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\\D-42814\gncif\GNCIF2025\COMPARTIDA FUNCIONARIOS 2025\TODOS\REVISION PROCESOS 2025\REACTIVOS NO EXCLUSIVOS\ESTUDIOS PREVIOS\"/>
    </mc:Choice>
  </mc:AlternateContent>
  <xr:revisionPtr revIDLastSave="0" documentId="13_ncr:1_{D766299A-1627-454D-BD27-144BB912EF27}" xr6:coauthVersionLast="47" xr6:coauthVersionMax="47" xr10:uidLastSave="{00000000-0000-0000-0000-000000000000}"/>
  <bookViews>
    <workbookView xWindow="-28920" yWindow="-2955" windowWidth="29040" windowHeight="15720" xr2:uid="{00000000-000D-0000-FFFF-FFFF00000000}"/>
  </bookViews>
  <sheets>
    <sheet name="ESPECIFICACIONES TECNICAS- E.M" sheetId="2" r:id="rId1"/>
    <sheet name="ESTUDIO  FORMULADO " sheetId="3" r:id="rId2"/>
    <sheet name="REGIONALIZACION 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J87" i="2" l="1"/>
  <c r="E27" i="3" l="1"/>
  <c r="BL205" i="4" l="1"/>
  <c r="BL213" i="4"/>
  <c r="BL212" i="4"/>
  <c r="BL211" i="4"/>
  <c r="BL210" i="4"/>
  <c r="BL209" i="4"/>
  <c r="BL208" i="4"/>
  <c r="BL207" i="4"/>
  <c r="BL206" i="4"/>
  <c r="E76" i="3" l="1"/>
  <c r="E77" i="3"/>
  <c r="E78" i="3"/>
  <c r="E75" i="3"/>
  <c r="E75" i="4" s="1"/>
  <c r="E74" i="3"/>
  <c r="E74" i="4" s="1"/>
  <c r="K132" i="4"/>
  <c r="G132" i="4"/>
  <c r="G123" i="4"/>
  <c r="M114" i="4"/>
  <c r="L114" i="4"/>
  <c r="K114" i="4"/>
  <c r="I105" i="4"/>
  <c r="D105" i="4"/>
  <c r="M87" i="4"/>
  <c r="K91" i="4"/>
  <c r="K96" i="4"/>
  <c r="K88" i="4"/>
  <c r="J87" i="4"/>
  <c r="I89" i="4"/>
  <c r="H95" i="4"/>
  <c r="H96" i="4"/>
  <c r="G89" i="4"/>
  <c r="F90" i="4"/>
  <c r="D90" i="4"/>
  <c r="D95" i="4"/>
  <c r="D96" i="4"/>
  <c r="L72" i="4"/>
  <c r="L73" i="4"/>
  <c r="L74" i="4"/>
  <c r="K73" i="4"/>
  <c r="K78" i="4"/>
  <c r="K66" i="4"/>
  <c r="J65" i="4"/>
  <c r="I67" i="4"/>
  <c r="H69" i="4"/>
  <c r="H70" i="4"/>
  <c r="H73" i="4"/>
  <c r="G70" i="4"/>
  <c r="F76" i="4"/>
  <c r="E67" i="4"/>
  <c r="E68" i="4"/>
  <c r="E76" i="4"/>
  <c r="E77" i="4"/>
  <c r="E78" i="4"/>
  <c r="E27" i="4"/>
  <c r="M132" i="3"/>
  <c r="M132" i="4" s="1"/>
  <c r="L132" i="3"/>
  <c r="L132" i="4" s="1"/>
  <c r="K132" i="3"/>
  <c r="J132" i="3"/>
  <c r="J132" i="4" s="1"/>
  <c r="I132" i="3"/>
  <c r="I132" i="4" s="1"/>
  <c r="H132" i="3"/>
  <c r="H132" i="4" s="1"/>
  <c r="G132" i="3"/>
  <c r="F132" i="3"/>
  <c r="F132" i="4" s="1"/>
  <c r="E132" i="3"/>
  <c r="E132" i="4" s="1"/>
  <c r="D132" i="3"/>
  <c r="D132" i="4" s="1"/>
  <c r="C132" i="3"/>
  <c r="C132" i="4" s="1"/>
  <c r="M123" i="3"/>
  <c r="M123" i="4" s="1"/>
  <c r="L123" i="3"/>
  <c r="L123" i="4" s="1"/>
  <c r="K123" i="3"/>
  <c r="K123" i="4" s="1"/>
  <c r="J123" i="3"/>
  <c r="J123" i="4" s="1"/>
  <c r="I123" i="3"/>
  <c r="I123" i="4" s="1"/>
  <c r="H123" i="3"/>
  <c r="H123" i="4" s="1"/>
  <c r="G123" i="3"/>
  <c r="F123" i="3"/>
  <c r="F123" i="4" s="1"/>
  <c r="E123" i="3"/>
  <c r="E123" i="4" s="1"/>
  <c r="D123" i="3"/>
  <c r="D123" i="4" s="1"/>
  <c r="C123" i="3"/>
  <c r="C123" i="4" s="1"/>
  <c r="M114" i="3"/>
  <c r="L114" i="3"/>
  <c r="K114" i="3"/>
  <c r="J114" i="3"/>
  <c r="J114" i="4" s="1"/>
  <c r="I114" i="3"/>
  <c r="I114" i="4" s="1"/>
  <c r="H114" i="3"/>
  <c r="H114" i="4" s="1"/>
  <c r="G114" i="3"/>
  <c r="G114" i="4" s="1"/>
  <c r="F114" i="3"/>
  <c r="F114" i="4" s="1"/>
  <c r="E114" i="3"/>
  <c r="E114" i="4" s="1"/>
  <c r="D114" i="3"/>
  <c r="D114" i="4" s="1"/>
  <c r="C114" i="3"/>
  <c r="C114" i="4" s="1"/>
  <c r="M105" i="3"/>
  <c r="M105" i="4" s="1"/>
  <c r="L105" i="3"/>
  <c r="L105" i="4" s="1"/>
  <c r="K105" i="3"/>
  <c r="K105" i="4" s="1"/>
  <c r="J105" i="3"/>
  <c r="J105" i="4" s="1"/>
  <c r="I105" i="3"/>
  <c r="H105" i="3"/>
  <c r="H105" i="4" s="1"/>
  <c r="G105" i="3"/>
  <c r="G105" i="4" s="1"/>
  <c r="F105" i="3"/>
  <c r="F105" i="4" s="1"/>
  <c r="E105" i="3"/>
  <c r="E105" i="4" s="1"/>
  <c r="D105" i="3"/>
  <c r="C105" i="3"/>
  <c r="C105" i="4" s="1"/>
  <c r="M87" i="3"/>
  <c r="L89" i="3"/>
  <c r="L89" i="4" s="1"/>
  <c r="L90" i="3"/>
  <c r="L90" i="4" s="1"/>
  <c r="L91" i="3"/>
  <c r="L91" i="4" s="1"/>
  <c r="L92" i="3"/>
  <c r="L92" i="4" s="1"/>
  <c r="L93" i="3"/>
  <c r="L93" i="4" s="1"/>
  <c r="L94" i="3"/>
  <c r="L94" i="4" s="1"/>
  <c r="L95" i="3"/>
  <c r="L95" i="4" s="1"/>
  <c r="L96" i="3"/>
  <c r="L96" i="4" s="1"/>
  <c r="L88" i="3"/>
  <c r="L88" i="4" s="1"/>
  <c r="L87" i="3"/>
  <c r="L87" i="4" s="1"/>
  <c r="K89" i="3"/>
  <c r="K89" i="4" s="1"/>
  <c r="K90" i="3"/>
  <c r="K90" i="4" s="1"/>
  <c r="K91" i="3"/>
  <c r="K92" i="3"/>
  <c r="K92" i="4" s="1"/>
  <c r="K93" i="3"/>
  <c r="K93" i="4" s="1"/>
  <c r="K94" i="3"/>
  <c r="K94" i="4" s="1"/>
  <c r="K95" i="3"/>
  <c r="K95" i="4" s="1"/>
  <c r="K96" i="3"/>
  <c r="K88" i="3"/>
  <c r="K87" i="3"/>
  <c r="K87" i="4" s="1"/>
  <c r="J87" i="3"/>
  <c r="I89" i="3"/>
  <c r="I90" i="3"/>
  <c r="I90" i="4" s="1"/>
  <c r="I91" i="3"/>
  <c r="I91" i="4" s="1"/>
  <c r="I92" i="3"/>
  <c r="I92" i="4" s="1"/>
  <c r="I93" i="3"/>
  <c r="I93" i="4" s="1"/>
  <c r="I94" i="3"/>
  <c r="I94" i="4" s="1"/>
  <c r="I95" i="3"/>
  <c r="I95" i="4" s="1"/>
  <c r="I96" i="3"/>
  <c r="I96" i="4" s="1"/>
  <c r="I88" i="3"/>
  <c r="I88" i="4" s="1"/>
  <c r="I87" i="3"/>
  <c r="I87" i="4" s="1"/>
  <c r="H89" i="3"/>
  <c r="H89" i="4" s="1"/>
  <c r="H90" i="3"/>
  <c r="H90" i="4" s="1"/>
  <c r="H91" i="3"/>
  <c r="H91" i="4" s="1"/>
  <c r="H92" i="3"/>
  <c r="H92" i="4" s="1"/>
  <c r="H93" i="3"/>
  <c r="H93" i="4" s="1"/>
  <c r="H94" i="3"/>
  <c r="H94" i="4" s="1"/>
  <c r="H95" i="3"/>
  <c r="H96" i="3"/>
  <c r="H88" i="3"/>
  <c r="H88" i="4" s="1"/>
  <c r="H87" i="3"/>
  <c r="H87" i="4" s="1"/>
  <c r="G89" i="3"/>
  <c r="G90" i="3"/>
  <c r="G90" i="4" s="1"/>
  <c r="G91" i="3"/>
  <c r="G91" i="4" s="1"/>
  <c r="G92" i="3"/>
  <c r="G92" i="4" s="1"/>
  <c r="G93" i="3"/>
  <c r="G93" i="4" s="1"/>
  <c r="G94" i="3"/>
  <c r="G94" i="4" s="1"/>
  <c r="G95" i="3"/>
  <c r="G95" i="4" s="1"/>
  <c r="G96" i="3"/>
  <c r="G96" i="4" s="1"/>
  <c r="G88" i="3"/>
  <c r="G88" i="4" s="1"/>
  <c r="G87" i="3"/>
  <c r="G87" i="4" s="1"/>
  <c r="F89" i="3"/>
  <c r="F89" i="4" s="1"/>
  <c r="F90" i="3"/>
  <c r="F91" i="3"/>
  <c r="F91" i="4" s="1"/>
  <c r="F92" i="3"/>
  <c r="F92" i="4" s="1"/>
  <c r="F93" i="3"/>
  <c r="F93" i="4" s="1"/>
  <c r="F94" i="3"/>
  <c r="F94" i="4" s="1"/>
  <c r="F95" i="3"/>
  <c r="F95" i="4" s="1"/>
  <c r="F96" i="3"/>
  <c r="F96" i="4" s="1"/>
  <c r="F88" i="3"/>
  <c r="F88" i="4" s="1"/>
  <c r="F87" i="3"/>
  <c r="F87" i="4" s="1"/>
  <c r="E89" i="3"/>
  <c r="E89" i="4" s="1"/>
  <c r="E90" i="3"/>
  <c r="E90" i="4" s="1"/>
  <c r="E91" i="3"/>
  <c r="E91" i="4" s="1"/>
  <c r="E92" i="3"/>
  <c r="E92" i="4" s="1"/>
  <c r="E93" i="3"/>
  <c r="E93" i="4" s="1"/>
  <c r="E94" i="3"/>
  <c r="E94" i="4" s="1"/>
  <c r="E95" i="3"/>
  <c r="E95" i="4" s="1"/>
  <c r="E96" i="3"/>
  <c r="E96" i="4" s="1"/>
  <c r="E88" i="3"/>
  <c r="E88" i="4" s="1"/>
  <c r="E87" i="3"/>
  <c r="E87" i="4" s="1"/>
  <c r="D89" i="3"/>
  <c r="D89" i="4" s="1"/>
  <c r="D90" i="3"/>
  <c r="D91" i="3"/>
  <c r="D91" i="4" s="1"/>
  <c r="D92" i="3"/>
  <c r="D92" i="4" s="1"/>
  <c r="D93" i="3"/>
  <c r="D93" i="4" s="1"/>
  <c r="D94" i="3"/>
  <c r="D94" i="4" s="1"/>
  <c r="D95" i="3"/>
  <c r="D96" i="3"/>
  <c r="D88" i="3"/>
  <c r="D88" i="4" s="1"/>
  <c r="D87" i="3"/>
  <c r="D87" i="4" s="1"/>
  <c r="C89" i="3"/>
  <c r="C89" i="4" s="1"/>
  <c r="C90" i="3"/>
  <c r="C90" i="4" s="1"/>
  <c r="C91" i="3"/>
  <c r="C91" i="4" s="1"/>
  <c r="C92" i="3"/>
  <c r="C92" i="4" s="1"/>
  <c r="C93" i="3"/>
  <c r="C93" i="4" s="1"/>
  <c r="C94" i="3"/>
  <c r="C94" i="4" s="1"/>
  <c r="C95" i="3"/>
  <c r="C95" i="4" s="1"/>
  <c r="C96" i="3"/>
  <c r="C96" i="4" s="1"/>
  <c r="C88" i="3"/>
  <c r="C88" i="4" s="1"/>
  <c r="C87" i="3"/>
  <c r="C87" i="4" s="1"/>
  <c r="M65" i="3"/>
  <c r="M65" i="4" s="1"/>
  <c r="L67" i="3"/>
  <c r="L67" i="4" s="1"/>
  <c r="L68" i="3"/>
  <c r="L68" i="4" s="1"/>
  <c r="L69" i="3"/>
  <c r="L69" i="4" s="1"/>
  <c r="L70" i="3"/>
  <c r="L70" i="4" s="1"/>
  <c r="L71" i="3"/>
  <c r="L71" i="4" s="1"/>
  <c r="L72" i="3"/>
  <c r="L73" i="3"/>
  <c r="L74" i="3"/>
  <c r="L75" i="3"/>
  <c r="L75" i="4" s="1"/>
  <c r="L76" i="3"/>
  <c r="L76" i="4" s="1"/>
  <c r="L77" i="3"/>
  <c r="L77" i="4" s="1"/>
  <c r="L78" i="3"/>
  <c r="L78" i="4" s="1"/>
  <c r="L66" i="3"/>
  <c r="L66" i="4" s="1"/>
  <c r="L65" i="3"/>
  <c r="L65" i="4" s="1"/>
  <c r="K67" i="3"/>
  <c r="K67" i="4" s="1"/>
  <c r="K68" i="3"/>
  <c r="K68" i="4" s="1"/>
  <c r="K69" i="3"/>
  <c r="K69" i="4" s="1"/>
  <c r="K70" i="3"/>
  <c r="K70" i="4" s="1"/>
  <c r="K71" i="3"/>
  <c r="K71" i="4" s="1"/>
  <c r="K72" i="3"/>
  <c r="K72" i="4" s="1"/>
  <c r="K73" i="3"/>
  <c r="K74" i="3"/>
  <c r="K74" i="4" s="1"/>
  <c r="K75" i="3"/>
  <c r="K75" i="4" s="1"/>
  <c r="K76" i="3"/>
  <c r="K76" i="4" s="1"/>
  <c r="K77" i="3"/>
  <c r="K77" i="4" s="1"/>
  <c r="K78" i="3"/>
  <c r="K66" i="3"/>
  <c r="K65" i="3"/>
  <c r="K65" i="4" s="1"/>
  <c r="J65" i="3"/>
  <c r="I67" i="3"/>
  <c r="I68" i="3"/>
  <c r="I68" i="4" s="1"/>
  <c r="I69" i="3"/>
  <c r="I69" i="4" s="1"/>
  <c r="I70" i="3"/>
  <c r="I70" i="4" s="1"/>
  <c r="I71" i="3"/>
  <c r="I71" i="4" s="1"/>
  <c r="I72" i="3"/>
  <c r="I72" i="4" s="1"/>
  <c r="I73" i="3"/>
  <c r="I73" i="4" s="1"/>
  <c r="I74" i="3"/>
  <c r="I74" i="4" s="1"/>
  <c r="I75" i="3"/>
  <c r="I75" i="4" s="1"/>
  <c r="I76" i="3"/>
  <c r="I76" i="4" s="1"/>
  <c r="I77" i="3"/>
  <c r="I77" i="4" s="1"/>
  <c r="I78" i="3"/>
  <c r="I78" i="4" s="1"/>
  <c r="I66" i="3"/>
  <c r="I66" i="4" s="1"/>
  <c r="I65" i="3"/>
  <c r="I65" i="4" s="1"/>
  <c r="H67" i="3"/>
  <c r="H67" i="4" s="1"/>
  <c r="H68" i="3"/>
  <c r="H68" i="4" s="1"/>
  <c r="H69" i="3"/>
  <c r="H70" i="3"/>
  <c r="H71" i="3"/>
  <c r="H71" i="4" s="1"/>
  <c r="H72" i="3"/>
  <c r="H72" i="4" s="1"/>
  <c r="H73" i="3"/>
  <c r="H74" i="3"/>
  <c r="H74" i="4" s="1"/>
  <c r="H75" i="3"/>
  <c r="H75" i="4" s="1"/>
  <c r="H76" i="3"/>
  <c r="H76" i="4" s="1"/>
  <c r="H77" i="3"/>
  <c r="H77" i="4" s="1"/>
  <c r="H78" i="3"/>
  <c r="H78" i="4" s="1"/>
  <c r="H66" i="3"/>
  <c r="H66" i="4" s="1"/>
  <c r="H65" i="3"/>
  <c r="H65" i="4" s="1"/>
  <c r="G67" i="3"/>
  <c r="G67" i="4" s="1"/>
  <c r="G68" i="3"/>
  <c r="G68" i="4" s="1"/>
  <c r="G69" i="3"/>
  <c r="G69" i="4" s="1"/>
  <c r="G70" i="3"/>
  <c r="G71" i="3"/>
  <c r="G71" i="4" s="1"/>
  <c r="G72" i="3"/>
  <c r="G72" i="4" s="1"/>
  <c r="G73" i="3"/>
  <c r="G73" i="4" s="1"/>
  <c r="G74" i="3"/>
  <c r="G74" i="4" s="1"/>
  <c r="G75" i="3"/>
  <c r="G75" i="4" s="1"/>
  <c r="G76" i="3"/>
  <c r="G76" i="4" s="1"/>
  <c r="G77" i="3"/>
  <c r="G77" i="4" s="1"/>
  <c r="G78" i="3"/>
  <c r="G78" i="4" s="1"/>
  <c r="G66" i="3"/>
  <c r="G66" i="4" s="1"/>
  <c r="G65" i="3"/>
  <c r="G65" i="4" s="1"/>
  <c r="F67" i="3"/>
  <c r="F67" i="4" s="1"/>
  <c r="F68" i="3"/>
  <c r="F68" i="4" s="1"/>
  <c r="F69" i="3"/>
  <c r="F69" i="4" s="1"/>
  <c r="F70" i="3"/>
  <c r="F70" i="4" s="1"/>
  <c r="F71" i="3"/>
  <c r="F71" i="4" s="1"/>
  <c r="F72" i="3"/>
  <c r="F72" i="4" s="1"/>
  <c r="F73" i="3"/>
  <c r="F73" i="4" s="1"/>
  <c r="F74" i="3"/>
  <c r="F74" i="4" s="1"/>
  <c r="F75" i="3"/>
  <c r="F75" i="4" s="1"/>
  <c r="F76" i="3"/>
  <c r="F77" i="3"/>
  <c r="F77" i="4" s="1"/>
  <c r="F78" i="3"/>
  <c r="F78" i="4" s="1"/>
  <c r="F66" i="3"/>
  <c r="F66" i="4" s="1"/>
  <c r="F65" i="3"/>
  <c r="F65" i="4" s="1"/>
  <c r="E67" i="3"/>
  <c r="E68" i="3"/>
  <c r="E69" i="3"/>
  <c r="E69" i="4" s="1"/>
  <c r="E70" i="3"/>
  <c r="E70" i="4" s="1"/>
  <c r="E71" i="3"/>
  <c r="E71" i="4" s="1"/>
  <c r="E72" i="3"/>
  <c r="E72" i="4" s="1"/>
  <c r="E73" i="3"/>
  <c r="E73" i="4" s="1"/>
  <c r="E66" i="3"/>
  <c r="E66" i="4" s="1"/>
  <c r="E65" i="3"/>
  <c r="E65" i="4" s="1"/>
  <c r="D67" i="3"/>
  <c r="D67" i="4" s="1"/>
  <c r="D68" i="3"/>
  <c r="D68" i="4" s="1"/>
  <c r="D69" i="3"/>
  <c r="D69" i="4" s="1"/>
  <c r="D70" i="3"/>
  <c r="D70" i="4" s="1"/>
  <c r="D71" i="3"/>
  <c r="D71" i="4" s="1"/>
  <c r="D72" i="3"/>
  <c r="D72" i="4" s="1"/>
  <c r="D73" i="3"/>
  <c r="D73" i="4" s="1"/>
  <c r="D74" i="3"/>
  <c r="D74" i="4" s="1"/>
  <c r="D75" i="3"/>
  <c r="D75" i="4" s="1"/>
  <c r="D76" i="3"/>
  <c r="D76" i="4" s="1"/>
  <c r="D77" i="3"/>
  <c r="D77" i="4" s="1"/>
  <c r="D78" i="3"/>
  <c r="D78" i="4" s="1"/>
  <c r="D66" i="3"/>
  <c r="D66" i="4" s="1"/>
  <c r="D65" i="3"/>
  <c r="D65" i="4" s="1"/>
  <c r="C67" i="3"/>
  <c r="C67" i="4" s="1"/>
  <c r="C68" i="3"/>
  <c r="C68" i="4" s="1"/>
  <c r="C69" i="3"/>
  <c r="C69" i="4" s="1"/>
  <c r="C70" i="3"/>
  <c r="C70" i="4" s="1"/>
  <c r="C71" i="3"/>
  <c r="C71" i="4" s="1"/>
  <c r="C72" i="3"/>
  <c r="C72" i="4" s="1"/>
  <c r="C73" i="3"/>
  <c r="C73" i="4" s="1"/>
  <c r="C74" i="3"/>
  <c r="C74" i="4" s="1"/>
  <c r="C75" i="3"/>
  <c r="C75" i="4" s="1"/>
  <c r="C76" i="3"/>
  <c r="C76" i="4" s="1"/>
  <c r="C77" i="3"/>
  <c r="C77" i="4" s="1"/>
  <c r="C78" i="3"/>
  <c r="C78" i="4" s="1"/>
  <c r="C66" i="3"/>
  <c r="C66" i="4" s="1"/>
  <c r="C65" i="3"/>
  <c r="C65" i="4" s="1"/>
  <c r="M41" i="3"/>
  <c r="M41" i="4" s="1"/>
  <c r="L43" i="3"/>
  <c r="L43" i="4" s="1"/>
  <c r="L44" i="3"/>
  <c r="L44" i="4" s="1"/>
  <c r="L45" i="3"/>
  <c r="L45" i="4" s="1"/>
  <c r="L46" i="3"/>
  <c r="L46" i="4" s="1"/>
  <c r="L47" i="3"/>
  <c r="L47" i="4" s="1"/>
  <c r="L48" i="3"/>
  <c r="L48" i="4" s="1"/>
  <c r="L49" i="3"/>
  <c r="L49" i="4" s="1"/>
  <c r="L50" i="3"/>
  <c r="L50" i="4" s="1"/>
  <c r="L51" i="3"/>
  <c r="L51" i="4" s="1"/>
  <c r="L52" i="3"/>
  <c r="L52" i="4" s="1"/>
  <c r="L53" i="3"/>
  <c r="L53" i="4" s="1"/>
  <c r="L54" i="3"/>
  <c r="L54" i="4" s="1"/>
  <c r="L55" i="3"/>
  <c r="L55" i="4" s="1"/>
  <c r="L56" i="3"/>
  <c r="L56" i="4" s="1"/>
  <c r="L42" i="3"/>
  <c r="L42" i="4" s="1"/>
  <c r="L41" i="3"/>
  <c r="L41" i="4" s="1"/>
  <c r="K43" i="3"/>
  <c r="K43" i="4" s="1"/>
  <c r="K44" i="3"/>
  <c r="K44" i="4" s="1"/>
  <c r="K45" i="3"/>
  <c r="K45" i="4" s="1"/>
  <c r="K46" i="3"/>
  <c r="K46" i="4" s="1"/>
  <c r="K47" i="3"/>
  <c r="K47" i="4" s="1"/>
  <c r="K48" i="3"/>
  <c r="K48" i="4" s="1"/>
  <c r="K49" i="3"/>
  <c r="K49" i="4" s="1"/>
  <c r="K50" i="3"/>
  <c r="K50" i="4" s="1"/>
  <c r="K51" i="3"/>
  <c r="K51" i="4" s="1"/>
  <c r="K52" i="3"/>
  <c r="K52" i="4" s="1"/>
  <c r="K53" i="3"/>
  <c r="K53" i="4" s="1"/>
  <c r="K54" i="3"/>
  <c r="K54" i="4" s="1"/>
  <c r="K55" i="3"/>
  <c r="K55" i="4" s="1"/>
  <c r="K56" i="3"/>
  <c r="K56" i="4" s="1"/>
  <c r="K42" i="3"/>
  <c r="K42" i="4" s="1"/>
  <c r="K41" i="3"/>
  <c r="K41" i="4" s="1"/>
  <c r="J41" i="3"/>
  <c r="J41" i="4" s="1"/>
  <c r="I43" i="3"/>
  <c r="I43" i="4" s="1"/>
  <c r="I44" i="3"/>
  <c r="I44" i="4" s="1"/>
  <c r="I45" i="3"/>
  <c r="I45" i="4" s="1"/>
  <c r="I46" i="3"/>
  <c r="I46" i="4" s="1"/>
  <c r="I47" i="3"/>
  <c r="I47" i="4" s="1"/>
  <c r="I48" i="3"/>
  <c r="I48" i="4" s="1"/>
  <c r="I49" i="3"/>
  <c r="I49" i="4" s="1"/>
  <c r="I50" i="3"/>
  <c r="I50" i="4" s="1"/>
  <c r="I51" i="3"/>
  <c r="I51" i="4" s="1"/>
  <c r="I52" i="3"/>
  <c r="I52" i="4" s="1"/>
  <c r="I53" i="3"/>
  <c r="I53" i="4" s="1"/>
  <c r="I54" i="3"/>
  <c r="I54" i="4" s="1"/>
  <c r="I55" i="3"/>
  <c r="I55" i="4" s="1"/>
  <c r="I56" i="3"/>
  <c r="I56" i="4" s="1"/>
  <c r="I42" i="3"/>
  <c r="I42" i="4" s="1"/>
  <c r="I41" i="3"/>
  <c r="I41" i="4" s="1"/>
  <c r="H43" i="3"/>
  <c r="H43" i="4" s="1"/>
  <c r="H44" i="3"/>
  <c r="H44" i="4" s="1"/>
  <c r="H45" i="3"/>
  <c r="H45" i="4" s="1"/>
  <c r="H46" i="3"/>
  <c r="H46" i="4" s="1"/>
  <c r="H47" i="3"/>
  <c r="H47" i="4" s="1"/>
  <c r="H48" i="3"/>
  <c r="H48" i="4" s="1"/>
  <c r="H49" i="3"/>
  <c r="H49" i="4" s="1"/>
  <c r="H50" i="3"/>
  <c r="H50" i="4" s="1"/>
  <c r="H51" i="3"/>
  <c r="H51" i="4" s="1"/>
  <c r="H52" i="3"/>
  <c r="H52" i="4" s="1"/>
  <c r="H53" i="3"/>
  <c r="H53" i="4" s="1"/>
  <c r="H54" i="3"/>
  <c r="H54" i="4" s="1"/>
  <c r="H55" i="3"/>
  <c r="H55" i="4" s="1"/>
  <c r="H56" i="3"/>
  <c r="H56" i="4" s="1"/>
  <c r="H42" i="3"/>
  <c r="H42" i="4" s="1"/>
  <c r="H41" i="3"/>
  <c r="H41" i="4" s="1"/>
  <c r="G43" i="3"/>
  <c r="G43" i="4" s="1"/>
  <c r="G44" i="3"/>
  <c r="G44" i="4" s="1"/>
  <c r="G45" i="3"/>
  <c r="G45" i="4" s="1"/>
  <c r="G46" i="3"/>
  <c r="G46" i="4" s="1"/>
  <c r="G47" i="3"/>
  <c r="G47" i="4" s="1"/>
  <c r="G48" i="3"/>
  <c r="G48" i="4" s="1"/>
  <c r="G49" i="3"/>
  <c r="G49" i="4" s="1"/>
  <c r="G50" i="3"/>
  <c r="G50" i="4" s="1"/>
  <c r="G51" i="3"/>
  <c r="G51" i="4" s="1"/>
  <c r="G52" i="3"/>
  <c r="G52" i="4" s="1"/>
  <c r="G53" i="3"/>
  <c r="G53" i="4" s="1"/>
  <c r="G54" i="3"/>
  <c r="G54" i="4" s="1"/>
  <c r="G55" i="3"/>
  <c r="G55" i="4" s="1"/>
  <c r="G56" i="3"/>
  <c r="G56" i="4" s="1"/>
  <c r="G42" i="3"/>
  <c r="G42" i="4" s="1"/>
  <c r="G41" i="3"/>
  <c r="G41" i="4" s="1"/>
  <c r="F43" i="3"/>
  <c r="F43" i="4" s="1"/>
  <c r="F44" i="3"/>
  <c r="F44" i="4" s="1"/>
  <c r="F45" i="3"/>
  <c r="F45" i="4" s="1"/>
  <c r="F46" i="3"/>
  <c r="F46" i="4" s="1"/>
  <c r="F47" i="3"/>
  <c r="F47" i="4" s="1"/>
  <c r="F48" i="3"/>
  <c r="F48" i="4" s="1"/>
  <c r="F49" i="3"/>
  <c r="F49" i="4" s="1"/>
  <c r="F50" i="3"/>
  <c r="F50" i="4" s="1"/>
  <c r="F51" i="3"/>
  <c r="F51" i="4" s="1"/>
  <c r="F52" i="3"/>
  <c r="F52" i="4" s="1"/>
  <c r="F53" i="3"/>
  <c r="F53" i="4" s="1"/>
  <c r="F54" i="3"/>
  <c r="F54" i="4" s="1"/>
  <c r="F55" i="3"/>
  <c r="F55" i="4" s="1"/>
  <c r="F56" i="3"/>
  <c r="F56" i="4" s="1"/>
  <c r="F42" i="3"/>
  <c r="F42" i="4" s="1"/>
  <c r="F41" i="3"/>
  <c r="F41" i="4" s="1"/>
  <c r="E43" i="3"/>
  <c r="E43" i="4" s="1"/>
  <c r="E44" i="3"/>
  <c r="E44" i="4" s="1"/>
  <c r="E45" i="3"/>
  <c r="E45" i="4" s="1"/>
  <c r="E46" i="3"/>
  <c r="E46" i="4" s="1"/>
  <c r="E47" i="3"/>
  <c r="E47" i="4" s="1"/>
  <c r="E48" i="3"/>
  <c r="E48" i="4" s="1"/>
  <c r="E49" i="3"/>
  <c r="E49" i="4" s="1"/>
  <c r="E50" i="3"/>
  <c r="E50" i="4" s="1"/>
  <c r="E51" i="3"/>
  <c r="E51" i="4" s="1"/>
  <c r="E52" i="3"/>
  <c r="E52" i="4" s="1"/>
  <c r="E53" i="3"/>
  <c r="E53" i="4" s="1"/>
  <c r="E54" i="3"/>
  <c r="E54" i="4" s="1"/>
  <c r="E55" i="3"/>
  <c r="E55" i="4" s="1"/>
  <c r="E56" i="3"/>
  <c r="E56" i="4" s="1"/>
  <c r="E42" i="3"/>
  <c r="E42" i="4" s="1"/>
  <c r="E41" i="3"/>
  <c r="E41" i="4" s="1"/>
  <c r="D43" i="3"/>
  <c r="D43" i="4" s="1"/>
  <c r="D44" i="3"/>
  <c r="D44" i="4" s="1"/>
  <c r="D45" i="3"/>
  <c r="D45" i="4" s="1"/>
  <c r="D46" i="3"/>
  <c r="D46" i="4" s="1"/>
  <c r="D47" i="3"/>
  <c r="D47" i="4" s="1"/>
  <c r="D48" i="3"/>
  <c r="D48" i="4" s="1"/>
  <c r="D49" i="3"/>
  <c r="D49" i="4" s="1"/>
  <c r="D50" i="3"/>
  <c r="D50" i="4" s="1"/>
  <c r="D51" i="3"/>
  <c r="D51" i="4" s="1"/>
  <c r="D52" i="3"/>
  <c r="D52" i="4" s="1"/>
  <c r="D53" i="3"/>
  <c r="D53" i="4" s="1"/>
  <c r="D54" i="3"/>
  <c r="D54" i="4" s="1"/>
  <c r="D55" i="3"/>
  <c r="D55" i="4" s="1"/>
  <c r="D56" i="3"/>
  <c r="D56" i="4" s="1"/>
  <c r="D42" i="3"/>
  <c r="D42" i="4" s="1"/>
  <c r="D41" i="3"/>
  <c r="D41" i="4" s="1"/>
  <c r="C43" i="3"/>
  <c r="C43" i="4" s="1"/>
  <c r="C44" i="3"/>
  <c r="C44" i="4" s="1"/>
  <c r="C45" i="3"/>
  <c r="C45" i="4" s="1"/>
  <c r="C46" i="3"/>
  <c r="C46" i="4" s="1"/>
  <c r="C47" i="3"/>
  <c r="C47" i="4" s="1"/>
  <c r="C48" i="3"/>
  <c r="C48" i="4" s="1"/>
  <c r="C49" i="3"/>
  <c r="C49" i="4" s="1"/>
  <c r="C50" i="3"/>
  <c r="C50" i="4" s="1"/>
  <c r="C51" i="3"/>
  <c r="C51" i="4" s="1"/>
  <c r="C52" i="3"/>
  <c r="C52" i="4" s="1"/>
  <c r="C53" i="3"/>
  <c r="C53" i="4" s="1"/>
  <c r="C54" i="3"/>
  <c r="C54" i="4" s="1"/>
  <c r="C55" i="3"/>
  <c r="C55" i="4" s="1"/>
  <c r="C56" i="3"/>
  <c r="C56" i="4" s="1"/>
  <c r="C42" i="3"/>
  <c r="C42" i="4" s="1"/>
  <c r="C41" i="3"/>
  <c r="C41" i="4" s="1"/>
  <c r="M8" i="3"/>
  <c r="M8" i="4" s="1"/>
  <c r="L10" i="3"/>
  <c r="L10" i="4" s="1"/>
  <c r="L11" i="3"/>
  <c r="L11" i="4" s="1"/>
  <c r="L12" i="3"/>
  <c r="L12" i="4" s="1"/>
  <c r="L13" i="3"/>
  <c r="L13" i="4" s="1"/>
  <c r="L14" i="3"/>
  <c r="L14" i="4" s="1"/>
  <c r="L15" i="3"/>
  <c r="L15" i="4" s="1"/>
  <c r="L16" i="3"/>
  <c r="L16" i="4" s="1"/>
  <c r="L17" i="3"/>
  <c r="L17" i="4" s="1"/>
  <c r="L18" i="3"/>
  <c r="L18" i="4" s="1"/>
  <c r="L19" i="3"/>
  <c r="L19" i="4" s="1"/>
  <c r="L20" i="3"/>
  <c r="L20" i="4" s="1"/>
  <c r="L21" i="3"/>
  <c r="L21" i="4" s="1"/>
  <c r="L22" i="3"/>
  <c r="L22" i="4" s="1"/>
  <c r="L23" i="3"/>
  <c r="L23" i="4" s="1"/>
  <c r="L24" i="3"/>
  <c r="L24" i="4" s="1"/>
  <c r="L25" i="3"/>
  <c r="L25" i="4" s="1"/>
  <c r="L26" i="3"/>
  <c r="L26" i="4" s="1"/>
  <c r="L27" i="3"/>
  <c r="L27" i="4" s="1"/>
  <c r="L28" i="3"/>
  <c r="L28" i="4" s="1"/>
  <c r="L29" i="3"/>
  <c r="L29" i="4" s="1"/>
  <c r="L30" i="3"/>
  <c r="L30" i="4" s="1"/>
  <c r="L31" i="3"/>
  <c r="L31" i="4" s="1"/>
  <c r="L32" i="3"/>
  <c r="L32" i="4" s="1"/>
  <c r="L9" i="3"/>
  <c r="L9" i="4" s="1"/>
  <c r="L8" i="3"/>
  <c r="L8" i="4" s="1"/>
  <c r="K10" i="3"/>
  <c r="K10" i="4" s="1"/>
  <c r="K11" i="3"/>
  <c r="K11" i="4" s="1"/>
  <c r="K12" i="3"/>
  <c r="K12" i="4" s="1"/>
  <c r="K13" i="3"/>
  <c r="K13" i="4" s="1"/>
  <c r="K14" i="3"/>
  <c r="K14" i="4" s="1"/>
  <c r="K15" i="3"/>
  <c r="K15" i="4" s="1"/>
  <c r="K16" i="3"/>
  <c r="K16" i="4" s="1"/>
  <c r="K17" i="3"/>
  <c r="K17" i="4" s="1"/>
  <c r="K18" i="3"/>
  <c r="K18" i="4" s="1"/>
  <c r="K19" i="3"/>
  <c r="K19" i="4" s="1"/>
  <c r="K20" i="3"/>
  <c r="K20" i="4" s="1"/>
  <c r="K21" i="3"/>
  <c r="K21" i="4" s="1"/>
  <c r="K22" i="3"/>
  <c r="K22" i="4" s="1"/>
  <c r="K23" i="3"/>
  <c r="K23" i="4" s="1"/>
  <c r="K24" i="3"/>
  <c r="K24" i="4" s="1"/>
  <c r="K25" i="3"/>
  <c r="K25" i="4" s="1"/>
  <c r="K26" i="3"/>
  <c r="K26" i="4" s="1"/>
  <c r="K27" i="3"/>
  <c r="K27" i="4" s="1"/>
  <c r="K28" i="3"/>
  <c r="K28" i="4" s="1"/>
  <c r="K29" i="3"/>
  <c r="K29" i="4" s="1"/>
  <c r="K30" i="3"/>
  <c r="K30" i="4" s="1"/>
  <c r="K31" i="3"/>
  <c r="K31" i="4" s="1"/>
  <c r="K32" i="3"/>
  <c r="K32" i="4" s="1"/>
  <c r="K9" i="3"/>
  <c r="K9" i="4" s="1"/>
  <c r="K8" i="3"/>
  <c r="K8" i="4" s="1"/>
  <c r="J8" i="3"/>
  <c r="J8" i="4" s="1"/>
  <c r="I9" i="3"/>
  <c r="I9" i="4" s="1"/>
  <c r="I10" i="3"/>
  <c r="I10" i="4" s="1"/>
  <c r="I11" i="3"/>
  <c r="I11" i="4" s="1"/>
  <c r="I12" i="3"/>
  <c r="I12" i="4" s="1"/>
  <c r="I13" i="3"/>
  <c r="I13" i="4" s="1"/>
  <c r="I14" i="3"/>
  <c r="I14" i="4" s="1"/>
  <c r="I15" i="3"/>
  <c r="I15" i="4" s="1"/>
  <c r="I16" i="3"/>
  <c r="I16" i="4" s="1"/>
  <c r="I17" i="3"/>
  <c r="I17" i="4" s="1"/>
  <c r="I18" i="3"/>
  <c r="I18" i="4" s="1"/>
  <c r="I19" i="3"/>
  <c r="I19" i="4" s="1"/>
  <c r="I20" i="3"/>
  <c r="I20" i="4" s="1"/>
  <c r="I21" i="3"/>
  <c r="I21" i="4" s="1"/>
  <c r="I22" i="3"/>
  <c r="I22" i="4" s="1"/>
  <c r="I23" i="3"/>
  <c r="I23" i="4" s="1"/>
  <c r="I24" i="3"/>
  <c r="I24" i="4" s="1"/>
  <c r="I25" i="3"/>
  <c r="I25" i="4" s="1"/>
  <c r="I26" i="3"/>
  <c r="I26" i="4" s="1"/>
  <c r="I27" i="3"/>
  <c r="I27" i="4" s="1"/>
  <c r="I28" i="3"/>
  <c r="I28" i="4" s="1"/>
  <c r="I29" i="3"/>
  <c r="I29" i="4" s="1"/>
  <c r="I30" i="3"/>
  <c r="I30" i="4" s="1"/>
  <c r="I31" i="3"/>
  <c r="I31" i="4" s="1"/>
  <c r="I32" i="3"/>
  <c r="I32" i="4" s="1"/>
  <c r="I8" i="3"/>
  <c r="I8" i="4" s="1"/>
  <c r="H10" i="3"/>
  <c r="H10" i="4" s="1"/>
  <c r="H11" i="3"/>
  <c r="H11" i="4" s="1"/>
  <c r="H12" i="3"/>
  <c r="H12" i="4" s="1"/>
  <c r="H13" i="3"/>
  <c r="H13" i="4" s="1"/>
  <c r="H14" i="3"/>
  <c r="H14" i="4" s="1"/>
  <c r="H15" i="3"/>
  <c r="H15" i="4" s="1"/>
  <c r="H16" i="3"/>
  <c r="H16" i="4" s="1"/>
  <c r="H17" i="3"/>
  <c r="H17" i="4" s="1"/>
  <c r="H18" i="3"/>
  <c r="H18" i="4" s="1"/>
  <c r="H19" i="3"/>
  <c r="H19" i="4" s="1"/>
  <c r="H20" i="3"/>
  <c r="H20" i="4" s="1"/>
  <c r="H21" i="3"/>
  <c r="H21" i="4" s="1"/>
  <c r="H22" i="3"/>
  <c r="H22" i="4" s="1"/>
  <c r="H23" i="3"/>
  <c r="H23" i="4" s="1"/>
  <c r="H24" i="3"/>
  <c r="H24" i="4" s="1"/>
  <c r="H25" i="3"/>
  <c r="H25" i="4" s="1"/>
  <c r="H26" i="3"/>
  <c r="H26" i="4" s="1"/>
  <c r="H27" i="3"/>
  <c r="H27" i="4" s="1"/>
  <c r="H28" i="3"/>
  <c r="H28" i="4" s="1"/>
  <c r="H29" i="3"/>
  <c r="H29" i="4" s="1"/>
  <c r="H30" i="3"/>
  <c r="H30" i="4" s="1"/>
  <c r="H31" i="3"/>
  <c r="H31" i="4" s="1"/>
  <c r="H32" i="3"/>
  <c r="H32" i="4" s="1"/>
  <c r="H9" i="3"/>
  <c r="H9" i="4" s="1"/>
  <c r="H8" i="3"/>
  <c r="H8" i="4" s="1"/>
  <c r="G10" i="3"/>
  <c r="G10" i="4" s="1"/>
  <c r="G11" i="3"/>
  <c r="G11" i="4" s="1"/>
  <c r="G12" i="3"/>
  <c r="G12" i="4" s="1"/>
  <c r="G13" i="3"/>
  <c r="G13" i="4" s="1"/>
  <c r="G14" i="3"/>
  <c r="G14" i="4" s="1"/>
  <c r="G15" i="3"/>
  <c r="G15" i="4" s="1"/>
  <c r="G16" i="3"/>
  <c r="G16" i="4" s="1"/>
  <c r="G17" i="3"/>
  <c r="G17" i="4" s="1"/>
  <c r="G18" i="3"/>
  <c r="G18" i="4" s="1"/>
  <c r="G19" i="3"/>
  <c r="G19" i="4" s="1"/>
  <c r="G20" i="3"/>
  <c r="G20" i="4" s="1"/>
  <c r="G21" i="3"/>
  <c r="G21" i="4" s="1"/>
  <c r="G22" i="3"/>
  <c r="G22" i="4" s="1"/>
  <c r="G23" i="3"/>
  <c r="G23" i="4" s="1"/>
  <c r="G24" i="3"/>
  <c r="G24" i="4" s="1"/>
  <c r="G25" i="3"/>
  <c r="G25" i="4" s="1"/>
  <c r="G26" i="3"/>
  <c r="G26" i="4" s="1"/>
  <c r="G27" i="3"/>
  <c r="G27" i="4" s="1"/>
  <c r="G28" i="3"/>
  <c r="G28" i="4" s="1"/>
  <c r="G29" i="3"/>
  <c r="G29" i="4" s="1"/>
  <c r="G30" i="3"/>
  <c r="G30" i="4" s="1"/>
  <c r="G31" i="3"/>
  <c r="G31" i="4" s="1"/>
  <c r="G32" i="3"/>
  <c r="G32" i="4" s="1"/>
  <c r="G9" i="3"/>
  <c r="G9" i="4" s="1"/>
  <c r="G8" i="3"/>
  <c r="G8" i="4" s="1"/>
  <c r="F10" i="3"/>
  <c r="F10" i="4" s="1"/>
  <c r="F11" i="3"/>
  <c r="F11" i="4" s="1"/>
  <c r="F12" i="3"/>
  <c r="F12" i="4" s="1"/>
  <c r="F13" i="3"/>
  <c r="F13" i="4" s="1"/>
  <c r="F14" i="3"/>
  <c r="F14" i="4" s="1"/>
  <c r="F15" i="3"/>
  <c r="F15" i="4" s="1"/>
  <c r="F16" i="3"/>
  <c r="F16" i="4" s="1"/>
  <c r="F17" i="3"/>
  <c r="F17" i="4" s="1"/>
  <c r="F18" i="3"/>
  <c r="F18" i="4" s="1"/>
  <c r="F19" i="3"/>
  <c r="F19" i="4" s="1"/>
  <c r="F20" i="3"/>
  <c r="F20" i="4" s="1"/>
  <c r="F21" i="3"/>
  <c r="F21" i="4" s="1"/>
  <c r="F22" i="3"/>
  <c r="F22" i="4" s="1"/>
  <c r="F23" i="3"/>
  <c r="F23" i="4" s="1"/>
  <c r="F24" i="3"/>
  <c r="F24" i="4" s="1"/>
  <c r="F25" i="3"/>
  <c r="F25" i="4" s="1"/>
  <c r="F26" i="3"/>
  <c r="F26" i="4" s="1"/>
  <c r="F27" i="3"/>
  <c r="F27" i="4" s="1"/>
  <c r="F28" i="3"/>
  <c r="F28" i="4" s="1"/>
  <c r="F29" i="3"/>
  <c r="F29" i="4" s="1"/>
  <c r="F30" i="3"/>
  <c r="F30" i="4" s="1"/>
  <c r="F31" i="3"/>
  <c r="F31" i="4" s="1"/>
  <c r="F32" i="3"/>
  <c r="F32" i="4" s="1"/>
  <c r="F9" i="3"/>
  <c r="F9" i="4" s="1"/>
  <c r="F8" i="3"/>
  <c r="F8" i="4" s="1"/>
  <c r="E10" i="3"/>
  <c r="E10" i="4" s="1"/>
  <c r="E11" i="3"/>
  <c r="E11" i="4" s="1"/>
  <c r="E12" i="3"/>
  <c r="E12" i="4" s="1"/>
  <c r="E13" i="3"/>
  <c r="E13" i="4" s="1"/>
  <c r="E14" i="3"/>
  <c r="E14" i="4" s="1"/>
  <c r="E15" i="3"/>
  <c r="E15" i="4" s="1"/>
  <c r="E16" i="3"/>
  <c r="E16" i="4" s="1"/>
  <c r="E17" i="3"/>
  <c r="E17" i="4" s="1"/>
  <c r="E18" i="3"/>
  <c r="E18" i="4" s="1"/>
  <c r="E19" i="3"/>
  <c r="E19" i="4" s="1"/>
  <c r="E20" i="3"/>
  <c r="E20" i="4" s="1"/>
  <c r="E21" i="3"/>
  <c r="E21" i="4" s="1"/>
  <c r="E22" i="3"/>
  <c r="E22" i="4" s="1"/>
  <c r="E23" i="3"/>
  <c r="E23" i="4" s="1"/>
  <c r="E24" i="3"/>
  <c r="E24" i="4" s="1"/>
  <c r="E25" i="3"/>
  <c r="E25" i="4" s="1"/>
  <c r="E26" i="3"/>
  <c r="E26" i="4" s="1"/>
  <c r="E28" i="3"/>
  <c r="E28" i="4" s="1"/>
  <c r="E29" i="3"/>
  <c r="E29" i="4" s="1"/>
  <c r="E30" i="3"/>
  <c r="E30" i="4" s="1"/>
  <c r="E31" i="3"/>
  <c r="E31" i="4" s="1"/>
  <c r="E32" i="3"/>
  <c r="E32" i="4" s="1"/>
  <c r="E9" i="3"/>
  <c r="E9" i="4" s="1"/>
  <c r="E8" i="3"/>
  <c r="E8" i="4" s="1"/>
  <c r="D11" i="3"/>
  <c r="D11" i="4" s="1"/>
  <c r="D12" i="3"/>
  <c r="D12" i="4" s="1"/>
  <c r="D13" i="3"/>
  <c r="D13" i="4" s="1"/>
  <c r="D14" i="3"/>
  <c r="D14" i="4" s="1"/>
  <c r="D15" i="3"/>
  <c r="D15" i="4" s="1"/>
  <c r="D16" i="3"/>
  <c r="D16" i="4" s="1"/>
  <c r="D17" i="3"/>
  <c r="D17" i="4" s="1"/>
  <c r="D18" i="3"/>
  <c r="D18" i="4" s="1"/>
  <c r="D19" i="3"/>
  <c r="D19" i="4" s="1"/>
  <c r="D20" i="3"/>
  <c r="D20" i="4" s="1"/>
  <c r="D21" i="3"/>
  <c r="D21" i="4" s="1"/>
  <c r="D22" i="3"/>
  <c r="D22" i="4" s="1"/>
  <c r="D23" i="3"/>
  <c r="D23" i="4" s="1"/>
  <c r="D24" i="3"/>
  <c r="D24" i="4" s="1"/>
  <c r="D25" i="3"/>
  <c r="D25" i="4" s="1"/>
  <c r="D26" i="3"/>
  <c r="D26" i="4" s="1"/>
  <c r="D27" i="3"/>
  <c r="D27" i="4" s="1"/>
  <c r="D28" i="3"/>
  <c r="D28" i="4" s="1"/>
  <c r="D29" i="3"/>
  <c r="D29" i="4" s="1"/>
  <c r="D30" i="3"/>
  <c r="D30" i="4" s="1"/>
  <c r="D31" i="3"/>
  <c r="D31" i="4" s="1"/>
  <c r="D10" i="3"/>
  <c r="D10" i="4" s="1"/>
  <c r="D9" i="3"/>
  <c r="D9" i="4" s="1"/>
  <c r="D8" i="3"/>
  <c r="D8" i="4" s="1"/>
  <c r="C10" i="3"/>
  <c r="C10" i="4" s="1"/>
  <c r="C11" i="3"/>
  <c r="C11" i="4" s="1"/>
  <c r="C12" i="3"/>
  <c r="C12" i="4" s="1"/>
  <c r="C13" i="3"/>
  <c r="C13" i="4" s="1"/>
  <c r="C14" i="3"/>
  <c r="C14" i="4" s="1"/>
  <c r="C15" i="3"/>
  <c r="C15" i="4" s="1"/>
  <c r="C16" i="3"/>
  <c r="C16" i="4" s="1"/>
  <c r="C17" i="3"/>
  <c r="C17" i="4" s="1"/>
  <c r="C18" i="3"/>
  <c r="C18" i="4" s="1"/>
  <c r="C19" i="3"/>
  <c r="C19" i="4" s="1"/>
  <c r="C20" i="3"/>
  <c r="C20" i="4" s="1"/>
  <c r="C21" i="3"/>
  <c r="C21" i="4" s="1"/>
  <c r="C22" i="3"/>
  <c r="C22" i="4" s="1"/>
  <c r="C23" i="3"/>
  <c r="C23" i="4" s="1"/>
  <c r="C24" i="3"/>
  <c r="C24" i="4" s="1"/>
  <c r="C25" i="3"/>
  <c r="C25" i="4" s="1"/>
  <c r="C26" i="3"/>
  <c r="C26" i="4" s="1"/>
  <c r="C27" i="3"/>
  <c r="C27" i="4" s="1"/>
  <c r="C28" i="3"/>
  <c r="C28" i="4" s="1"/>
  <c r="C29" i="3"/>
  <c r="C29" i="4" s="1"/>
  <c r="C30" i="3"/>
  <c r="C30" i="4" s="1"/>
  <c r="C31" i="3"/>
  <c r="C31" i="4" s="1"/>
  <c r="C32" i="3"/>
  <c r="C32" i="4" s="1"/>
  <c r="C9" i="3"/>
  <c r="C9" i="4" s="1"/>
  <c r="C8" i="3"/>
  <c r="C8" i="4" s="1"/>
  <c r="BQ75" i="3"/>
  <c r="BQ77" i="3"/>
  <c r="BP76" i="3"/>
  <c r="BP78" i="3"/>
  <c r="BO74" i="3"/>
  <c r="BO76" i="3"/>
  <c r="BO77" i="3"/>
  <c r="CA77" i="3"/>
  <c r="BQ29" i="3"/>
  <c r="BQ30" i="3"/>
  <c r="BQ31" i="3"/>
  <c r="BP29" i="3"/>
  <c r="BN27" i="3"/>
  <c r="BN28" i="3"/>
  <c r="BF79" i="4"/>
  <c r="BE79" i="4"/>
  <c r="BD79" i="4"/>
  <c r="BA79" i="4"/>
  <c r="AY79" i="4"/>
  <c r="AX79" i="4"/>
  <c r="AW79" i="4"/>
  <c r="AT79" i="4"/>
  <c r="AS79" i="4"/>
  <c r="AQ79" i="4"/>
  <c r="AP79" i="4"/>
  <c r="AN79" i="4"/>
  <c r="AM79" i="4"/>
  <c r="AK79" i="4"/>
  <c r="AJ79" i="4"/>
  <c r="AI79" i="4"/>
  <c r="AH79" i="4"/>
  <c r="AE79" i="4"/>
  <c r="AC79" i="4"/>
  <c r="AB79" i="4"/>
  <c r="AA79" i="4"/>
  <c r="Y79" i="4"/>
  <c r="X79" i="4"/>
  <c r="W79" i="4"/>
  <c r="V79" i="4"/>
  <c r="T79" i="4"/>
  <c r="S79" i="4"/>
  <c r="R79" i="4"/>
  <c r="Q79" i="4"/>
  <c r="P79" i="4"/>
  <c r="N79" i="4"/>
  <c r="BF33" i="4"/>
  <c r="BE33" i="4"/>
  <c r="BD33" i="4"/>
  <c r="BA33" i="4"/>
  <c r="AY33" i="4"/>
  <c r="AX33" i="4"/>
  <c r="AW33" i="4"/>
  <c r="AT33" i="4"/>
  <c r="AS33" i="4"/>
  <c r="AQ33" i="4"/>
  <c r="AP33" i="4"/>
  <c r="AN33" i="4"/>
  <c r="AM33" i="4"/>
  <c r="AK33" i="4"/>
  <c r="AJ33" i="4"/>
  <c r="AI33" i="4"/>
  <c r="AH33" i="4"/>
  <c r="AE33" i="4"/>
  <c r="AC33" i="4"/>
  <c r="AB33" i="4"/>
  <c r="AA33" i="4"/>
  <c r="Y33" i="4"/>
  <c r="X33" i="4"/>
  <c r="W33" i="4"/>
  <c r="V33" i="4"/>
  <c r="T33" i="4"/>
  <c r="S33" i="4"/>
  <c r="R33" i="4"/>
  <c r="Q33" i="4"/>
  <c r="P33" i="4"/>
  <c r="N33" i="4"/>
  <c r="BG78" i="4"/>
  <c r="BB78" i="4"/>
  <c r="AZ78" i="4"/>
  <c r="AU78" i="4"/>
  <c r="AR78" i="4"/>
  <c r="AO78" i="4"/>
  <c r="AL78" i="4"/>
  <c r="AF78" i="4"/>
  <c r="AD78" i="4"/>
  <c r="Z78" i="4"/>
  <c r="U78" i="4"/>
  <c r="O78" i="4"/>
  <c r="BG77" i="4"/>
  <c r="BB77" i="4"/>
  <c r="AZ77" i="4"/>
  <c r="BC77" i="4" s="1"/>
  <c r="AU77" i="4"/>
  <c r="AR77" i="4"/>
  <c r="AO77" i="4"/>
  <c r="AL77" i="4"/>
  <c r="AF77" i="4"/>
  <c r="AD77" i="4"/>
  <c r="Z77" i="4"/>
  <c r="U77" i="4"/>
  <c r="O77" i="4"/>
  <c r="BG76" i="4"/>
  <c r="BB76" i="4"/>
  <c r="AZ76" i="4"/>
  <c r="AU76" i="4"/>
  <c r="AR76" i="4"/>
  <c r="AO76" i="4"/>
  <c r="AL76" i="4"/>
  <c r="AF76" i="4"/>
  <c r="AD76" i="4"/>
  <c r="Z76" i="4"/>
  <c r="U76" i="4"/>
  <c r="O76" i="4"/>
  <c r="BG75" i="4"/>
  <c r="BB75" i="4"/>
  <c r="AZ75" i="4"/>
  <c r="AU75" i="4"/>
  <c r="AR75" i="4"/>
  <c r="AO75" i="4"/>
  <c r="AL75" i="4"/>
  <c r="AF75" i="4"/>
  <c r="AD75" i="4"/>
  <c r="Z75" i="4"/>
  <c r="U75" i="4"/>
  <c r="O75" i="4"/>
  <c r="BG74" i="4"/>
  <c r="BB74" i="4"/>
  <c r="AZ74" i="4"/>
  <c r="AU74" i="4"/>
  <c r="AV74" i="4" s="1"/>
  <c r="AR74" i="4"/>
  <c r="AO74" i="4"/>
  <c r="AL74" i="4"/>
  <c r="AF74" i="4"/>
  <c r="AD74" i="4"/>
  <c r="Z74" i="4"/>
  <c r="U74" i="4"/>
  <c r="O74" i="4"/>
  <c r="BG73" i="4"/>
  <c r="BB73" i="4"/>
  <c r="AZ73" i="4"/>
  <c r="AU73" i="4"/>
  <c r="AR73" i="4"/>
  <c r="AO73" i="4"/>
  <c r="AL73" i="4"/>
  <c r="AF73" i="4"/>
  <c r="AD73" i="4"/>
  <c r="Z73" i="4"/>
  <c r="U73" i="4"/>
  <c r="O73" i="4"/>
  <c r="BG72" i="4"/>
  <c r="BB72" i="4"/>
  <c r="AZ72" i="4"/>
  <c r="AU72" i="4"/>
  <c r="AR72" i="4"/>
  <c r="AO72" i="4"/>
  <c r="AL72" i="4"/>
  <c r="AF72" i="4"/>
  <c r="AD72" i="4"/>
  <c r="Z72" i="4"/>
  <c r="U72" i="4"/>
  <c r="O72" i="4"/>
  <c r="BG71" i="4"/>
  <c r="BB71" i="4"/>
  <c r="AZ71" i="4"/>
  <c r="AU71" i="4"/>
  <c r="AR71" i="4"/>
  <c r="AO71" i="4"/>
  <c r="AL71" i="4"/>
  <c r="AF71" i="4"/>
  <c r="AD71" i="4"/>
  <c r="Z71" i="4"/>
  <c r="U71" i="4"/>
  <c r="O71" i="4"/>
  <c r="BG70" i="4"/>
  <c r="BB70" i="4"/>
  <c r="AZ70" i="4"/>
  <c r="AU70" i="4"/>
  <c r="AR70" i="4"/>
  <c r="AO70" i="4"/>
  <c r="AL70" i="4"/>
  <c r="AF70" i="4"/>
  <c r="AD70" i="4"/>
  <c r="Z70" i="4"/>
  <c r="U70" i="4"/>
  <c r="O70" i="4"/>
  <c r="BG32" i="4"/>
  <c r="BB32" i="4"/>
  <c r="AZ32" i="4"/>
  <c r="AU32" i="4"/>
  <c r="AV32" i="4" s="1"/>
  <c r="AR32" i="4"/>
  <c r="AO32" i="4"/>
  <c r="AL32" i="4"/>
  <c r="AF32" i="4"/>
  <c r="AG32" i="4" s="1"/>
  <c r="AD32" i="4"/>
  <c r="Z32" i="4"/>
  <c r="U32" i="4"/>
  <c r="O32" i="4"/>
  <c r="BG31" i="4"/>
  <c r="BB31" i="4"/>
  <c r="AZ31" i="4"/>
  <c r="AU31" i="4"/>
  <c r="AR31" i="4"/>
  <c r="AO31" i="4"/>
  <c r="AL31" i="4"/>
  <c r="AF31" i="4"/>
  <c r="AD31" i="4"/>
  <c r="Z31" i="4"/>
  <c r="U31" i="4"/>
  <c r="O31" i="4"/>
  <c r="BG30" i="4"/>
  <c r="BB30" i="4"/>
  <c r="BC30" i="4" s="1"/>
  <c r="AZ30" i="4"/>
  <c r="AU30" i="4"/>
  <c r="AR30" i="4"/>
  <c r="AO30" i="4"/>
  <c r="AL30" i="4"/>
  <c r="AF30" i="4"/>
  <c r="AG30" i="4" s="1"/>
  <c r="AD30" i="4"/>
  <c r="Z30" i="4"/>
  <c r="U30" i="4"/>
  <c r="O30" i="4"/>
  <c r="BG29" i="4"/>
  <c r="BB29" i="4"/>
  <c r="AZ29" i="4"/>
  <c r="AU29" i="4"/>
  <c r="AR29" i="4"/>
  <c r="AO29" i="4"/>
  <c r="AL29" i="4"/>
  <c r="AF29" i="4"/>
  <c r="AD29" i="4"/>
  <c r="Z29" i="4"/>
  <c r="U29" i="4"/>
  <c r="O29" i="4"/>
  <c r="BG28" i="4"/>
  <c r="BB28" i="4"/>
  <c r="AZ28" i="4"/>
  <c r="AU28" i="4"/>
  <c r="AR28" i="4"/>
  <c r="AO28" i="4"/>
  <c r="AL28" i="4"/>
  <c r="AF28" i="4"/>
  <c r="AD28" i="4"/>
  <c r="Z28" i="4"/>
  <c r="U28" i="4"/>
  <c r="O28" i="4"/>
  <c r="BG27" i="4"/>
  <c r="BB27" i="4"/>
  <c r="BC27" i="4" s="1"/>
  <c r="AZ27" i="4"/>
  <c r="AU27" i="4"/>
  <c r="AR27" i="4"/>
  <c r="AO27" i="4"/>
  <c r="AL27" i="4"/>
  <c r="AF27" i="4"/>
  <c r="AD27" i="4"/>
  <c r="Z27" i="4"/>
  <c r="U27" i="4"/>
  <c r="O27" i="4"/>
  <c r="BG26" i="4"/>
  <c r="BB26" i="4"/>
  <c r="AZ26" i="4"/>
  <c r="AU26" i="4"/>
  <c r="AR26" i="4"/>
  <c r="AO26" i="4"/>
  <c r="AL26" i="4"/>
  <c r="AF26" i="4"/>
  <c r="AD26" i="4"/>
  <c r="Z26" i="4"/>
  <c r="U26" i="4"/>
  <c r="O26" i="4"/>
  <c r="BG25" i="4"/>
  <c r="BB25" i="4"/>
  <c r="AZ25" i="4"/>
  <c r="AU25" i="4"/>
  <c r="AR25" i="4"/>
  <c r="AO25" i="4"/>
  <c r="AL25" i="4"/>
  <c r="AF25" i="4"/>
  <c r="AD25" i="4"/>
  <c r="Z25" i="4"/>
  <c r="U25" i="4"/>
  <c r="O25" i="4"/>
  <c r="BF79" i="3"/>
  <c r="BE79" i="3"/>
  <c r="BD79" i="3"/>
  <c r="BA79" i="3"/>
  <c r="AY79" i="3"/>
  <c r="AX79" i="3"/>
  <c r="AW79" i="3"/>
  <c r="AT79" i="3"/>
  <c r="AS79" i="3"/>
  <c r="AQ79" i="3"/>
  <c r="AP79" i="3"/>
  <c r="AN79" i="3"/>
  <c r="AM79" i="3"/>
  <c r="AK79" i="3"/>
  <c r="AJ79" i="3"/>
  <c r="AI79" i="3"/>
  <c r="AH79" i="3"/>
  <c r="AE79" i="3"/>
  <c r="AC79" i="3"/>
  <c r="AB79" i="3"/>
  <c r="AA79" i="3"/>
  <c r="Y79" i="3"/>
  <c r="X79" i="3"/>
  <c r="W79" i="3"/>
  <c r="V79" i="3"/>
  <c r="T79" i="3"/>
  <c r="S79" i="3"/>
  <c r="R79" i="3"/>
  <c r="Q79" i="3"/>
  <c r="P79" i="3"/>
  <c r="N79" i="3"/>
  <c r="BF33" i="3"/>
  <c r="BE33" i="3"/>
  <c r="BD33" i="3"/>
  <c r="BA33" i="3"/>
  <c r="AY33" i="3"/>
  <c r="AX33" i="3"/>
  <c r="AW33" i="3"/>
  <c r="AT33" i="3"/>
  <c r="AS33" i="3"/>
  <c r="AQ33" i="3"/>
  <c r="AP33" i="3"/>
  <c r="AN33" i="3"/>
  <c r="AM33" i="3"/>
  <c r="AK33" i="3"/>
  <c r="AJ33" i="3"/>
  <c r="AI33" i="3"/>
  <c r="AH33" i="3"/>
  <c r="AE33" i="3"/>
  <c r="AC33" i="3"/>
  <c r="AB33" i="3"/>
  <c r="AA33" i="3"/>
  <c r="Y33" i="3"/>
  <c r="X33" i="3"/>
  <c r="W33" i="3"/>
  <c r="V33" i="3"/>
  <c r="T33" i="3"/>
  <c r="S33" i="3"/>
  <c r="R33" i="3"/>
  <c r="Q33" i="3"/>
  <c r="P33" i="3"/>
  <c r="N33" i="3"/>
  <c r="BG78" i="3"/>
  <c r="BB78" i="3"/>
  <c r="AZ78" i="3"/>
  <c r="AU78" i="3"/>
  <c r="AR78" i="3"/>
  <c r="AO78" i="3"/>
  <c r="AL78" i="3"/>
  <c r="AF78" i="3"/>
  <c r="AD78" i="3"/>
  <c r="Z78" i="3"/>
  <c r="U78" i="3"/>
  <c r="O78" i="3"/>
  <c r="BG77" i="3"/>
  <c r="BB77" i="3"/>
  <c r="AZ77" i="3"/>
  <c r="AU77" i="3"/>
  <c r="AR77" i="3"/>
  <c r="AO77" i="3"/>
  <c r="AL77" i="3"/>
  <c r="AF77" i="3"/>
  <c r="AG77" i="3" s="1"/>
  <c r="AD77" i="3"/>
  <c r="Z77" i="3"/>
  <c r="U77" i="3"/>
  <c r="O77" i="3"/>
  <c r="BG76" i="3"/>
  <c r="BB76" i="3"/>
  <c r="AZ76" i="3"/>
  <c r="AU76" i="3"/>
  <c r="AR76" i="3"/>
  <c r="AO76" i="3"/>
  <c r="AL76" i="3"/>
  <c r="AF76" i="3"/>
  <c r="AD76" i="3"/>
  <c r="Z76" i="3"/>
  <c r="U76" i="3"/>
  <c r="O76" i="3"/>
  <c r="BG75" i="3"/>
  <c r="BB75" i="3"/>
  <c r="AZ75" i="3"/>
  <c r="AU75" i="3"/>
  <c r="AR75" i="3"/>
  <c r="AO75" i="3"/>
  <c r="AL75" i="3"/>
  <c r="AF75" i="3"/>
  <c r="AD75" i="3"/>
  <c r="Z75" i="3"/>
  <c r="U75" i="3"/>
  <c r="O75" i="3"/>
  <c r="BG74" i="3"/>
  <c r="BB74" i="3"/>
  <c r="AZ74" i="3"/>
  <c r="BC74" i="3" s="1"/>
  <c r="AU74" i="3"/>
  <c r="AR74" i="3"/>
  <c r="AO74" i="3"/>
  <c r="AL74" i="3"/>
  <c r="AF74" i="3"/>
  <c r="AG74" i="3" s="1"/>
  <c r="AD74" i="3"/>
  <c r="Z74" i="3"/>
  <c r="U74" i="3"/>
  <c r="O74" i="3"/>
  <c r="BG73" i="3"/>
  <c r="BB73" i="3"/>
  <c r="AZ73" i="3"/>
  <c r="AU73" i="3"/>
  <c r="AR73" i="3"/>
  <c r="AO73" i="3"/>
  <c r="AL73" i="3"/>
  <c r="AF73" i="3"/>
  <c r="AD73" i="3"/>
  <c r="Z73" i="3"/>
  <c r="U73" i="3"/>
  <c r="O73" i="3"/>
  <c r="BG72" i="3"/>
  <c r="BB72" i="3"/>
  <c r="AZ72" i="3"/>
  <c r="AU72" i="3"/>
  <c r="AR72" i="3"/>
  <c r="AO72" i="3"/>
  <c r="AL72" i="3"/>
  <c r="AF72" i="3"/>
  <c r="AG72" i="3" s="1"/>
  <c r="AD72" i="3"/>
  <c r="Z72" i="3"/>
  <c r="U72" i="3"/>
  <c r="O72" i="3"/>
  <c r="BG71" i="3"/>
  <c r="BB71" i="3"/>
  <c r="AZ71" i="3"/>
  <c r="AU71" i="3"/>
  <c r="AR71" i="3"/>
  <c r="AV71" i="3" s="1"/>
  <c r="AO71" i="3"/>
  <c r="AL71" i="3"/>
  <c r="AF71" i="3"/>
  <c r="AD71" i="3"/>
  <c r="Z71" i="3"/>
  <c r="U71" i="3"/>
  <c r="O71" i="3"/>
  <c r="BG70" i="3"/>
  <c r="BB70" i="3"/>
  <c r="AZ70" i="3"/>
  <c r="AV70" i="3"/>
  <c r="AU70" i="3"/>
  <c r="AR70" i="3"/>
  <c r="AO70" i="3"/>
  <c r="AL70" i="3"/>
  <c r="AF70" i="3"/>
  <c r="AD70" i="3"/>
  <c r="Z70" i="3"/>
  <c r="U70" i="3"/>
  <c r="O70" i="3"/>
  <c r="BG32" i="3"/>
  <c r="BB32" i="3"/>
  <c r="AZ32" i="3"/>
  <c r="AU32" i="3"/>
  <c r="AR32" i="3"/>
  <c r="AO32" i="3"/>
  <c r="AL32" i="3"/>
  <c r="AF32" i="3"/>
  <c r="AD32" i="3"/>
  <c r="Z32" i="3"/>
  <c r="U32" i="3"/>
  <c r="O32" i="3"/>
  <c r="BG31" i="3"/>
  <c r="BB31" i="3"/>
  <c r="AZ31" i="3"/>
  <c r="AU31" i="3"/>
  <c r="AV31" i="3" s="1"/>
  <c r="AR31" i="3"/>
  <c r="AO31" i="3"/>
  <c r="AL31" i="3"/>
  <c r="AF31" i="3"/>
  <c r="AD31" i="3"/>
  <c r="Z31" i="3"/>
  <c r="U31" i="3"/>
  <c r="O31" i="3"/>
  <c r="BG30" i="3"/>
  <c r="BB30" i="3"/>
  <c r="AZ30" i="3"/>
  <c r="AU30" i="3"/>
  <c r="AR30" i="3"/>
  <c r="AO30" i="3"/>
  <c r="AL30" i="3"/>
  <c r="AF30" i="3"/>
  <c r="AD30" i="3"/>
  <c r="Z30" i="3"/>
  <c r="U30" i="3"/>
  <c r="O30" i="3"/>
  <c r="BG29" i="3"/>
  <c r="BB29" i="3"/>
  <c r="AZ29" i="3"/>
  <c r="AU29" i="3"/>
  <c r="AR29" i="3"/>
  <c r="AO29" i="3"/>
  <c r="AL29" i="3"/>
  <c r="AF29" i="3"/>
  <c r="AG29" i="3" s="1"/>
  <c r="AD29" i="3"/>
  <c r="Z29" i="3"/>
  <c r="U29" i="3"/>
  <c r="O29" i="3"/>
  <c r="BG28" i="3"/>
  <c r="BB28" i="3"/>
  <c r="AZ28" i="3"/>
  <c r="AU28" i="3"/>
  <c r="AR28" i="3"/>
  <c r="AO28" i="3"/>
  <c r="AL28" i="3"/>
  <c r="AF28" i="3"/>
  <c r="AD28" i="3"/>
  <c r="Z28" i="3"/>
  <c r="U28" i="3"/>
  <c r="O28" i="3"/>
  <c r="BG27" i="3"/>
  <c r="BB27" i="3"/>
  <c r="AZ27" i="3"/>
  <c r="AU27" i="3"/>
  <c r="AR27" i="3"/>
  <c r="AO27" i="3"/>
  <c r="AL27" i="3"/>
  <c r="AF27" i="3"/>
  <c r="AD27" i="3"/>
  <c r="Z27" i="3"/>
  <c r="U27" i="3"/>
  <c r="O27" i="3"/>
  <c r="BG26" i="3"/>
  <c r="BB26" i="3"/>
  <c r="AZ26" i="3"/>
  <c r="AU26" i="3"/>
  <c r="AR26" i="3"/>
  <c r="AO26" i="3"/>
  <c r="AL26" i="3"/>
  <c r="AF26" i="3"/>
  <c r="AD26" i="3"/>
  <c r="Z26" i="3"/>
  <c r="U26" i="3"/>
  <c r="O26" i="3"/>
  <c r="BG25" i="3"/>
  <c r="BB25" i="3"/>
  <c r="AZ25" i="3"/>
  <c r="AU25" i="3"/>
  <c r="AR25" i="3"/>
  <c r="AO25" i="3"/>
  <c r="AL25" i="3"/>
  <c r="AF25" i="3"/>
  <c r="AD25" i="3"/>
  <c r="Z25" i="3"/>
  <c r="U25" i="3"/>
  <c r="O25" i="3"/>
  <c r="BF79" i="2"/>
  <c r="BE79" i="2"/>
  <c r="BD79" i="2"/>
  <c r="BA79" i="2"/>
  <c r="AY79" i="2"/>
  <c r="AX79" i="2"/>
  <c r="AW79" i="2"/>
  <c r="AT79" i="2"/>
  <c r="AS79" i="2"/>
  <c r="AQ79" i="2"/>
  <c r="AP79" i="2"/>
  <c r="AN79" i="2"/>
  <c r="AM79" i="2"/>
  <c r="AK79" i="2"/>
  <c r="AJ79" i="2"/>
  <c r="AI79" i="2"/>
  <c r="AH79" i="2"/>
  <c r="AE79" i="2"/>
  <c r="AC79" i="2"/>
  <c r="AB79" i="2"/>
  <c r="AA79" i="2"/>
  <c r="Y79" i="2"/>
  <c r="X79" i="2"/>
  <c r="W79" i="2"/>
  <c r="V79" i="2"/>
  <c r="T79" i="2"/>
  <c r="S79" i="2"/>
  <c r="R79" i="2"/>
  <c r="Q79" i="2"/>
  <c r="P79" i="2"/>
  <c r="N79" i="2"/>
  <c r="CE78" i="2"/>
  <c r="BQ78" i="3" s="1"/>
  <c r="CB78" i="2"/>
  <c r="BY78" i="2"/>
  <c r="BO78" i="3" s="1"/>
  <c r="BV78" i="2"/>
  <c r="BS78" i="2"/>
  <c r="BP78" i="2"/>
  <c r="BM78" i="2"/>
  <c r="BK78" i="3" s="1"/>
  <c r="BG78" i="2"/>
  <c r="BB78" i="2"/>
  <c r="AZ78" i="2"/>
  <c r="AU78" i="2"/>
  <c r="AR78" i="2"/>
  <c r="AO78" i="2"/>
  <c r="AL78" i="2"/>
  <c r="AF78" i="2"/>
  <c r="AD78" i="2"/>
  <c r="Z78" i="2"/>
  <c r="U78" i="2"/>
  <c r="O78" i="2"/>
  <c r="CE77" i="2"/>
  <c r="CB77" i="2"/>
  <c r="BP77" i="3" s="1"/>
  <c r="CC77" i="3" s="1"/>
  <c r="BY77" i="2"/>
  <c r="BV77" i="2"/>
  <c r="BS77" i="2"/>
  <c r="BP77" i="2"/>
  <c r="BM77" i="2"/>
  <c r="BG77" i="2"/>
  <c r="BB77" i="2"/>
  <c r="AZ77" i="2"/>
  <c r="AU77" i="2"/>
  <c r="AR77" i="2"/>
  <c r="AO77" i="2"/>
  <c r="AL77" i="2"/>
  <c r="AF77" i="2"/>
  <c r="AD77" i="2"/>
  <c r="Z77" i="2"/>
  <c r="U77" i="2"/>
  <c r="O77" i="2"/>
  <c r="CE76" i="2"/>
  <c r="BQ76" i="3" s="1"/>
  <c r="CB76" i="2"/>
  <c r="BY76" i="2"/>
  <c r="BV76" i="2"/>
  <c r="BS76" i="2"/>
  <c r="BM76" i="3" s="1"/>
  <c r="BP76" i="2"/>
  <c r="BL76" i="3" s="1"/>
  <c r="CC76" i="3" s="1"/>
  <c r="BM76" i="2"/>
  <c r="BK76" i="3" s="1"/>
  <c r="BG76" i="2"/>
  <c r="BB76" i="2"/>
  <c r="AZ76" i="2"/>
  <c r="AU76" i="2"/>
  <c r="AR76" i="2"/>
  <c r="AO76" i="2"/>
  <c r="AL76" i="2"/>
  <c r="AF76" i="2"/>
  <c r="AD76" i="2"/>
  <c r="Z76" i="2"/>
  <c r="U76" i="2"/>
  <c r="O76" i="2"/>
  <c r="CE75" i="2"/>
  <c r="CB75" i="2"/>
  <c r="BP75" i="3" s="1"/>
  <c r="BY75" i="2"/>
  <c r="BV75" i="2"/>
  <c r="BS75" i="2"/>
  <c r="BM75" i="3" s="1"/>
  <c r="BP75" i="2"/>
  <c r="BM75" i="2"/>
  <c r="BG75" i="2"/>
  <c r="BB75" i="2"/>
  <c r="AZ75" i="2"/>
  <c r="AU75" i="2"/>
  <c r="AR75" i="2"/>
  <c r="AO75" i="2"/>
  <c r="AL75" i="2"/>
  <c r="AF75" i="2"/>
  <c r="AD75" i="2"/>
  <c r="Z75" i="2"/>
  <c r="U75" i="2"/>
  <c r="O75" i="2"/>
  <c r="CE74" i="2"/>
  <c r="BQ74" i="3" s="1"/>
  <c r="CB74" i="2"/>
  <c r="BP74" i="3" s="1"/>
  <c r="BY74" i="2"/>
  <c r="BV74" i="2"/>
  <c r="BS74" i="2"/>
  <c r="BM74" i="3" s="1"/>
  <c r="BP74" i="2"/>
  <c r="BM74" i="2"/>
  <c r="BG74" i="2"/>
  <c r="BB74" i="2"/>
  <c r="AZ74" i="2"/>
  <c r="AU74" i="2"/>
  <c r="AR74" i="2"/>
  <c r="AO74" i="2"/>
  <c r="AL74" i="2"/>
  <c r="AF74" i="2"/>
  <c r="AD74" i="2"/>
  <c r="Z74" i="2"/>
  <c r="U74" i="2"/>
  <c r="O74" i="2"/>
  <c r="CE73" i="2"/>
  <c r="BQ73" i="3" s="1"/>
  <c r="CB73" i="2"/>
  <c r="BP73" i="3" s="1"/>
  <c r="BY73" i="2"/>
  <c r="BV73" i="2"/>
  <c r="BS73" i="2"/>
  <c r="BM73" i="3" s="1"/>
  <c r="BP73" i="2"/>
  <c r="BL73" i="3" s="1"/>
  <c r="BM73" i="2"/>
  <c r="BG73" i="2"/>
  <c r="BB73" i="2"/>
  <c r="AZ73" i="2"/>
  <c r="AU73" i="2"/>
  <c r="AR73" i="2"/>
  <c r="AO73" i="2"/>
  <c r="AL73" i="2"/>
  <c r="AF73" i="2"/>
  <c r="AD73" i="2"/>
  <c r="Z73" i="2"/>
  <c r="U73" i="2"/>
  <c r="O73" i="2"/>
  <c r="CE72" i="2"/>
  <c r="BQ72" i="3" s="1"/>
  <c r="CB72" i="2"/>
  <c r="BP72" i="3" s="1"/>
  <c r="BY72" i="2"/>
  <c r="BO72" i="3" s="1"/>
  <c r="BV72" i="2"/>
  <c r="BS72" i="2"/>
  <c r="BM72" i="3" s="1"/>
  <c r="BP72" i="2"/>
  <c r="BL72" i="3" s="1"/>
  <c r="BM72" i="2"/>
  <c r="BG72" i="2"/>
  <c r="BB72" i="2"/>
  <c r="AZ72" i="2"/>
  <c r="AU72" i="2"/>
  <c r="AR72" i="2"/>
  <c r="AO72" i="2"/>
  <c r="AL72" i="2"/>
  <c r="AF72" i="2"/>
  <c r="AD72" i="2"/>
  <c r="Z72" i="2"/>
  <c r="U72" i="2"/>
  <c r="O72" i="2"/>
  <c r="CE71" i="2"/>
  <c r="BQ71" i="3" s="1"/>
  <c r="CB71" i="2"/>
  <c r="BY71" i="2"/>
  <c r="BV71" i="2"/>
  <c r="BS71" i="2"/>
  <c r="BP71" i="2"/>
  <c r="BL71" i="3" s="1"/>
  <c r="BM71" i="2"/>
  <c r="BG71" i="2"/>
  <c r="BB71" i="2"/>
  <c r="AZ71" i="2"/>
  <c r="AU71" i="2"/>
  <c r="AR71" i="2"/>
  <c r="AO71" i="2"/>
  <c r="AL71" i="2"/>
  <c r="AF71" i="2"/>
  <c r="AD71" i="2"/>
  <c r="Z71" i="2"/>
  <c r="U71" i="2"/>
  <c r="O71" i="2"/>
  <c r="CE70" i="2"/>
  <c r="BQ70" i="3" s="1"/>
  <c r="CB70" i="2"/>
  <c r="BP70" i="3" s="1"/>
  <c r="BY70" i="2"/>
  <c r="BV70" i="2"/>
  <c r="BS70" i="2"/>
  <c r="BP70" i="2"/>
  <c r="BM70" i="2"/>
  <c r="BG70" i="2"/>
  <c r="BB70" i="2"/>
  <c r="AZ70" i="2"/>
  <c r="AU70" i="2"/>
  <c r="AR70" i="2"/>
  <c r="AO70" i="2"/>
  <c r="AL70" i="2"/>
  <c r="AF70" i="2"/>
  <c r="AD70" i="2"/>
  <c r="Z70" i="2"/>
  <c r="U70" i="2"/>
  <c r="O70" i="2"/>
  <c r="BF33" i="2"/>
  <c r="BE33" i="2"/>
  <c r="BD33" i="2"/>
  <c r="BA33" i="2"/>
  <c r="AY33" i="2"/>
  <c r="AX33" i="2"/>
  <c r="AW33" i="2"/>
  <c r="AT33" i="2"/>
  <c r="AS33" i="2"/>
  <c r="AQ33" i="2"/>
  <c r="AP33" i="2"/>
  <c r="AN33" i="2"/>
  <c r="AM33" i="2"/>
  <c r="AK33" i="2"/>
  <c r="AJ33" i="2"/>
  <c r="AI33" i="2"/>
  <c r="AH33" i="2"/>
  <c r="AE33" i="2"/>
  <c r="AC33" i="2"/>
  <c r="AB33" i="2"/>
  <c r="AA33" i="2"/>
  <c r="Y33" i="2"/>
  <c r="X33" i="2"/>
  <c r="W33" i="2"/>
  <c r="V33" i="2"/>
  <c r="T33" i="2"/>
  <c r="S33" i="2"/>
  <c r="R33" i="2"/>
  <c r="Q33" i="2"/>
  <c r="P33" i="2"/>
  <c r="N33" i="2"/>
  <c r="CE32" i="2"/>
  <c r="BQ32" i="3" s="1"/>
  <c r="CB32" i="2"/>
  <c r="BP32" i="3" s="1"/>
  <c r="BY32" i="2"/>
  <c r="BO32" i="3" s="1"/>
  <c r="BV32" i="2"/>
  <c r="BN32" i="3" s="1"/>
  <c r="BS32" i="2"/>
  <c r="BM32" i="3" s="1"/>
  <c r="BP32" i="2"/>
  <c r="BM32" i="2"/>
  <c r="BG32" i="2"/>
  <c r="BB32" i="2"/>
  <c r="AZ32" i="2"/>
  <c r="AU32" i="2"/>
  <c r="AR32" i="2"/>
  <c r="AO32" i="2"/>
  <c r="AL32" i="2"/>
  <c r="AF32" i="2"/>
  <c r="AD32" i="2"/>
  <c r="Z32" i="2"/>
  <c r="U32" i="2"/>
  <c r="O32" i="2"/>
  <c r="CE31" i="2"/>
  <c r="CB31" i="2"/>
  <c r="BP31" i="3" s="1"/>
  <c r="BY31" i="2"/>
  <c r="BO31" i="3" s="1"/>
  <c r="BV31" i="2"/>
  <c r="BN31" i="3" s="1"/>
  <c r="BS31" i="2"/>
  <c r="BM31" i="3" s="1"/>
  <c r="BP31" i="2"/>
  <c r="BM31" i="2"/>
  <c r="BK31" i="3" s="1"/>
  <c r="BG31" i="2"/>
  <c r="BB31" i="2"/>
  <c r="AZ31" i="2"/>
  <c r="AU31" i="2"/>
  <c r="AR31" i="2"/>
  <c r="AO31" i="2"/>
  <c r="AL31" i="2"/>
  <c r="AF31" i="2"/>
  <c r="AD31" i="2"/>
  <c r="Z31" i="2"/>
  <c r="U31" i="2"/>
  <c r="O31" i="2"/>
  <c r="CE30" i="2"/>
  <c r="CB30" i="2"/>
  <c r="BP30" i="3" s="1"/>
  <c r="BY30" i="2"/>
  <c r="BO30" i="3" s="1"/>
  <c r="BV30" i="2"/>
  <c r="BN30" i="3" s="1"/>
  <c r="BS30" i="2"/>
  <c r="BP30" i="2"/>
  <c r="BM30" i="2"/>
  <c r="BG30" i="2"/>
  <c r="BB30" i="2"/>
  <c r="AZ30" i="2"/>
  <c r="AU30" i="2"/>
  <c r="AR30" i="2"/>
  <c r="AO30" i="2"/>
  <c r="AL30" i="2"/>
  <c r="AF30" i="2"/>
  <c r="AD30" i="2"/>
  <c r="Z30" i="2"/>
  <c r="U30" i="2"/>
  <c r="O30" i="2"/>
  <c r="CE29" i="2"/>
  <c r="CB29" i="2"/>
  <c r="BY29" i="2"/>
  <c r="BO29" i="3" s="1"/>
  <c r="BV29" i="2"/>
  <c r="BN29" i="3" s="1"/>
  <c r="BS29" i="2"/>
  <c r="BP29" i="2"/>
  <c r="BM29" i="2"/>
  <c r="BK29" i="3" s="1"/>
  <c r="BG29" i="2"/>
  <c r="BB29" i="2"/>
  <c r="AZ29" i="2"/>
  <c r="AU29" i="2"/>
  <c r="AR29" i="2"/>
  <c r="AO29" i="2"/>
  <c r="AL29" i="2"/>
  <c r="AF29" i="2"/>
  <c r="AD29" i="2"/>
  <c r="Z29" i="2"/>
  <c r="U29" i="2"/>
  <c r="O29" i="2"/>
  <c r="CE28" i="2"/>
  <c r="BQ28" i="3" s="1"/>
  <c r="CB28" i="2"/>
  <c r="BP28" i="3" s="1"/>
  <c r="BY28" i="2"/>
  <c r="BO28" i="3" s="1"/>
  <c r="BV28" i="2"/>
  <c r="BS28" i="2"/>
  <c r="BP28" i="2"/>
  <c r="BM28" i="2"/>
  <c r="BG28" i="2"/>
  <c r="BB28" i="2"/>
  <c r="AZ28" i="2"/>
  <c r="AU28" i="2"/>
  <c r="AR28" i="2"/>
  <c r="AO28" i="2"/>
  <c r="AL28" i="2"/>
  <c r="AF28" i="2"/>
  <c r="AD28" i="2"/>
  <c r="Z28" i="2"/>
  <c r="U28" i="2"/>
  <c r="O28" i="2"/>
  <c r="CE27" i="2"/>
  <c r="BQ27" i="3" s="1"/>
  <c r="CB27" i="2"/>
  <c r="BP27" i="3" s="1"/>
  <c r="BY27" i="2"/>
  <c r="BO27" i="3" s="1"/>
  <c r="BV27" i="2"/>
  <c r="BS27" i="2"/>
  <c r="BM27" i="3" s="1"/>
  <c r="BP27" i="2"/>
  <c r="BL27" i="3" s="1"/>
  <c r="BM27" i="2"/>
  <c r="BK27" i="3" s="1"/>
  <c r="BG27" i="2"/>
  <c r="BB27" i="2"/>
  <c r="AZ27" i="2"/>
  <c r="AU27" i="2"/>
  <c r="AR27" i="2"/>
  <c r="AO27" i="2"/>
  <c r="AL27" i="2"/>
  <c r="AF27" i="2"/>
  <c r="AD27" i="2"/>
  <c r="Z27" i="2"/>
  <c r="U27" i="2"/>
  <c r="O27" i="2"/>
  <c r="CE26" i="2"/>
  <c r="BQ26" i="3" s="1"/>
  <c r="CB26" i="2"/>
  <c r="BP26" i="3" s="1"/>
  <c r="BY26" i="2"/>
  <c r="BO26" i="3" s="1"/>
  <c r="BV26" i="2"/>
  <c r="BN26" i="3" s="1"/>
  <c r="BS26" i="2"/>
  <c r="BM26" i="3" s="1"/>
  <c r="BP26" i="2"/>
  <c r="BL26" i="3" s="1"/>
  <c r="BM26" i="2"/>
  <c r="BK26" i="3" s="1"/>
  <c r="BG26" i="2"/>
  <c r="BB26" i="2"/>
  <c r="AZ26" i="2"/>
  <c r="AU26" i="2"/>
  <c r="AR26" i="2"/>
  <c r="AO26" i="2"/>
  <c r="AL26" i="2"/>
  <c r="AF26" i="2"/>
  <c r="AD26" i="2"/>
  <c r="Z26" i="2"/>
  <c r="U26" i="2"/>
  <c r="O26" i="2"/>
  <c r="CE25" i="2"/>
  <c r="BQ25" i="3" s="1"/>
  <c r="CB25" i="2"/>
  <c r="BP25" i="3" s="1"/>
  <c r="BY25" i="2"/>
  <c r="BO25" i="3" s="1"/>
  <c r="BV25" i="2"/>
  <c r="BN25" i="3" s="1"/>
  <c r="BS25" i="2"/>
  <c r="BM25" i="3" s="1"/>
  <c r="BP25" i="2"/>
  <c r="BL25" i="3" s="1"/>
  <c r="BM25" i="2"/>
  <c r="BK25" i="3" s="1"/>
  <c r="BG25" i="2"/>
  <c r="BB25" i="2"/>
  <c r="AZ25" i="2"/>
  <c r="AU25" i="2"/>
  <c r="AR25" i="2"/>
  <c r="AO25" i="2"/>
  <c r="AL25" i="2"/>
  <c r="AF25" i="2"/>
  <c r="AD25" i="2"/>
  <c r="Z25" i="2"/>
  <c r="U25" i="2"/>
  <c r="O25" i="2"/>
  <c r="AG73" i="3" l="1"/>
  <c r="BC25" i="4"/>
  <c r="BC75" i="4"/>
  <c r="AG76" i="2"/>
  <c r="AV29" i="3"/>
  <c r="BC29" i="3"/>
  <c r="BC72" i="4"/>
  <c r="BC78" i="2"/>
  <c r="AV27" i="4"/>
  <c r="AG75" i="3"/>
  <c r="BC73" i="2"/>
  <c r="AG31" i="4"/>
  <c r="AV71" i="4"/>
  <c r="AG73" i="4"/>
  <c r="AV30" i="3"/>
  <c r="AG32" i="3"/>
  <c r="CC28" i="3"/>
  <c r="BR31" i="3"/>
  <c r="BS31" i="3"/>
  <c r="BT31" i="3" s="1"/>
  <c r="CB31" i="3"/>
  <c r="CC31" i="3"/>
  <c r="CC30" i="3"/>
  <c r="BR73" i="3"/>
  <c r="BS73" i="3"/>
  <c r="BT73" i="3" s="1"/>
  <c r="CC73" i="3"/>
  <c r="BS78" i="3"/>
  <c r="BR78" i="3"/>
  <c r="BT78" i="3" s="1"/>
  <c r="BI78" i="4" s="1"/>
  <c r="CC78" i="3"/>
  <c r="BS72" i="3"/>
  <c r="BT72" i="3" s="1"/>
  <c r="BR72" i="3"/>
  <c r="CC72" i="3"/>
  <c r="CB72" i="3"/>
  <c r="BS74" i="3"/>
  <c r="BR74" i="3"/>
  <c r="BT74" i="3" s="1"/>
  <c r="BI74" i="4" s="1"/>
  <c r="CH74" i="4" s="1"/>
  <c r="CC74" i="3"/>
  <c r="BR32" i="3"/>
  <c r="BT32" i="3" s="1"/>
  <c r="BS32" i="3"/>
  <c r="BI32" i="4" s="1"/>
  <c r="CC32" i="3"/>
  <c r="CB32" i="3"/>
  <c r="CD32" i="3" s="1"/>
  <c r="BX32" i="3" s="1"/>
  <c r="BR27" i="3"/>
  <c r="BS27" i="3"/>
  <c r="BT27" i="3" s="1"/>
  <c r="CC27" i="3"/>
  <c r="BC77" i="2"/>
  <c r="BC75" i="3"/>
  <c r="BR29" i="3"/>
  <c r="AG70" i="4"/>
  <c r="AV73" i="4"/>
  <c r="AG75" i="4"/>
  <c r="AG28" i="3"/>
  <c r="AV77" i="3"/>
  <c r="AG76" i="4"/>
  <c r="AG73" i="2"/>
  <c r="AG74" i="2"/>
  <c r="BC78" i="3"/>
  <c r="AG26" i="4"/>
  <c r="AV29" i="4"/>
  <c r="BC74" i="4"/>
  <c r="BH74" i="4" s="1"/>
  <c r="BC32" i="3"/>
  <c r="AV26" i="4"/>
  <c r="AG72" i="2"/>
  <c r="BC29" i="4"/>
  <c r="AG30" i="3"/>
  <c r="BC31" i="3"/>
  <c r="AV70" i="4"/>
  <c r="BS71" i="3"/>
  <c r="BT71" i="3" s="1"/>
  <c r="BI71" i="4" s="1"/>
  <c r="BR71" i="3"/>
  <c r="BR30" i="3"/>
  <c r="BS30" i="3"/>
  <c r="BT30" i="3" s="1"/>
  <c r="BR28" i="3"/>
  <c r="BS28" i="3"/>
  <c r="BT28" i="3" s="1"/>
  <c r="BS75" i="3"/>
  <c r="BT75" i="3" s="1"/>
  <c r="BR75" i="3"/>
  <c r="BC28" i="3"/>
  <c r="BC78" i="4"/>
  <c r="BC28" i="4"/>
  <c r="AG72" i="4"/>
  <c r="AV75" i="4"/>
  <c r="BH75" i="4" s="1"/>
  <c r="AG27" i="3"/>
  <c r="BC25" i="3"/>
  <c r="AG78" i="3"/>
  <c r="BS77" i="3"/>
  <c r="BR77" i="3"/>
  <c r="BT77" i="3" s="1"/>
  <c r="AV26" i="3"/>
  <c r="BC72" i="3"/>
  <c r="AG71" i="3"/>
  <c r="AG28" i="4"/>
  <c r="BC71" i="4"/>
  <c r="BR26" i="3"/>
  <c r="BT26" i="3" s="1"/>
  <c r="BI26" i="4" s="1"/>
  <c r="CH26" i="4" s="1"/>
  <c r="BS26" i="3"/>
  <c r="AV70" i="2"/>
  <c r="BC77" i="3"/>
  <c r="AG25" i="4"/>
  <c r="BC31" i="4"/>
  <c r="AV25" i="3"/>
  <c r="AV27" i="3"/>
  <c r="AV77" i="4"/>
  <c r="BH77" i="4" s="1"/>
  <c r="BJ77" i="4" s="1"/>
  <c r="AG78" i="4"/>
  <c r="BS76" i="3"/>
  <c r="BT76" i="3" s="1"/>
  <c r="BR76" i="3"/>
  <c r="AG25" i="3"/>
  <c r="BS70" i="3"/>
  <c r="BR70" i="3"/>
  <c r="BT70" i="3" s="1"/>
  <c r="AG77" i="2"/>
  <c r="BC27" i="3"/>
  <c r="BC73" i="3"/>
  <c r="BR25" i="3"/>
  <c r="BT25" i="3" s="1"/>
  <c r="BS25" i="3"/>
  <c r="BI76" i="4"/>
  <c r="BS29" i="3"/>
  <c r="BT29" i="3" s="1"/>
  <c r="CC29" i="3"/>
  <c r="CC75" i="3"/>
  <c r="AG70" i="3"/>
  <c r="AG26" i="3"/>
  <c r="CC71" i="3"/>
  <c r="CC70" i="3"/>
  <c r="BI70" i="4"/>
  <c r="CG70" i="4" s="1"/>
  <c r="CB70" i="3"/>
  <c r="CD70" i="3" s="1"/>
  <c r="BX70" i="3" s="1"/>
  <c r="CB25" i="3"/>
  <c r="CC25" i="3"/>
  <c r="CC26" i="3"/>
  <c r="BI77" i="4"/>
  <c r="CI77" i="4" s="1"/>
  <c r="AV28" i="4"/>
  <c r="AV31" i="4"/>
  <c r="BC70" i="4"/>
  <c r="BH70" i="4" s="1"/>
  <c r="AV72" i="4"/>
  <c r="BH72" i="4" s="1"/>
  <c r="BC73" i="4"/>
  <c r="BH73" i="4" s="1"/>
  <c r="AG71" i="4"/>
  <c r="BH71" i="4" s="1"/>
  <c r="AG74" i="4"/>
  <c r="AV76" i="4"/>
  <c r="AV25" i="4"/>
  <c r="BH25" i="4" s="1"/>
  <c r="AG27" i="4"/>
  <c r="BH27" i="4" s="1"/>
  <c r="AV30" i="4"/>
  <c r="BH30" i="4" s="1"/>
  <c r="BC32" i="4"/>
  <c r="BH32" i="4" s="1"/>
  <c r="BC76" i="4"/>
  <c r="AV78" i="4"/>
  <c r="BC26" i="4"/>
  <c r="AG29" i="4"/>
  <c r="BH29" i="4" s="1"/>
  <c r="AG77" i="4"/>
  <c r="BC26" i="3"/>
  <c r="AV28" i="3"/>
  <c r="BI28" i="4"/>
  <c r="BT28" i="4" s="1"/>
  <c r="BC30" i="3"/>
  <c r="BH30" i="3" s="1"/>
  <c r="BU30" i="3" s="1"/>
  <c r="CB30" i="3"/>
  <c r="AV32" i="3"/>
  <c r="BC70" i="3"/>
  <c r="AV73" i="3"/>
  <c r="AV75" i="3"/>
  <c r="AV76" i="3"/>
  <c r="CB77" i="3"/>
  <c r="BH77" i="3"/>
  <c r="BH29" i="3"/>
  <c r="AV72" i="3"/>
  <c r="BH72" i="3" s="1"/>
  <c r="AV78" i="3"/>
  <c r="BC71" i="3"/>
  <c r="BH71" i="3" s="1"/>
  <c r="BU71" i="3" s="1"/>
  <c r="AV74" i="3"/>
  <c r="BH74" i="3" s="1"/>
  <c r="BC76" i="3"/>
  <c r="AG31" i="3"/>
  <c r="AG76" i="3"/>
  <c r="CB27" i="3"/>
  <c r="CD27" i="3" s="1"/>
  <c r="BX27" i="3" s="1"/>
  <c r="CD31" i="3"/>
  <c r="BX31" i="3" s="1"/>
  <c r="CD72" i="3"/>
  <c r="BX72" i="3" s="1"/>
  <c r="CA78" i="3"/>
  <c r="CB78" i="3"/>
  <c r="CD78" i="3" s="1"/>
  <c r="BX78" i="3" s="1"/>
  <c r="CA76" i="3"/>
  <c r="CB76" i="3"/>
  <c r="BH75" i="3"/>
  <c r="CA75" i="3"/>
  <c r="CB75" i="3"/>
  <c r="CA74" i="3"/>
  <c r="CB74" i="3"/>
  <c r="CD74" i="3" s="1"/>
  <c r="BX74" i="3" s="1"/>
  <c r="CA73" i="3"/>
  <c r="CB73" i="3"/>
  <c r="CA72" i="3"/>
  <c r="CA71" i="3"/>
  <c r="CB71" i="3"/>
  <c r="CD71" i="3" s="1"/>
  <c r="BX71" i="3" s="1"/>
  <c r="CA70" i="3"/>
  <c r="CA32" i="3"/>
  <c r="CA31" i="3"/>
  <c r="CA30" i="3"/>
  <c r="CA29" i="3"/>
  <c r="CB29" i="3"/>
  <c r="CA28" i="3"/>
  <c r="CB28" i="3"/>
  <c r="CD28" i="3" s="1"/>
  <c r="BH27" i="3"/>
  <c r="CA27" i="3"/>
  <c r="CA26" i="3"/>
  <c r="CB26" i="3"/>
  <c r="CA25" i="3"/>
  <c r="BC76" i="2"/>
  <c r="AV72" i="2"/>
  <c r="AV77" i="2"/>
  <c r="AG78" i="2"/>
  <c r="AG71" i="2"/>
  <c r="BC31" i="2"/>
  <c r="AV71" i="2"/>
  <c r="AG75" i="2"/>
  <c r="AV76" i="2"/>
  <c r="AG70" i="2"/>
  <c r="AV74" i="2"/>
  <c r="AG32" i="2"/>
  <c r="BC70" i="2"/>
  <c r="BC71" i="2"/>
  <c r="AV78" i="2"/>
  <c r="AV73" i="2"/>
  <c r="BH73" i="2" s="1"/>
  <c r="BW73" i="2" s="1"/>
  <c r="BC75" i="2"/>
  <c r="BC74" i="2"/>
  <c r="AV75" i="2"/>
  <c r="BC72" i="2"/>
  <c r="AG29" i="2"/>
  <c r="BC29" i="2"/>
  <c r="AG31" i="2"/>
  <c r="AV30" i="2"/>
  <c r="AV28" i="2"/>
  <c r="AV31" i="2"/>
  <c r="BC26" i="2"/>
  <c r="AG28" i="2"/>
  <c r="AG30" i="2"/>
  <c r="BC28" i="2"/>
  <c r="AG25" i="2"/>
  <c r="AG27" i="2"/>
  <c r="BC27" i="2"/>
  <c r="AV32" i="2"/>
  <c r="BC30" i="2"/>
  <c r="BC32" i="2"/>
  <c r="AV25" i="2"/>
  <c r="AV29" i="2"/>
  <c r="AV27" i="2"/>
  <c r="BC25" i="2"/>
  <c r="AG26" i="2"/>
  <c r="AV26" i="2"/>
  <c r="BP71" i="4" l="1"/>
  <c r="BT71" i="4"/>
  <c r="BN71" i="4"/>
  <c r="CQ71" i="4"/>
  <c r="BH26" i="4"/>
  <c r="BJ26" i="4" s="1"/>
  <c r="BI27" i="4"/>
  <c r="BI31" i="4"/>
  <c r="CV31" i="4" s="1"/>
  <c r="BH76" i="4"/>
  <c r="BH28" i="3"/>
  <c r="BZ28" i="4"/>
  <c r="BH25" i="3"/>
  <c r="BU25" i="3" s="1"/>
  <c r="BH78" i="4"/>
  <c r="BJ78" i="4" s="1"/>
  <c r="BH78" i="3"/>
  <c r="BU78" i="3" s="1"/>
  <c r="BI75" i="4"/>
  <c r="CK75" i="4" s="1"/>
  <c r="BI72" i="4"/>
  <c r="CG72" i="4" s="1"/>
  <c r="BI25" i="4"/>
  <c r="CW25" i="4" s="1"/>
  <c r="BI30" i="4"/>
  <c r="BT30" i="4" s="1"/>
  <c r="BH31" i="4"/>
  <c r="BH28" i="4"/>
  <c r="BJ28" i="4" s="1"/>
  <c r="BH73" i="3"/>
  <c r="BU73" i="3" s="1"/>
  <c r="BX28" i="3"/>
  <c r="DB28" i="4"/>
  <c r="CO72" i="4"/>
  <c r="CV72" i="4"/>
  <c r="DB72" i="4"/>
  <c r="CH78" i="4"/>
  <c r="CY78" i="4"/>
  <c r="CZ78" i="4" s="1"/>
  <c r="BU78" i="4"/>
  <c r="BT78" i="4"/>
  <c r="CR78" i="4"/>
  <c r="CC78" i="4"/>
  <c r="CD78" i="4" s="1"/>
  <c r="BV78" i="4"/>
  <c r="DB78" i="4"/>
  <c r="BW78" i="4"/>
  <c r="BO78" i="4"/>
  <c r="BP78" i="4"/>
  <c r="CA78" i="4"/>
  <c r="CU78" i="4"/>
  <c r="CN78" i="4"/>
  <c r="CP78" i="4" s="1"/>
  <c r="DD78" i="4"/>
  <c r="CG78" i="4"/>
  <c r="CW78" i="4"/>
  <c r="CO78" i="4"/>
  <c r="CI78" i="4"/>
  <c r="BY78" i="4"/>
  <c r="CA27" i="4"/>
  <c r="BP27" i="4"/>
  <c r="BN27" i="4"/>
  <c r="CO27" i="4"/>
  <c r="CI27" i="4"/>
  <c r="CH32" i="4"/>
  <c r="BJ32" i="4"/>
  <c r="CA32" i="4"/>
  <c r="BU32" i="4"/>
  <c r="CY32" i="4"/>
  <c r="CZ32" i="4" s="1"/>
  <c r="BT32" i="4"/>
  <c r="BX32" i="4" s="1"/>
  <c r="CC32" i="4"/>
  <c r="CD32" i="4" s="1"/>
  <c r="CK32" i="4"/>
  <c r="BV32" i="4"/>
  <c r="BW32" i="4"/>
  <c r="CU32" i="4"/>
  <c r="DC32" i="4"/>
  <c r="CF32" i="4"/>
  <c r="BQ32" i="4"/>
  <c r="BY32" i="4"/>
  <c r="CW32" i="4"/>
  <c r="CG32" i="4"/>
  <c r="BT31" i="4"/>
  <c r="CK31" i="4"/>
  <c r="DC31" i="4"/>
  <c r="CG31" i="4"/>
  <c r="BH77" i="2"/>
  <c r="BQ77" i="2" s="1"/>
  <c r="BH70" i="3"/>
  <c r="BU70" i="3" s="1"/>
  <c r="BZ71" i="4"/>
  <c r="CU74" i="4"/>
  <c r="CR77" i="4"/>
  <c r="CW71" i="4"/>
  <c r="CA71" i="4"/>
  <c r="CI74" i="4"/>
  <c r="BH32" i="3"/>
  <c r="BU32" i="3" s="1"/>
  <c r="BR71" i="4"/>
  <c r="BW74" i="4"/>
  <c r="BL77" i="4"/>
  <c r="BM77" i="4" s="1"/>
  <c r="CC74" i="4"/>
  <c r="CD74" i="4" s="1"/>
  <c r="BH31" i="3"/>
  <c r="DC71" i="4"/>
  <c r="BO74" i="4"/>
  <c r="BW71" i="4"/>
  <c r="CL74" i="4"/>
  <c r="BY71" i="4"/>
  <c r="CB71" i="4" s="1"/>
  <c r="CE71" i="4" s="1"/>
  <c r="CK74" i="4"/>
  <c r="CM74" i="4" s="1"/>
  <c r="BY74" i="3"/>
  <c r="CU71" i="4"/>
  <c r="DB74" i="4"/>
  <c r="CW74" i="4"/>
  <c r="BO71" i="4"/>
  <c r="BV74" i="4"/>
  <c r="DC74" i="4"/>
  <c r="BV77" i="4"/>
  <c r="BQ74" i="4"/>
  <c r="BH74" i="2"/>
  <c r="BW74" i="2" s="1"/>
  <c r="CD26" i="3"/>
  <c r="BH26" i="3"/>
  <c r="BU26" i="3" s="1"/>
  <c r="DB71" i="4"/>
  <c r="BN74" i="4"/>
  <c r="BS74" i="4" s="1"/>
  <c r="CN71" i="4"/>
  <c r="BH76" i="3"/>
  <c r="BU76" i="3" s="1"/>
  <c r="CL71" i="4"/>
  <c r="CR74" i="4"/>
  <c r="BJ71" i="4"/>
  <c r="BH78" i="2"/>
  <c r="BQ78" i="2" s="1"/>
  <c r="BU74" i="3"/>
  <c r="BV71" i="4"/>
  <c r="BT74" i="4"/>
  <c r="CK71" i="4"/>
  <c r="BJ74" i="4"/>
  <c r="BL74" i="4"/>
  <c r="BM74" i="4" s="1"/>
  <c r="BY78" i="3"/>
  <c r="CC71" i="4"/>
  <c r="CD71" i="4" s="1"/>
  <c r="CQ74" i="4"/>
  <c r="BU71" i="4"/>
  <c r="BX71" i="4" s="1"/>
  <c r="BZ74" i="4"/>
  <c r="BR77" i="4"/>
  <c r="BU74" i="4"/>
  <c r="BY27" i="3"/>
  <c r="CV28" i="4"/>
  <c r="DB30" i="4"/>
  <c r="CR71" i="4"/>
  <c r="CS71" i="4" s="1"/>
  <c r="BR74" i="4"/>
  <c r="CW77" i="4"/>
  <c r="BY32" i="3"/>
  <c r="CA74" i="4"/>
  <c r="BL71" i="4"/>
  <c r="BM71" i="4" s="1"/>
  <c r="CV74" i="4"/>
  <c r="CN77" i="4"/>
  <c r="BQ71" i="4"/>
  <c r="CO74" i="4"/>
  <c r="CN74" i="4"/>
  <c r="CP74" i="4" s="1"/>
  <c r="CF77" i="4"/>
  <c r="CY74" i="4"/>
  <c r="CZ74" i="4" s="1"/>
  <c r="DD74" i="4"/>
  <c r="DD77" i="4"/>
  <c r="BY71" i="3"/>
  <c r="CF74" i="4"/>
  <c r="BO77" i="4"/>
  <c r="BY74" i="4"/>
  <c r="BP74" i="4"/>
  <c r="CL77" i="4"/>
  <c r="CG74" i="4"/>
  <c r="BU76" i="4"/>
  <c r="CY76" i="4"/>
  <c r="CZ76" i="4" s="1"/>
  <c r="BN76" i="4"/>
  <c r="CV76" i="4"/>
  <c r="CN76" i="4"/>
  <c r="CC76" i="4"/>
  <c r="CD76" i="4" s="1"/>
  <c r="CF76" i="4"/>
  <c r="BT76" i="4"/>
  <c r="BZ76" i="4"/>
  <c r="BP76" i="4"/>
  <c r="BL76" i="4"/>
  <c r="BM76" i="4" s="1"/>
  <c r="BJ76" i="4"/>
  <c r="CW76" i="4"/>
  <c r="DB76" i="4"/>
  <c r="BR76" i="4"/>
  <c r="CU76" i="4"/>
  <c r="CO76" i="4"/>
  <c r="CL76" i="4"/>
  <c r="BY76" i="4"/>
  <c r="BV76" i="4"/>
  <c r="DD32" i="4"/>
  <c r="BO32" i="4"/>
  <c r="CQ32" i="4"/>
  <c r="BZ32" i="4"/>
  <c r="CV32" i="4"/>
  <c r="DB32" i="4"/>
  <c r="DE32" i="4" s="1"/>
  <c r="CI32" i="4"/>
  <c r="BR32" i="4"/>
  <c r="CN32" i="4"/>
  <c r="CL32" i="4"/>
  <c r="CR32" i="4"/>
  <c r="CO32" i="4"/>
  <c r="BP32" i="4"/>
  <c r="BN32" i="4"/>
  <c r="BS32" i="4" s="1"/>
  <c r="BL32" i="4"/>
  <c r="BM32" i="4" s="1"/>
  <c r="BU29" i="3"/>
  <c r="BI29" i="4"/>
  <c r="CA28" i="4"/>
  <c r="CQ28" i="4"/>
  <c r="CI28" i="4"/>
  <c r="CG27" i="4"/>
  <c r="DC27" i="4"/>
  <c r="CK27" i="4"/>
  <c r="BR28" i="4"/>
  <c r="CN28" i="4"/>
  <c r="CP28" i="4" s="1"/>
  <c r="CL28" i="4"/>
  <c r="BL28" i="4"/>
  <c r="BM28" i="4" s="1"/>
  <c r="BY31" i="4"/>
  <c r="CU31" i="4"/>
  <c r="CC31" i="4"/>
  <c r="CD31" i="4" s="1"/>
  <c r="CH28" i="4"/>
  <c r="BY27" i="4"/>
  <c r="CU27" i="4"/>
  <c r="CC27" i="4"/>
  <c r="CD27" i="4" s="1"/>
  <c r="CW28" i="4"/>
  <c r="CF28" i="4"/>
  <c r="BV28" i="4"/>
  <c r="BQ31" i="4"/>
  <c r="BW31" i="4"/>
  <c r="BU31" i="4"/>
  <c r="CY31" i="4"/>
  <c r="CZ31" i="4" s="1"/>
  <c r="BQ27" i="4"/>
  <c r="CO28" i="4"/>
  <c r="BN28" i="4"/>
  <c r="DD31" i="4"/>
  <c r="DE31" i="4" s="1"/>
  <c r="BO31" i="4"/>
  <c r="CR31" i="4"/>
  <c r="BJ31" i="4"/>
  <c r="DD27" i="4"/>
  <c r="BO27" i="4"/>
  <c r="CR27" i="4"/>
  <c r="CG28" i="4"/>
  <c r="DC28" i="4"/>
  <c r="CK28" i="4"/>
  <c r="BZ31" i="4"/>
  <c r="DB31" i="4"/>
  <c r="BU27" i="4"/>
  <c r="CQ31" i="4"/>
  <c r="CI31" i="4"/>
  <c r="CA31" i="4"/>
  <c r="CH31" i="4"/>
  <c r="CV27" i="4"/>
  <c r="BT27" i="4"/>
  <c r="CU28" i="4"/>
  <c r="BR31" i="4"/>
  <c r="BL31" i="4"/>
  <c r="BM31" i="4" s="1"/>
  <c r="BR27" i="4"/>
  <c r="CN27" i="4"/>
  <c r="CP27" i="4" s="1"/>
  <c r="CL27" i="4"/>
  <c r="CM27" i="4" s="1"/>
  <c r="BL27" i="4"/>
  <c r="BM27" i="4" s="1"/>
  <c r="BQ28" i="4"/>
  <c r="BW28" i="4"/>
  <c r="BU28" i="4"/>
  <c r="CW31" i="4"/>
  <c r="BV31" i="4"/>
  <c r="CH27" i="4"/>
  <c r="CY27" i="4"/>
  <c r="CZ27" i="4" s="1"/>
  <c r="CQ27" i="4"/>
  <c r="BW27" i="4"/>
  <c r="BP28" i="4"/>
  <c r="BZ27" i="4"/>
  <c r="DB27" i="4"/>
  <c r="BY28" i="4"/>
  <c r="CC28" i="4"/>
  <c r="CD28" i="4" s="1"/>
  <c r="CN31" i="4"/>
  <c r="CL31" i="4"/>
  <c r="CM31" i="4" s="1"/>
  <c r="CY28" i="4"/>
  <c r="CZ28" i="4" s="1"/>
  <c r="CW27" i="4"/>
  <c r="CF27" i="4"/>
  <c r="BV27" i="4"/>
  <c r="BJ27" i="4"/>
  <c r="DD28" i="4"/>
  <c r="BO28" i="4"/>
  <c r="CR28" i="4"/>
  <c r="CO31" i="4"/>
  <c r="BP31" i="4"/>
  <c r="BN31" i="4"/>
  <c r="BP77" i="4"/>
  <c r="CY77" i="4"/>
  <c r="CZ77" i="4" s="1"/>
  <c r="DC77" i="4"/>
  <c r="BY77" i="4"/>
  <c r="CU77" i="4"/>
  <c r="CC77" i="4"/>
  <c r="CD77" i="4" s="1"/>
  <c r="CQ77" i="4"/>
  <c r="CO77" i="4"/>
  <c r="BN77" i="4"/>
  <c r="CG77" i="4"/>
  <c r="CK77" i="4"/>
  <c r="CM77" i="4" s="1"/>
  <c r="BU77" i="3"/>
  <c r="BQ77" i="4"/>
  <c r="BW77" i="4"/>
  <c r="BU77" i="4"/>
  <c r="CA77" i="4"/>
  <c r="CH77" i="4"/>
  <c r="BZ77" i="4"/>
  <c r="CV77" i="4"/>
  <c r="DB77" i="4"/>
  <c r="BT77" i="4"/>
  <c r="CG76" i="4"/>
  <c r="DC76" i="4"/>
  <c r="CK76" i="4"/>
  <c r="CM76" i="4" s="1"/>
  <c r="CV78" i="4"/>
  <c r="CL78" i="4"/>
  <c r="BL78" i="4"/>
  <c r="BM78" i="4" s="1"/>
  <c r="CI72" i="4"/>
  <c r="BI73" i="4"/>
  <c r="BJ73" i="4" s="1"/>
  <c r="CW75" i="4"/>
  <c r="BQ76" i="4"/>
  <c r="BW76" i="4"/>
  <c r="BZ78" i="4"/>
  <c r="CB78" i="4" s="1"/>
  <c r="CE78" i="4" s="1"/>
  <c r="CF78" i="4"/>
  <c r="BN78" i="4"/>
  <c r="CQ78" i="4"/>
  <c r="CS78" i="4" s="1"/>
  <c r="BQ78" i="4"/>
  <c r="CI76" i="4"/>
  <c r="CQ76" i="4"/>
  <c r="CA76" i="4"/>
  <c r="CH76" i="4"/>
  <c r="CK72" i="4"/>
  <c r="CF75" i="4"/>
  <c r="DD76" i="4"/>
  <c r="BO76" i="4"/>
  <c r="CR76" i="4"/>
  <c r="BR78" i="4"/>
  <c r="DC78" i="4"/>
  <c r="CK78" i="4"/>
  <c r="CV71" i="4"/>
  <c r="BZ75" i="4"/>
  <c r="CV75" i="4"/>
  <c r="DB75" i="4"/>
  <c r="BT75" i="4"/>
  <c r="BR75" i="4"/>
  <c r="CN75" i="4"/>
  <c r="CL75" i="4"/>
  <c r="CM75" i="4" s="1"/>
  <c r="BL75" i="4"/>
  <c r="BM75" i="4" s="1"/>
  <c r="CO75" i="4"/>
  <c r="CP75" i="4" s="1"/>
  <c r="BP75" i="4"/>
  <c r="CI75" i="4"/>
  <c r="CC75" i="4"/>
  <c r="CD75" i="4" s="1"/>
  <c r="BQ75" i="4"/>
  <c r="BW75" i="4"/>
  <c r="BU75" i="4"/>
  <c r="DD75" i="4"/>
  <c r="BO75" i="4"/>
  <c r="CR75" i="4"/>
  <c r="BJ75" i="4"/>
  <c r="BW70" i="4"/>
  <c r="BU70" i="4"/>
  <c r="BJ70" i="4"/>
  <c r="BY70" i="3"/>
  <c r="BO70" i="4"/>
  <c r="CR70" i="4"/>
  <c r="BP70" i="4"/>
  <c r="CL70" i="4"/>
  <c r="BL70" i="4"/>
  <c r="BM70" i="4" s="1"/>
  <c r="BY70" i="4"/>
  <c r="DD70" i="4"/>
  <c r="BT70" i="4"/>
  <c r="BZ70" i="4"/>
  <c r="BV70" i="4"/>
  <c r="CY70" i="4"/>
  <c r="CZ70" i="4" s="1"/>
  <c r="BR70" i="4"/>
  <c r="BN70" i="4"/>
  <c r="BS70" i="4" s="1"/>
  <c r="CQ70" i="4"/>
  <c r="DC70" i="4"/>
  <c r="CK70" i="4"/>
  <c r="CI70" i="4"/>
  <c r="DB70" i="4"/>
  <c r="CU70" i="4"/>
  <c r="CC70" i="4"/>
  <c r="CD70" i="4" s="1"/>
  <c r="CA70" i="4"/>
  <c r="BR26" i="4"/>
  <c r="DD26" i="4"/>
  <c r="DD25" i="4"/>
  <c r="CF25" i="4"/>
  <c r="BZ25" i="4"/>
  <c r="CN26" i="4"/>
  <c r="BW26" i="4"/>
  <c r="CR26" i="4"/>
  <c r="DB26" i="4"/>
  <c r="CY25" i="4"/>
  <c r="CZ25" i="4" s="1"/>
  <c r="CC25" i="4"/>
  <c r="CD25" i="4" s="1"/>
  <c r="CU25" i="4"/>
  <c r="CA25" i="4"/>
  <c r="CQ26" i="4"/>
  <c r="CW70" i="4"/>
  <c r="BH70" i="2"/>
  <c r="BN70" i="2" s="1"/>
  <c r="BQ70" i="4"/>
  <c r="CV70" i="4"/>
  <c r="CH70" i="4"/>
  <c r="CN70" i="4"/>
  <c r="CF71" i="4"/>
  <c r="CY71" i="4"/>
  <c r="CZ71" i="4" s="1"/>
  <c r="DD71" i="4"/>
  <c r="CO71" i="4"/>
  <c r="CI71" i="4"/>
  <c r="CG71" i="4"/>
  <c r="CH71" i="4"/>
  <c r="CF70" i="4"/>
  <c r="CO70" i="4"/>
  <c r="BZ26" i="4"/>
  <c r="CV26" i="4"/>
  <c r="BO26" i="4"/>
  <c r="CI26" i="4"/>
  <c r="CW26" i="4"/>
  <c r="CF26" i="4"/>
  <c r="BV26" i="4"/>
  <c r="BT26" i="4"/>
  <c r="CO26" i="4"/>
  <c r="BP26" i="4"/>
  <c r="BN26" i="4"/>
  <c r="BL26" i="4"/>
  <c r="BM26" i="4" s="1"/>
  <c r="CG26" i="4"/>
  <c r="CL26" i="4"/>
  <c r="CK26" i="4"/>
  <c r="CY26" i="4"/>
  <c r="CZ26" i="4" s="1"/>
  <c r="BY26" i="4"/>
  <c r="DC26" i="4"/>
  <c r="CC26" i="4"/>
  <c r="CD26" i="4" s="1"/>
  <c r="CA26" i="4"/>
  <c r="BQ26" i="4"/>
  <c r="CU26" i="4"/>
  <c r="BU26" i="4"/>
  <c r="BS71" i="4"/>
  <c r="CD77" i="3"/>
  <c r="BU72" i="3"/>
  <c r="BY72" i="3"/>
  <c r="CD30" i="3"/>
  <c r="BY28" i="3"/>
  <c r="BY31" i="3"/>
  <c r="BU31" i="3"/>
  <c r="BU28" i="3"/>
  <c r="BU27" i="3"/>
  <c r="CD76" i="3"/>
  <c r="BU75" i="3"/>
  <c r="CD73" i="3"/>
  <c r="CD75" i="3"/>
  <c r="CD29" i="3"/>
  <c r="CD25" i="3"/>
  <c r="BH31" i="2"/>
  <c r="BN31" i="2" s="1"/>
  <c r="BH76" i="2"/>
  <c r="BT76" i="2" s="1"/>
  <c r="BH71" i="2"/>
  <c r="BQ71" i="2" s="1"/>
  <c r="BH72" i="2"/>
  <c r="BW72" i="2" s="1"/>
  <c r="BZ72" i="2"/>
  <c r="CC72" i="2"/>
  <c r="BN72" i="2"/>
  <c r="CF72" i="2"/>
  <c r="BZ74" i="2"/>
  <c r="BN74" i="2"/>
  <c r="BH25" i="2"/>
  <c r="BW25" i="2" s="1"/>
  <c r="BH32" i="2"/>
  <c r="BN32" i="2" s="1"/>
  <c r="BH75" i="2"/>
  <c r="BH29" i="2"/>
  <c r="CF29" i="2" s="1"/>
  <c r="CF73" i="2"/>
  <c r="BT73" i="2"/>
  <c r="CC73" i="2"/>
  <c r="BQ73" i="2"/>
  <c r="BZ73" i="2"/>
  <c r="BN73" i="2"/>
  <c r="CC70" i="2"/>
  <c r="CF70" i="2"/>
  <c r="BZ70" i="2"/>
  <c r="BW70" i="2"/>
  <c r="BT70" i="2"/>
  <c r="BH28" i="2"/>
  <c r="BZ28" i="2" s="1"/>
  <c r="BH26" i="2"/>
  <c r="BN26" i="2" s="1"/>
  <c r="BH27" i="2"/>
  <c r="CF27" i="2" s="1"/>
  <c r="BH30" i="2"/>
  <c r="BW30" i="2" s="1"/>
  <c r="BZ26" i="2"/>
  <c r="BT26" i="2"/>
  <c r="CJ74" i="4" l="1"/>
  <c r="BO72" i="4"/>
  <c r="BY25" i="4"/>
  <c r="CL25" i="4"/>
  <c r="DC72" i="4"/>
  <c r="DE72" i="4" s="1"/>
  <c r="CR30" i="4"/>
  <c r="CS30" i="4" s="1"/>
  <c r="BV72" i="4"/>
  <c r="CY30" i="4"/>
  <c r="CZ30" i="4" s="1"/>
  <c r="DA30" i="4" s="1"/>
  <c r="CN30" i="4"/>
  <c r="CO30" i="4"/>
  <c r="BU72" i="4"/>
  <c r="CX78" i="4"/>
  <c r="DA78" i="4" s="1"/>
  <c r="DE78" i="4"/>
  <c r="DF78" i="4" s="1"/>
  <c r="BT72" i="4"/>
  <c r="BX72" i="4" s="1"/>
  <c r="CC30" i="4"/>
  <c r="CD30" i="4" s="1"/>
  <c r="BV30" i="4"/>
  <c r="BU30" i="4"/>
  <c r="BX30" i="4" s="1"/>
  <c r="CU30" i="4"/>
  <c r="CQ30" i="4"/>
  <c r="DC30" i="4"/>
  <c r="DE30" i="4" s="1"/>
  <c r="BZ30" i="4"/>
  <c r="BQ30" i="4"/>
  <c r="CA30" i="4"/>
  <c r="BO30" i="4"/>
  <c r="BX30" i="3"/>
  <c r="BY30" i="3" s="1"/>
  <c r="CQ25" i="4"/>
  <c r="DD30" i="4"/>
  <c r="BN25" i="4"/>
  <c r="DB25" i="4"/>
  <c r="CW72" i="4"/>
  <c r="BT25" i="4"/>
  <c r="CS77" i="4"/>
  <c r="BX70" i="4"/>
  <c r="CL72" i="4"/>
  <c r="CM72" i="4" s="1"/>
  <c r="BW30" i="4"/>
  <c r="BY76" i="3"/>
  <c r="BX76" i="3"/>
  <c r="BR25" i="4"/>
  <c r="BS77" i="4"/>
  <c r="CC72" i="4"/>
  <c r="CD72" i="4" s="1"/>
  <c r="BX78" i="4"/>
  <c r="BX77" i="3"/>
  <c r="BY77" i="3" s="1"/>
  <c r="CG25" i="4"/>
  <c r="BO25" i="4"/>
  <c r="CU75" i="4"/>
  <c r="BV75" i="4"/>
  <c r="CH72" i="4"/>
  <c r="BZ72" i="4"/>
  <c r="BT77" i="2"/>
  <c r="BN77" i="2"/>
  <c r="BJ25" i="4"/>
  <c r="CK25" i="4"/>
  <c r="CM25" i="4" s="1"/>
  <c r="BY75" i="4"/>
  <c r="CB75" i="4" s="1"/>
  <c r="CE75" i="4" s="1"/>
  <c r="CY72" i="4"/>
  <c r="CZ72" i="4" s="1"/>
  <c r="BQ72" i="4"/>
  <c r="BS72" i="4" s="1"/>
  <c r="BY30" i="4"/>
  <c r="BR72" i="4"/>
  <c r="CH25" i="4"/>
  <c r="BX27" i="4"/>
  <c r="CQ72" i="4"/>
  <c r="BW77" i="2"/>
  <c r="BZ77" i="2"/>
  <c r="CY75" i="4"/>
  <c r="CZ75" i="4" s="1"/>
  <c r="BY72" i="4"/>
  <c r="CA72" i="4"/>
  <c r="CF26" i="2"/>
  <c r="CF77" i="2"/>
  <c r="BQ25" i="4"/>
  <c r="BU25" i="4"/>
  <c r="BX25" i="4" s="1"/>
  <c r="CH75" i="4"/>
  <c r="CH30" i="4"/>
  <c r="CJ30" i="4" s="1"/>
  <c r="BL30" i="4"/>
  <c r="BM30" i="4" s="1"/>
  <c r="BJ72" i="4"/>
  <c r="DD72" i="4"/>
  <c r="BY25" i="3"/>
  <c r="BX25" i="3"/>
  <c r="CP26" i="4"/>
  <c r="CI25" i="4"/>
  <c r="CA75" i="4"/>
  <c r="CM78" i="4"/>
  <c r="CI30" i="4"/>
  <c r="CR25" i="4"/>
  <c r="CS25" i="4" s="1"/>
  <c r="BX74" i="4"/>
  <c r="CF30" i="4"/>
  <c r="BX26" i="3"/>
  <c r="BY26" i="3" s="1"/>
  <c r="BJ30" i="4"/>
  <c r="BV25" i="4"/>
  <c r="CQ75" i="4"/>
  <c r="BN72" i="4"/>
  <c r="BP30" i="4"/>
  <c r="BS30" i="4" s="1"/>
  <c r="CB32" i="4"/>
  <c r="CE32" i="4" s="1"/>
  <c r="CF72" i="4"/>
  <c r="CJ72" i="4" s="1"/>
  <c r="CK30" i="4"/>
  <c r="CM30" i="4" s="1"/>
  <c r="DC25" i="4"/>
  <c r="CN25" i="4"/>
  <c r="CN72" i="4"/>
  <c r="CP72" i="4" s="1"/>
  <c r="CX32" i="4"/>
  <c r="DA32" i="4" s="1"/>
  <c r="BN30" i="4"/>
  <c r="BQ74" i="2"/>
  <c r="CC74" i="2"/>
  <c r="BP25" i="4"/>
  <c r="DC75" i="4"/>
  <c r="CS76" i="4"/>
  <c r="BP72" i="4"/>
  <c r="CS28" i="4"/>
  <c r="CT28" i="4" s="1"/>
  <c r="CF31" i="4"/>
  <c r="CV30" i="4"/>
  <c r="CX30" i="4" s="1"/>
  <c r="CU72" i="4"/>
  <c r="CX72" i="4" s="1"/>
  <c r="DA72" i="4" s="1"/>
  <c r="CW30" i="4"/>
  <c r="BY29" i="3"/>
  <c r="BX29" i="3"/>
  <c r="CV25" i="4"/>
  <c r="CF74" i="2"/>
  <c r="CG75" i="4"/>
  <c r="CX76" i="4"/>
  <c r="BR30" i="4"/>
  <c r="CG30" i="4"/>
  <c r="BW72" i="4"/>
  <c r="CL30" i="4"/>
  <c r="BS78" i="4"/>
  <c r="BL72" i="4"/>
  <c r="BM72" i="4" s="1"/>
  <c r="CR72" i="4"/>
  <c r="CO25" i="4"/>
  <c r="CP25" i="4" s="1"/>
  <c r="CT25" i="4" s="1"/>
  <c r="BT74" i="2"/>
  <c r="BL25" i="4"/>
  <c r="BM25" i="4" s="1"/>
  <c r="BW25" i="4"/>
  <c r="BN75" i="4"/>
  <c r="BS75" i="4" s="1"/>
  <c r="BX77" i="4"/>
  <c r="CX28" i="4"/>
  <c r="DE74" i="4"/>
  <c r="CJ77" i="4"/>
  <c r="CP77" i="4"/>
  <c r="CM71" i="4"/>
  <c r="CX71" i="4"/>
  <c r="CS70" i="4"/>
  <c r="CB70" i="4"/>
  <c r="CE70" i="4" s="1"/>
  <c r="CM70" i="4"/>
  <c r="CS32" i="4"/>
  <c r="CP31" i="4"/>
  <c r="BS27" i="4"/>
  <c r="CJ27" i="4"/>
  <c r="CX25" i="4"/>
  <c r="DA25" i="4" s="1"/>
  <c r="BX75" i="3"/>
  <c r="BY75" i="3" s="1"/>
  <c r="BX73" i="3"/>
  <c r="BY73" i="3" s="1"/>
  <c r="CT78" i="4"/>
  <c r="BQ70" i="2"/>
  <c r="CM32" i="4"/>
  <c r="DE77" i="4"/>
  <c r="CX74" i="4"/>
  <c r="DA74" i="4" s="1"/>
  <c r="CS26" i="4"/>
  <c r="CT26" i="4" s="1"/>
  <c r="CB74" i="4"/>
  <c r="CE74" i="4" s="1"/>
  <c r="BN78" i="2"/>
  <c r="CC78" i="2"/>
  <c r="BS31" i="4"/>
  <c r="CS74" i="4"/>
  <c r="CT74" i="4" s="1"/>
  <c r="BT78" i="2"/>
  <c r="CJ32" i="4"/>
  <c r="CX77" i="4"/>
  <c r="DA77" i="4" s="1"/>
  <c r="DA28" i="4"/>
  <c r="CJ78" i="4"/>
  <c r="DE70" i="4"/>
  <c r="CF78" i="2"/>
  <c r="BW78" i="2"/>
  <c r="CB28" i="4"/>
  <c r="CE28" i="4" s="1"/>
  <c r="CJ70" i="4"/>
  <c r="CB77" i="4"/>
  <c r="CE77" i="4" s="1"/>
  <c r="BX31" i="4"/>
  <c r="BQ72" i="2"/>
  <c r="CM26" i="4"/>
  <c r="CP71" i="4"/>
  <c r="CT71" i="4" s="1"/>
  <c r="DE28" i="4"/>
  <c r="BX28" i="4"/>
  <c r="CC77" i="2"/>
  <c r="CJ31" i="4"/>
  <c r="DE71" i="4"/>
  <c r="BZ78" i="2"/>
  <c r="DE27" i="4"/>
  <c r="BX76" i="4"/>
  <c r="BQ25" i="2"/>
  <c r="CJ76" i="4"/>
  <c r="CB76" i="4"/>
  <c r="CE76" i="4" s="1"/>
  <c r="DA76" i="4"/>
  <c r="BS76" i="4"/>
  <c r="DE76" i="4"/>
  <c r="CP76" i="4"/>
  <c r="CT76" i="4" s="1"/>
  <c r="DE26" i="4"/>
  <c r="CP32" i="4"/>
  <c r="CT32" i="4" s="1"/>
  <c r="CJ25" i="4"/>
  <c r="BS25" i="4"/>
  <c r="DE25" i="4"/>
  <c r="CX27" i="4"/>
  <c r="DA27" i="4" s="1"/>
  <c r="CH29" i="4"/>
  <c r="CI29" i="4"/>
  <c r="CA29" i="4"/>
  <c r="CK29" i="4"/>
  <c r="DC29" i="4"/>
  <c r="CG29" i="4"/>
  <c r="CY29" i="4"/>
  <c r="CZ29" i="4" s="1"/>
  <c r="BV29" i="4"/>
  <c r="CF29" i="4"/>
  <c r="BY29" i="4"/>
  <c r="BN29" i="4"/>
  <c r="BP29" i="4"/>
  <c r="CO29" i="4"/>
  <c r="CW29" i="4"/>
  <c r="BZ29" i="4"/>
  <c r="CC29" i="4"/>
  <c r="CD29" i="4" s="1"/>
  <c r="CQ29" i="4"/>
  <c r="BL29" i="4"/>
  <c r="BM29" i="4" s="1"/>
  <c r="CL29" i="4"/>
  <c r="CN29" i="4"/>
  <c r="BR29" i="4"/>
  <c r="BT29" i="4"/>
  <c r="DB29" i="4"/>
  <c r="CV29" i="4"/>
  <c r="CR29" i="4"/>
  <c r="BO29" i="4"/>
  <c r="DD29" i="4"/>
  <c r="BU29" i="4"/>
  <c r="BW29" i="4"/>
  <c r="BQ29" i="4"/>
  <c r="CU29" i="4"/>
  <c r="CS27" i="4"/>
  <c r="CT27" i="4" s="1"/>
  <c r="BS28" i="4"/>
  <c r="CB27" i="4"/>
  <c r="CE27" i="4" s="1"/>
  <c r="BJ29" i="4"/>
  <c r="CX31" i="4"/>
  <c r="DA31" i="4" s="1"/>
  <c r="CS31" i="4"/>
  <c r="CJ28" i="4"/>
  <c r="CB31" i="4"/>
  <c r="CE31" i="4" s="1"/>
  <c r="CM28" i="4"/>
  <c r="DE75" i="4"/>
  <c r="CX75" i="4"/>
  <c r="DA75" i="4" s="1"/>
  <c r="CW73" i="4"/>
  <c r="BT73" i="4"/>
  <c r="BV73" i="4"/>
  <c r="CQ73" i="4"/>
  <c r="CG73" i="4"/>
  <c r="BZ73" i="4"/>
  <c r="CF73" i="4"/>
  <c r="CY73" i="4"/>
  <c r="CZ73" i="4" s="1"/>
  <c r="BY73" i="4"/>
  <c r="CR73" i="4"/>
  <c r="CL73" i="4"/>
  <c r="BP73" i="4"/>
  <c r="CO73" i="4"/>
  <c r="CH73" i="4"/>
  <c r="DB73" i="4"/>
  <c r="BW73" i="4"/>
  <c r="CU73" i="4"/>
  <c r="BN73" i="4"/>
  <c r="BU73" i="4"/>
  <c r="CI73" i="4"/>
  <c r="CN73" i="4"/>
  <c r="CC73" i="4"/>
  <c r="CD73" i="4" s="1"/>
  <c r="BO73" i="4"/>
  <c r="CV73" i="4"/>
  <c r="BR73" i="4"/>
  <c r="CK73" i="4"/>
  <c r="DD73" i="4"/>
  <c r="CA73" i="4"/>
  <c r="BQ73" i="4"/>
  <c r="BL73" i="4"/>
  <c r="BM73" i="4" s="1"/>
  <c r="DC73" i="4"/>
  <c r="CJ75" i="4"/>
  <c r="BX75" i="4"/>
  <c r="CS75" i="4"/>
  <c r="CT75" i="4" s="1"/>
  <c r="CX70" i="4"/>
  <c r="DA70" i="4" s="1"/>
  <c r="BX26" i="4"/>
  <c r="CB25" i="4"/>
  <c r="CE25" i="4" s="1"/>
  <c r="CX26" i="4"/>
  <c r="DA26" i="4" s="1"/>
  <c r="BS26" i="4"/>
  <c r="CJ26" i="4"/>
  <c r="BN71" i="2"/>
  <c r="CJ71" i="4"/>
  <c r="CF71" i="2"/>
  <c r="DA71" i="4"/>
  <c r="CP70" i="4"/>
  <c r="CT70" i="4" s="1"/>
  <c r="BT71" i="2"/>
  <c r="BW71" i="2"/>
  <c r="CC71" i="2"/>
  <c r="CC31" i="2"/>
  <c r="BZ25" i="2"/>
  <c r="CB26" i="4"/>
  <c r="CE26" i="4" s="1"/>
  <c r="BW29" i="2"/>
  <c r="BW31" i="2"/>
  <c r="BQ31" i="2"/>
  <c r="BQ27" i="2"/>
  <c r="CC76" i="2"/>
  <c r="BZ27" i="2"/>
  <c r="CC32" i="2"/>
  <c r="CC29" i="2"/>
  <c r="CC27" i="2"/>
  <c r="CF76" i="2"/>
  <c r="BQ76" i="2"/>
  <c r="BN25" i="2"/>
  <c r="BT29" i="2"/>
  <c r="BW27" i="2"/>
  <c r="BN27" i="2"/>
  <c r="CF31" i="2"/>
  <c r="BW26" i="2"/>
  <c r="CC26" i="2"/>
  <c r="BZ31" i="2"/>
  <c r="BZ71" i="2"/>
  <c r="BN76" i="2"/>
  <c r="BT72" i="2"/>
  <c r="BZ76" i="2"/>
  <c r="BQ29" i="2"/>
  <c r="BW76" i="2"/>
  <c r="BT31" i="2"/>
  <c r="BN29" i="2"/>
  <c r="BZ29" i="2"/>
  <c r="CC28" i="2"/>
  <c r="BQ28" i="2"/>
  <c r="BW75" i="2"/>
  <c r="BZ75" i="2"/>
  <c r="BQ75" i="2"/>
  <c r="BT75" i="2"/>
  <c r="CC75" i="2"/>
  <c r="BN75" i="2"/>
  <c r="CF75" i="2"/>
  <c r="BN28" i="2"/>
  <c r="BQ32" i="2"/>
  <c r="BT32" i="2"/>
  <c r="CC25" i="2"/>
  <c r="CF30" i="2"/>
  <c r="BT25" i="2"/>
  <c r="BW32" i="2"/>
  <c r="CF32" i="2"/>
  <c r="BW28" i="2"/>
  <c r="BZ32" i="2"/>
  <c r="CF25" i="2"/>
  <c r="BT27" i="2"/>
  <c r="BT28" i="2"/>
  <c r="CF28" i="2"/>
  <c r="BZ30" i="2"/>
  <c r="BQ30" i="2"/>
  <c r="BN30" i="2"/>
  <c r="CC30" i="2"/>
  <c r="BQ26" i="2"/>
  <c r="BT30" i="2"/>
  <c r="CT77" i="4" l="1"/>
  <c r="CP30" i="4"/>
  <c r="CT30" i="4" s="1"/>
  <c r="DF30" i="4" s="1"/>
  <c r="CB72" i="4"/>
  <c r="CS72" i="4"/>
  <c r="CT72" i="4" s="1"/>
  <c r="CT31" i="4"/>
  <c r="DF70" i="4"/>
  <c r="CE72" i="4"/>
  <c r="CB30" i="4"/>
  <c r="CE30" i="4" s="1"/>
  <c r="DF77" i="4"/>
  <c r="DF72" i="4"/>
  <c r="BX73" i="4"/>
  <c r="DF74" i="4"/>
  <c r="DF32" i="4"/>
  <c r="DF31" i="4"/>
  <c r="CM73" i="4"/>
  <c r="CP73" i="4"/>
  <c r="BS73" i="4"/>
  <c r="DF28" i="4"/>
  <c r="CX73" i="4"/>
  <c r="DA73" i="4" s="1"/>
  <c r="CX29" i="4"/>
  <c r="DA29" i="4" s="1"/>
  <c r="DE29" i="4"/>
  <c r="BX29" i="4"/>
  <c r="BS29" i="4"/>
  <c r="DF76" i="4"/>
  <c r="DF25" i="4"/>
  <c r="DF27" i="4"/>
  <c r="CP29" i="4"/>
  <c r="CM29" i="4"/>
  <c r="CB29" i="4"/>
  <c r="CE29" i="4" s="1"/>
  <c r="CS29" i="4"/>
  <c r="CJ29" i="4"/>
  <c r="DF75" i="4"/>
  <c r="CS73" i="4"/>
  <c r="DF71" i="4"/>
  <c r="CB73" i="4"/>
  <c r="CE73" i="4" s="1"/>
  <c r="DE73" i="4"/>
  <c r="CJ73" i="4"/>
  <c r="DF26" i="4"/>
  <c r="CT73" i="4" l="1"/>
  <c r="DF73" i="4" s="1"/>
  <c r="CT29" i="4"/>
  <c r="DF29" i="4" s="1"/>
  <c r="BJ132" i="2"/>
  <c r="BL132" i="2" s="1"/>
  <c r="BJ132" i="3" s="1"/>
  <c r="BK132" i="3" s="1"/>
  <c r="CQ132" i="4"/>
  <c r="CQ134" i="4" s="1"/>
  <c r="BI132" i="3" l="1"/>
  <c r="BI132" i="4"/>
  <c r="BF133" i="4" l="1"/>
  <c r="BE133" i="4"/>
  <c r="BD133" i="4"/>
  <c r="BA133" i="4"/>
  <c r="AY133" i="4"/>
  <c r="AX133" i="4"/>
  <c r="AW133" i="4"/>
  <c r="AT133" i="4"/>
  <c r="AS133" i="4"/>
  <c r="AQ133" i="4"/>
  <c r="AP133" i="4"/>
  <c r="AN133" i="4"/>
  <c r="AM133" i="4"/>
  <c r="AK133" i="4"/>
  <c r="AJ133" i="4"/>
  <c r="AI133" i="4"/>
  <c r="AH133" i="4"/>
  <c r="AE133" i="4"/>
  <c r="AC133" i="4"/>
  <c r="AC135" i="4" s="1"/>
  <c r="AB133" i="4"/>
  <c r="AB135" i="4" s="1"/>
  <c r="AA133" i="4"/>
  <c r="Y133" i="4"/>
  <c r="X133" i="4"/>
  <c r="W133" i="4"/>
  <c r="V133" i="4"/>
  <c r="T133" i="4"/>
  <c r="S133" i="4"/>
  <c r="R133" i="4"/>
  <c r="Q133" i="4"/>
  <c r="P133" i="4"/>
  <c r="N133" i="4"/>
  <c r="BG132" i="4"/>
  <c r="BG133" i="4" s="1"/>
  <c r="BB132" i="4"/>
  <c r="AZ132" i="4"/>
  <c r="AZ133" i="4" s="1"/>
  <c r="AU132" i="4"/>
  <c r="AU133" i="4" s="1"/>
  <c r="AR132" i="4"/>
  <c r="AR133" i="4" s="1"/>
  <c r="AO132" i="4"/>
  <c r="AO133" i="4" s="1"/>
  <c r="AL132" i="4"/>
  <c r="AL133" i="4" s="1"/>
  <c r="AF132" i="4"/>
  <c r="AD132" i="4"/>
  <c r="AD133" i="4" s="1"/>
  <c r="Z132" i="4"/>
  <c r="Z133" i="4" s="1"/>
  <c r="U132" i="4"/>
  <c r="U133" i="4" s="1"/>
  <c r="O132" i="4"/>
  <c r="O133" i="4" s="1"/>
  <c r="BF124" i="4"/>
  <c r="BE124" i="4"/>
  <c r="BD124" i="4"/>
  <c r="BA124" i="4"/>
  <c r="AY124" i="4"/>
  <c r="AX124" i="4"/>
  <c r="AW124" i="4"/>
  <c r="AT124" i="4"/>
  <c r="AS124" i="4"/>
  <c r="AQ124" i="4"/>
  <c r="AP124" i="4"/>
  <c r="AN124" i="4"/>
  <c r="AM124" i="4"/>
  <c r="AK124" i="4"/>
  <c r="AJ124" i="4"/>
  <c r="AI124" i="4"/>
  <c r="AH124" i="4"/>
  <c r="AE124" i="4"/>
  <c r="AC124" i="4"/>
  <c r="AB124" i="4"/>
  <c r="AA124" i="4"/>
  <c r="Y124" i="4"/>
  <c r="X124" i="4"/>
  <c r="W124" i="4"/>
  <c r="V124" i="4"/>
  <c r="T124" i="4"/>
  <c r="S124" i="4"/>
  <c r="R124" i="4"/>
  <c r="Q124" i="4"/>
  <c r="P124" i="4"/>
  <c r="N124" i="4"/>
  <c r="BG123" i="4"/>
  <c r="BG124" i="4" s="1"/>
  <c r="BB123" i="4"/>
  <c r="BB124" i="4" s="1"/>
  <c r="AZ123" i="4"/>
  <c r="AU123" i="4"/>
  <c r="AU124" i="4" s="1"/>
  <c r="AR123" i="4"/>
  <c r="AR124" i="4" s="1"/>
  <c r="AO123" i="4"/>
  <c r="AO124" i="4" s="1"/>
  <c r="AL123" i="4"/>
  <c r="AL124" i="4" s="1"/>
  <c r="AF123" i="4"/>
  <c r="AF124" i="4" s="1"/>
  <c r="AD123" i="4"/>
  <c r="Z123" i="4"/>
  <c r="Z124" i="4" s="1"/>
  <c r="U123" i="4"/>
  <c r="U124" i="4" s="1"/>
  <c r="O123" i="4"/>
  <c r="O124" i="4" s="1"/>
  <c r="BF115" i="4"/>
  <c r="BE115" i="4"/>
  <c r="BD115" i="4"/>
  <c r="BA115" i="4"/>
  <c r="AY115" i="4"/>
  <c r="AX115" i="4"/>
  <c r="AW115" i="4"/>
  <c r="AS115" i="4"/>
  <c r="AQ115" i="4"/>
  <c r="AP115" i="4"/>
  <c r="AN115" i="4"/>
  <c r="AM115" i="4"/>
  <c r="AK115" i="4"/>
  <c r="AJ115" i="4"/>
  <c r="AI115" i="4"/>
  <c r="AH115" i="4"/>
  <c r="AE115" i="4"/>
  <c r="AC115" i="4"/>
  <c r="AB115" i="4"/>
  <c r="AA115" i="4"/>
  <c r="Y115" i="4"/>
  <c r="X115" i="4"/>
  <c r="W115" i="4"/>
  <c r="V115" i="4"/>
  <c r="T115" i="4"/>
  <c r="R115" i="4"/>
  <c r="Q115" i="4"/>
  <c r="P115" i="4"/>
  <c r="N115" i="4"/>
  <c r="BG114" i="4"/>
  <c r="BG115" i="4" s="1"/>
  <c r="BB114" i="4"/>
  <c r="BB115" i="4" s="1"/>
  <c r="AZ114" i="4"/>
  <c r="AZ115" i="4" s="1"/>
  <c r="AT114" i="4"/>
  <c r="AU114" i="4" s="1"/>
  <c r="AR114" i="4"/>
  <c r="AR115" i="4" s="1"/>
  <c r="AO114" i="4"/>
  <c r="AO115" i="4" s="1"/>
  <c r="AL114" i="4"/>
  <c r="AL115" i="4" s="1"/>
  <c r="AF114" i="4"/>
  <c r="AF115" i="4" s="1"/>
  <c r="AD114" i="4"/>
  <c r="AD115" i="4" s="1"/>
  <c r="Z114" i="4"/>
  <c r="Z115" i="4" s="1"/>
  <c r="S114" i="4"/>
  <c r="S115" i="4" s="1"/>
  <c r="O114" i="4"/>
  <c r="O115" i="4" s="1"/>
  <c r="BF106" i="4"/>
  <c r="BE106" i="4"/>
  <c r="BD106" i="4"/>
  <c r="BA106" i="4"/>
  <c r="AY106" i="4"/>
  <c r="AX106" i="4"/>
  <c r="AW106" i="4"/>
  <c r="AT106" i="4"/>
  <c r="AS106" i="4"/>
  <c r="AQ106" i="4"/>
  <c r="AP106" i="4"/>
  <c r="AN106" i="4"/>
  <c r="AM106" i="4"/>
  <c r="AK106" i="4"/>
  <c r="AJ106" i="4"/>
  <c r="AI106" i="4"/>
  <c r="AH106" i="4"/>
  <c r="AE106" i="4"/>
  <c r="AC106" i="4"/>
  <c r="AB106" i="4"/>
  <c r="AA106" i="4"/>
  <c r="Y106" i="4"/>
  <c r="X106" i="4"/>
  <c r="W106" i="4"/>
  <c r="V106" i="4"/>
  <c r="T106" i="4"/>
  <c r="S106" i="4"/>
  <c r="R106" i="4"/>
  <c r="Q106" i="4"/>
  <c r="P106" i="4"/>
  <c r="N106" i="4"/>
  <c r="BG105" i="4"/>
  <c r="BG106" i="4" s="1"/>
  <c r="BB105" i="4"/>
  <c r="AZ105" i="4"/>
  <c r="AZ106" i="4" s="1"/>
  <c r="AU105" i="4"/>
  <c r="AU106" i="4" s="1"/>
  <c r="AR105" i="4"/>
  <c r="AR106" i="4" s="1"/>
  <c r="AO105" i="4"/>
  <c r="AO106" i="4" s="1"/>
  <c r="AL105" i="4"/>
  <c r="AL106" i="4" s="1"/>
  <c r="AF105" i="4"/>
  <c r="AF106" i="4" s="1"/>
  <c r="AD105" i="4"/>
  <c r="AD106" i="4" s="1"/>
  <c r="Z105" i="4"/>
  <c r="Z106" i="4" s="1"/>
  <c r="U105" i="4"/>
  <c r="U106" i="4" s="1"/>
  <c r="O105" i="4"/>
  <c r="O106" i="4" s="1"/>
  <c r="BF97" i="4"/>
  <c r="BE97" i="4"/>
  <c r="BD97" i="4"/>
  <c r="BA97" i="4"/>
  <c r="AY97" i="4"/>
  <c r="AX97" i="4"/>
  <c r="AW97" i="4"/>
  <c r="AT97" i="4"/>
  <c r="AS97" i="4"/>
  <c r="AQ97" i="4"/>
  <c r="AP97" i="4"/>
  <c r="AN97" i="4"/>
  <c r="AM97" i="4"/>
  <c r="AK97" i="4"/>
  <c r="AJ97" i="4"/>
  <c r="AI97" i="4"/>
  <c r="AH97" i="4"/>
  <c r="AE97" i="4"/>
  <c r="AC97" i="4"/>
  <c r="AB97" i="4"/>
  <c r="AA97" i="4"/>
  <c r="Y97" i="4"/>
  <c r="X97" i="4"/>
  <c r="W97" i="4"/>
  <c r="V97" i="4"/>
  <c r="T97" i="4"/>
  <c r="S97" i="4"/>
  <c r="R97" i="4"/>
  <c r="Q97" i="4"/>
  <c r="P97" i="4"/>
  <c r="N97" i="4"/>
  <c r="BG96" i="4"/>
  <c r="BB96" i="4"/>
  <c r="AZ96" i="4"/>
  <c r="AU96" i="4"/>
  <c r="AR96" i="4"/>
  <c r="AO96" i="4"/>
  <c r="AL96" i="4"/>
  <c r="AF96" i="4"/>
  <c r="AD96" i="4"/>
  <c r="Z96" i="4"/>
  <c r="U96" i="4"/>
  <c r="O96" i="4"/>
  <c r="BG95" i="4"/>
  <c r="BB95" i="4"/>
  <c r="AZ95" i="4"/>
  <c r="AU95" i="4"/>
  <c r="AR95" i="4"/>
  <c r="AO95" i="4"/>
  <c r="AL95" i="4"/>
  <c r="AF95" i="4"/>
  <c r="AD95" i="4"/>
  <c r="Z95" i="4"/>
  <c r="U95" i="4"/>
  <c r="O95" i="4"/>
  <c r="BG94" i="4"/>
  <c r="BB94" i="4"/>
  <c r="AZ94" i="4"/>
  <c r="AU94" i="4"/>
  <c r="AR94" i="4"/>
  <c r="AO94" i="4"/>
  <c r="AL94" i="4"/>
  <c r="AF94" i="4"/>
  <c r="AD94" i="4"/>
  <c r="Z94" i="4"/>
  <c r="U94" i="4"/>
  <c r="O94" i="4"/>
  <c r="BG93" i="4"/>
  <c r="BB93" i="4"/>
  <c r="AZ93" i="4"/>
  <c r="AU93" i="4"/>
  <c r="AR93" i="4"/>
  <c r="AO93" i="4"/>
  <c r="AL93" i="4"/>
  <c r="AF93" i="4"/>
  <c r="AD93" i="4"/>
  <c r="Z93" i="4"/>
  <c r="U93" i="4"/>
  <c r="O93" i="4"/>
  <c r="BG92" i="4"/>
  <c r="BB92" i="4"/>
  <c r="AZ92" i="4"/>
  <c r="AU92" i="4"/>
  <c r="AR92" i="4"/>
  <c r="AO92" i="4"/>
  <c r="AL92" i="4"/>
  <c r="AF92" i="4"/>
  <c r="AD92" i="4"/>
  <c r="Z92" i="4"/>
  <c r="U92" i="4"/>
  <c r="O92" i="4"/>
  <c r="BG91" i="4"/>
  <c r="BB91" i="4"/>
  <c r="AZ91" i="4"/>
  <c r="AU91" i="4"/>
  <c r="AR91" i="4"/>
  <c r="AO91" i="4"/>
  <c r="AL91" i="4"/>
  <c r="AF91" i="4"/>
  <c r="AD91" i="4"/>
  <c r="Z91" i="4"/>
  <c r="U91" i="4"/>
  <c r="O91" i="4"/>
  <c r="BG90" i="4"/>
  <c r="BB90" i="4"/>
  <c r="AZ90" i="4"/>
  <c r="AU90" i="4"/>
  <c r="AR90" i="4"/>
  <c r="AO90" i="4"/>
  <c r="AL90" i="4"/>
  <c r="AF90" i="4"/>
  <c r="AD90" i="4"/>
  <c r="Z90" i="4"/>
  <c r="U90" i="4"/>
  <c r="O90" i="4"/>
  <c r="BG89" i="4"/>
  <c r="BB89" i="4"/>
  <c r="AZ89" i="4"/>
  <c r="AU89" i="4"/>
  <c r="AR89" i="4"/>
  <c r="AO89" i="4"/>
  <c r="AL89" i="4"/>
  <c r="AF89" i="4"/>
  <c r="AD89" i="4"/>
  <c r="Z89" i="4"/>
  <c r="U89" i="4"/>
  <c r="O89" i="4"/>
  <c r="BG88" i="4"/>
  <c r="BB88" i="4"/>
  <c r="AZ88" i="4"/>
  <c r="AU88" i="4"/>
  <c r="AR88" i="4"/>
  <c r="AO88" i="4"/>
  <c r="AL88" i="4"/>
  <c r="AF88" i="4"/>
  <c r="AD88" i="4"/>
  <c r="Z88" i="4"/>
  <c r="U88" i="4"/>
  <c r="O88" i="4"/>
  <c r="BG87" i="4"/>
  <c r="BB87" i="4"/>
  <c r="AZ87" i="4"/>
  <c r="AU87" i="4"/>
  <c r="AR87" i="4"/>
  <c r="AO87" i="4"/>
  <c r="AL87" i="4"/>
  <c r="AF87" i="4"/>
  <c r="AD87" i="4"/>
  <c r="Z87" i="4"/>
  <c r="U87" i="4"/>
  <c r="O87" i="4"/>
  <c r="BG69" i="4"/>
  <c r="BB69" i="4"/>
  <c r="AZ69" i="4"/>
  <c r="AU69" i="4"/>
  <c r="AR69" i="4"/>
  <c r="AO69" i="4"/>
  <c r="AL69" i="4"/>
  <c r="AF69" i="4"/>
  <c r="AD69" i="4"/>
  <c r="Z69" i="4"/>
  <c r="U69" i="4"/>
  <c r="O69" i="4"/>
  <c r="BG68" i="4"/>
  <c r="BB68" i="4"/>
  <c r="AZ68" i="4"/>
  <c r="AU68" i="4"/>
  <c r="AR68" i="4"/>
  <c r="AO68" i="4"/>
  <c r="AL68" i="4"/>
  <c r="AF68" i="4"/>
  <c r="AD68" i="4"/>
  <c r="Z68" i="4"/>
  <c r="U68" i="4"/>
  <c r="O68" i="4"/>
  <c r="BG67" i="4"/>
  <c r="BB67" i="4"/>
  <c r="AZ67" i="4"/>
  <c r="AU67" i="4"/>
  <c r="AR67" i="4"/>
  <c r="AO67" i="4"/>
  <c r="AL67" i="4"/>
  <c r="AF67" i="4"/>
  <c r="AD67" i="4"/>
  <c r="Z67" i="4"/>
  <c r="U67" i="4"/>
  <c r="O67" i="4"/>
  <c r="BG66" i="4"/>
  <c r="BB66" i="4"/>
  <c r="AZ66" i="4"/>
  <c r="AU66" i="4"/>
  <c r="AR66" i="4"/>
  <c r="AO66" i="4"/>
  <c r="AL66" i="4"/>
  <c r="AF66" i="4"/>
  <c r="AD66" i="4"/>
  <c r="Z66" i="4"/>
  <c r="U66" i="4"/>
  <c r="O66" i="4"/>
  <c r="BG65" i="4"/>
  <c r="BB65" i="4"/>
  <c r="AZ65" i="4"/>
  <c r="AU65" i="4"/>
  <c r="AR65" i="4"/>
  <c r="AO65" i="4"/>
  <c r="AL65" i="4"/>
  <c r="AF65" i="4"/>
  <c r="AD65" i="4"/>
  <c r="Z65" i="4"/>
  <c r="U65" i="4"/>
  <c r="O65" i="4"/>
  <c r="BF57" i="4"/>
  <c r="BE57" i="4"/>
  <c r="BD57" i="4"/>
  <c r="BB57" i="4"/>
  <c r="BA57" i="4"/>
  <c r="AY57" i="4"/>
  <c r="AX57" i="4"/>
  <c r="AW57" i="4"/>
  <c r="AT57" i="4"/>
  <c r="AS57" i="4"/>
  <c r="AQ57" i="4"/>
  <c r="AP57" i="4"/>
  <c r="AN57" i="4"/>
  <c r="AM57" i="4"/>
  <c r="AK57" i="4"/>
  <c r="AJ57" i="4"/>
  <c r="AI57" i="4"/>
  <c r="AH57" i="4"/>
  <c r="AE57" i="4"/>
  <c r="AC57" i="4"/>
  <c r="AB57" i="4"/>
  <c r="AA57" i="4"/>
  <c r="Y57" i="4"/>
  <c r="X57" i="4"/>
  <c r="W57" i="4"/>
  <c r="V57" i="4"/>
  <c r="T57" i="4"/>
  <c r="S57" i="4"/>
  <c r="R57" i="4"/>
  <c r="Q57" i="4"/>
  <c r="P57" i="4"/>
  <c r="N57" i="4"/>
  <c r="BG56" i="4"/>
  <c r="AZ56" i="4"/>
  <c r="BC56" i="4" s="1"/>
  <c r="AU56" i="4"/>
  <c r="AR56" i="4"/>
  <c r="AO56" i="4"/>
  <c r="AL56" i="4"/>
  <c r="AF56" i="4"/>
  <c r="AD56" i="4"/>
  <c r="Z56" i="4"/>
  <c r="U56" i="4"/>
  <c r="O56" i="4"/>
  <c r="BG55" i="4"/>
  <c r="AZ55" i="4"/>
  <c r="BC55" i="4" s="1"/>
  <c r="AU55" i="4"/>
  <c r="AR55" i="4"/>
  <c r="AO55" i="4"/>
  <c r="AL55" i="4"/>
  <c r="AF55" i="4"/>
  <c r="AD55" i="4"/>
  <c r="Z55" i="4"/>
  <c r="U55" i="4"/>
  <c r="O55" i="4"/>
  <c r="BG54" i="4"/>
  <c r="AZ54" i="4"/>
  <c r="BC54" i="4" s="1"/>
  <c r="AU54" i="4"/>
  <c r="AR54" i="4"/>
  <c r="AO54" i="4"/>
  <c r="AL54" i="4"/>
  <c r="AF54" i="4"/>
  <c r="AD54" i="4"/>
  <c r="Z54" i="4"/>
  <c r="U54" i="4"/>
  <c r="O54" i="4"/>
  <c r="BG53" i="4"/>
  <c r="AZ53" i="4"/>
  <c r="BC53" i="4" s="1"/>
  <c r="AU53" i="4"/>
  <c r="AR53" i="4"/>
  <c r="AO53" i="4"/>
  <c r="AL53" i="4"/>
  <c r="AF53" i="4"/>
  <c r="AD53" i="4"/>
  <c r="Z53" i="4"/>
  <c r="U53" i="4"/>
  <c r="O53" i="4"/>
  <c r="BG52" i="4"/>
  <c r="AZ52" i="4"/>
  <c r="BC52" i="4" s="1"/>
  <c r="AU52" i="4"/>
  <c r="AR52" i="4"/>
  <c r="AO52" i="4"/>
  <c r="AL52" i="4"/>
  <c r="AF52" i="4"/>
  <c r="AD52" i="4"/>
  <c r="Z52" i="4"/>
  <c r="U52" i="4"/>
  <c r="O52" i="4"/>
  <c r="BG51" i="4"/>
  <c r="AZ51" i="4"/>
  <c r="BC51" i="4" s="1"/>
  <c r="AU51" i="4"/>
  <c r="AR51" i="4"/>
  <c r="AO51" i="4"/>
  <c r="AL51" i="4"/>
  <c r="AF51" i="4"/>
  <c r="AD51" i="4"/>
  <c r="Z51" i="4"/>
  <c r="U51" i="4"/>
  <c r="O51" i="4"/>
  <c r="BG50" i="4"/>
  <c r="AZ50" i="4"/>
  <c r="BC50" i="4" s="1"/>
  <c r="AU50" i="4"/>
  <c r="AR50" i="4"/>
  <c r="AO50" i="4"/>
  <c r="AL50" i="4"/>
  <c r="AF50" i="4"/>
  <c r="AD50" i="4"/>
  <c r="Z50" i="4"/>
  <c r="U50" i="4"/>
  <c r="O50" i="4"/>
  <c r="BG49" i="4"/>
  <c r="AZ49" i="4"/>
  <c r="BC49" i="4" s="1"/>
  <c r="AU49" i="4"/>
  <c r="AR49" i="4"/>
  <c r="AO49" i="4"/>
  <c r="AL49" i="4"/>
  <c r="AF49" i="4"/>
  <c r="AD49" i="4"/>
  <c r="Z49" i="4"/>
  <c r="U49" i="4"/>
  <c r="O49" i="4"/>
  <c r="BG48" i="4"/>
  <c r="AZ48" i="4"/>
  <c r="BC48" i="4" s="1"/>
  <c r="AU48" i="4"/>
  <c r="AR48" i="4"/>
  <c r="AO48" i="4"/>
  <c r="AL48" i="4"/>
  <c r="AF48" i="4"/>
  <c r="AD48" i="4"/>
  <c r="Z48" i="4"/>
  <c r="U48" i="4"/>
  <c r="O48" i="4"/>
  <c r="BG47" i="4"/>
  <c r="AZ47" i="4"/>
  <c r="BC47" i="4" s="1"/>
  <c r="AU47" i="4"/>
  <c r="AR47" i="4"/>
  <c r="AO47" i="4"/>
  <c r="AL47" i="4"/>
  <c r="AF47" i="4"/>
  <c r="AD47" i="4"/>
  <c r="Z47" i="4"/>
  <c r="U47" i="4"/>
  <c r="O47" i="4"/>
  <c r="BG46" i="4"/>
  <c r="AZ46" i="4"/>
  <c r="BC46" i="4" s="1"/>
  <c r="AU46" i="4"/>
  <c r="AR46" i="4"/>
  <c r="AO46" i="4"/>
  <c r="AL46" i="4"/>
  <c r="AF46" i="4"/>
  <c r="AD46" i="4"/>
  <c r="Z46" i="4"/>
  <c r="U46" i="4"/>
  <c r="O46" i="4"/>
  <c r="BG45" i="4"/>
  <c r="AZ45" i="4"/>
  <c r="BC45" i="4" s="1"/>
  <c r="AU45" i="4"/>
  <c r="AR45" i="4"/>
  <c r="AO45" i="4"/>
  <c r="AL45" i="4"/>
  <c r="AF45" i="4"/>
  <c r="AD45" i="4"/>
  <c r="Z45" i="4"/>
  <c r="U45" i="4"/>
  <c r="O45" i="4"/>
  <c r="BG44" i="4"/>
  <c r="AZ44" i="4"/>
  <c r="BC44" i="4" s="1"/>
  <c r="AU44" i="4"/>
  <c r="AR44" i="4"/>
  <c r="AO44" i="4"/>
  <c r="AL44" i="4"/>
  <c r="AF44" i="4"/>
  <c r="AD44" i="4"/>
  <c r="Z44" i="4"/>
  <c r="U44" i="4"/>
  <c r="O44" i="4"/>
  <c r="BG43" i="4"/>
  <c r="AZ43" i="4"/>
  <c r="BC43" i="4" s="1"/>
  <c r="AU43" i="4"/>
  <c r="AR43" i="4"/>
  <c r="AO43" i="4"/>
  <c r="AL43" i="4"/>
  <c r="AF43" i="4"/>
  <c r="AD43" i="4"/>
  <c r="Z43" i="4"/>
  <c r="U43" i="4"/>
  <c r="O43" i="4"/>
  <c r="BG42" i="4"/>
  <c r="AZ42" i="4"/>
  <c r="BC42" i="4" s="1"/>
  <c r="AU42" i="4"/>
  <c r="AR42" i="4"/>
  <c r="AO42" i="4"/>
  <c r="AL42" i="4"/>
  <c r="AF42" i="4"/>
  <c r="AD42" i="4"/>
  <c r="Z42" i="4"/>
  <c r="U42" i="4"/>
  <c r="O42" i="4"/>
  <c r="BG41" i="4"/>
  <c r="AZ41" i="4"/>
  <c r="AU41" i="4"/>
  <c r="AR41" i="4"/>
  <c r="AO41" i="4"/>
  <c r="AL41" i="4"/>
  <c r="AF41" i="4"/>
  <c r="AD41" i="4"/>
  <c r="Z41" i="4"/>
  <c r="U41" i="4"/>
  <c r="O41" i="4"/>
  <c r="BG24" i="4"/>
  <c r="BB24" i="4"/>
  <c r="AZ24" i="4"/>
  <c r="AU24" i="4"/>
  <c r="AR24" i="4"/>
  <c r="AO24" i="4"/>
  <c r="AL24" i="4"/>
  <c r="AF24" i="4"/>
  <c r="AD24" i="4"/>
  <c r="Z24" i="4"/>
  <c r="U24" i="4"/>
  <c r="O24" i="4"/>
  <c r="BG23" i="4"/>
  <c r="BB23" i="4"/>
  <c r="AZ23" i="4"/>
  <c r="AU23" i="4"/>
  <c r="AR23" i="4"/>
  <c r="AO23" i="4"/>
  <c r="AL23" i="4"/>
  <c r="AF23" i="4"/>
  <c r="AD23" i="4"/>
  <c r="Z23" i="4"/>
  <c r="U23" i="4"/>
  <c r="O23" i="4"/>
  <c r="BG22" i="4"/>
  <c r="BB22" i="4"/>
  <c r="AZ22" i="4"/>
  <c r="AU22" i="4"/>
  <c r="AR22" i="4"/>
  <c r="AO22" i="4"/>
  <c r="AL22" i="4"/>
  <c r="AF22" i="4"/>
  <c r="AD22" i="4"/>
  <c r="Z22" i="4"/>
  <c r="U22" i="4"/>
  <c r="O22" i="4"/>
  <c r="BG21" i="4"/>
  <c r="BB21" i="4"/>
  <c r="AZ21" i="4"/>
  <c r="AU21" i="4"/>
  <c r="AR21" i="4"/>
  <c r="AO21" i="4"/>
  <c r="AL21" i="4"/>
  <c r="AF21" i="4"/>
  <c r="AD21" i="4"/>
  <c r="Z21" i="4"/>
  <c r="U21" i="4"/>
  <c r="O21" i="4"/>
  <c r="BG20" i="4"/>
  <c r="BB20" i="4"/>
  <c r="AZ20" i="4"/>
  <c r="AU20" i="4"/>
  <c r="AR20" i="4"/>
  <c r="AO20" i="4"/>
  <c r="AL20" i="4"/>
  <c r="AF20" i="4"/>
  <c r="AD20" i="4"/>
  <c r="Z20" i="4"/>
  <c r="U20" i="4"/>
  <c r="O20" i="4"/>
  <c r="BG19" i="4"/>
  <c r="BB19" i="4"/>
  <c r="AZ19" i="4"/>
  <c r="AU19" i="4"/>
  <c r="AR19" i="4"/>
  <c r="AO19" i="4"/>
  <c r="AL19" i="4"/>
  <c r="AF19" i="4"/>
  <c r="AD19" i="4"/>
  <c r="Z19" i="4"/>
  <c r="U19" i="4"/>
  <c r="O19" i="4"/>
  <c r="BG18" i="4"/>
  <c r="BB18" i="4"/>
  <c r="AZ18" i="4"/>
  <c r="AU18" i="4"/>
  <c r="AR18" i="4"/>
  <c r="AO18" i="4"/>
  <c r="AL18" i="4"/>
  <c r="AF18" i="4"/>
  <c r="AD18" i="4"/>
  <c r="Z18" i="4"/>
  <c r="U18" i="4"/>
  <c r="O18" i="4"/>
  <c r="BG17" i="4"/>
  <c r="BB17" i="4"/>
  <c r="AZ17" i="4"/>
  <c r="AU17" i="4"/>
  <c r="AR17" i="4"/>
  <c r="AO17" i="4"/>
  <c r="AL17" i="4"/>
  <c r="AF17" i="4"/>
  <c r="AD17" i="4"/>
  <c r="Z17" i="4"/>
  <c r="U17" i="4"/>
  <c r="O17" i="4"/>
  <c r="BG16" i="4"/>
  <c r="BB16" i="4"/>
  <c r="AZ16" i="4"/>
  <c r="AU16" i="4"/>
  <c r="AR16" i="4"/>
  <c r="AO16" i="4"/>
  <c r="AL16" i="4"/>
  <c r="AF16" i="4"/>
  <c r="AD16" i="4"/>
  <c r="Z16" i="4"/>
  <c r="U16" i="4"/>
  <c r="O16" i="4"/>
  <c r="BG15" i="4"/>
  <c r="BB15" i="4"/>
  <c r="AZ15" i="4"/>
  <c r="AU15" i="4"/>
  <c r="AR15" i="4"/>
  <c r="AO15" i="4"/>
  <c r="AL15" i="4"/>
  <c r="AF15" i="4"/>
  <c r="AD15" i="4"/>
  <c r="Z15" i="4"/>
  <c r="U15" i="4"/>
  <c r="O15" i="4"/>
  <c r="BG14" i="4"/>
  <c r="BB14" i="4"/>
  <c r="AZ14" i="4"/>
  <c r="AU14" i="4"/>
  <c r="AR14" i="4"/>
  <c r="AO14" i="4"/>
  <c r="AL14" i="4"/>
  <c r="AF14" i="4"/>
  <c r="AD14" i="4"/>
  <c r="Z14" i="4"/>
  <c r="U14" i="4"/>
  <c r="O14" i="4"/>
  <c r="BG13" i="4"/>
  <c r="BB13" i="4"/>
  <c r="AZ13" i="4"/>
  <c r="AU13" i="4"/>
  <c r="AR13" i="4"/>
  <c r="AO13" i="4"/>
  <c r="AL13" i="4"/>
  <c r="AF13" i="4"/>
  <c r="AD13" i="4"/>
  <c r="Z13" i="4"/>
  <c r="U13" i="4"/>
  <c r="O13" i="4"/>
  <c r="BG12" i="4"/>
  <c r="BB12" i="4"/>
  <c r="AZ12" i="4"/>
  <c r="AU12" i="4"/>
  <c r="AR12" i="4"/>
  <c r="AO12" i="4"/>
  <c r="AL12" i="4"/>
  <c r="AF12" i="4"/>
  <c r="AD12" i="4"/>
  <c r="Z12" i="4"/>
  <c r="U12" i="4"/>
  <c r="O12" i="4"/>
  <c r="BG11" i="4"/>
  <c r="BB11" i="4"/>
  <c r="AZ11" i="4"/>
  <c r="AU11" i="4"/>
  <c r="AR11" i="4"/>
  <c r="AO11" i="4"/>
  <c r="AL11" i="4"/>
  <c r="AF11" i="4"/>
  <c r="AD11" i="4"/>
  <c r="Z11" i="4"/>
  <c r="U11" i="4"/>
  <c r="O11" i="4"/>
  <c r="BG10" i="4"/>
  <c r="BB10" i="4"/>
  <c r="AZ10" i="4"/>
  <c r="AU10" i="4"/>
  <c r="AR10" i="4"/>
  <c r="AO10" i="4"/>
  <c r="AL10" i="4"/>
  <c r="AF10" i="4"/>
  <c r="AD10" i="4"/>
  <c r="Z10" i="4"/>
  <c r="U10" i="4"/>
  <c r="O10" i="4"/>
  <c r="BG9" i="4"/>
  <c r="BB9" i="4"/>
  <c r="AZ9" i="4"/>
  <c r="AU9" i="4"/>
  <c r="AR9" i="4"/>
  <c r="AO9" i="4"/>
  <c r="AL9" i="4"/>
  <c r="AF9" i="4"/>
  <c r="AD9" i="4"/>
  <c r="Z9" i="4"/>
  <c r="U9" i="4"/>
  <c r="O9" i="4"/>
  <c r="BG8" i="4"/>
  <c r="BB8" i="4"/>
  <c r="AZ8" i="4"/>
  <c r="AU8" i="4"/>
  <c r="AR8" i="4"/>
  <c r="AO8" i="4"/>
  <c r="AL8" i="4"/>
  <c r="AF8" i="4"/>
  <c r="AD8" i="4"/>
  <c r="Z8" i="4"/>
  <c r="U8" i="4"/>
  <c r="O8" i="4"/>
  <c r="V135" i="4" l="1"/>
  <c r="AO79" i="4"/>
  <c r="AV87" i="4"/>
  <c r="AK135" i="4"/>
  <c r="AH135" i="4"/>
  <c r="AI135" i="4"/>
  <c r="AJ135" i="4"/>
  <c r="O33" i="4"/>
  <c r="AM135" i="4"/>
  <c r="U33" i="4"/>
  <c r="AN135" i="4"/>
  <c r="N135" i="4"/>
  <c r="Q135" i="4"/>
  <c r="R135" i="4"/>
  <c r="S135" i="4"/>
  <c r="AW135" i="4"/>
  <c r="T135" i="4"/>
  <c r="AX135" i="4"/>
  <c r="AS135" i="4"/>
  <c r="W135" i="4"/>
  <c r="BA135" i="4"/>
  <c r="AZ33" i="4"/>
  <c r="BB33" i="4"/>
  <c r="X135" i="4"/>
  <c r="BD135" i="4"/>
  <c r="AE135" i="4"/>
  <c r="AP135" i="4"/>
  <c r="AQ135" i="4"/>
  <c r="AR33" i="4"/>
  <c r="AU33" i="4"/>
  <c r="AY135" i="4"/>
  <c r="BG33" i="4"/>
  <c r="Y135" i="4"/>
  <c r="BE135" i="4"/>
  <c r="AD33" i="4"/>
  <c r="P135" i="4"/>
  <c r="AA135" i="4"/>
  <c r="BF135" i="4"/>
  <c r="AF33" i="4"/>
  <c r="Z33" i="4"/>
  <c r="AF79" i="4"/>
  <c r="AR79" i="4"/>
  <c r="U79" i="4"/>
  <c r="Z79" i="4"/>
  <c r="BB79" i="4"/>
  <c r="AZ79" i="4"/>
  <c r="AL79" i="4"/>
  <c r="O79" i="4"/>
  <c r="AU79" i="4"/>
  <c r="AD79" i="4"/>
  <c r="BG79" i="4"/>
  <c r="AL33" i="4"/>
  <c r="AO33" i="4"/>
  <c r="AG12" i="4"/>
  <c r="AG16" i="4"/>
  <c r="AG24" i="4"/>
  <c r="AG41" i="4"/>
  <c r="AG89" i="4"/>
  <c r="AG19" i="4"/>
  <c r="AG123" i="4"/>
  <c r="AG124" i="4" s="1"/>
  <c r="BC10" i="4"/>
  <c r="BC14" i="4"/>
  <c r="BC22" i="4"/>
  <c r="CH132" i="4"/>
  <c r="CH134" i="4" s="1"/>
  <c r="BZ132" i="4"/>
  <c r="BZ134" i="4" s="1"/>
  <c r="BR132" i="4"/>
  <c r="BR134" i="4" s="1"/>
  <c r="DD132" i="4"/>
  <c r="DD134" i="4" s="1"/>
  <c r="CV132" i="4"/>
  <c r="CV134" i="4" s="1"/>
  <c r="CN132" i="4"/>
  <c r="CN134" i="4" s="1"/>
  <c r="CF132" i="4"/>
  <c r="CF134" i="4" s="1"/>
  <c r="BP132" i="4"/>
  <c r="BP134" i="4" s="1"/>
  <c r="DC132" i="4"/>
  <c r="DC134" i="4" s="1"/>
  <c r="CU132" i="4"/>
  <c r="CU134" i="4" s="1"/>
  <c r="BW132" i="4"/>
  <c r="BW134" i="4" s="1"/>
  <c r="BO132" i="4"/>
  <c r="BO134" i="4" s="1"/>
  <c r="DB132" i="4"/>
  <c r="DB134" i="4" s="1"/>
  <c r="CR132" i="4"/>
  <c r="BT132" i="4"/>
  <c r="BT134" i="4" s="1"/>
  <c r="BL132" i="4"/>
  <c r="CY132" i="4"/>
  <c r="CI132" i="4"/>
  <c r="CI134" i="4" s="1"/>
  <c r="CA132" i="4"/>
  <c r="CA134" i="4" s="1"/>
  <c r="CK132" i="4"/>
  <c r="CK134" i="4" s="1"/>
  <c r="BN132" i="4"/>
  <c r="BN134" i="4" s="1"/>
  <c r="CG132" i="4"/>
  <c r="CG134" i="4" s="1"/>
  <c r="CW132" i="4"/>
  <c r="CW134" i="4" s="1"/>
  <c r="CC132" i="4"/>
  <c r="BY132" i="4"/>
  <c r="BY134" i="4" s="1"/>
  <c r="CO132" i="4"/>
  <c r="CO134" i="4" s="1"/>
  <c r="BU132" i="4"/>
  <c r="BU134" i="4" s="1"/>
  <c r="CL132" i="4"/>
  <c r="CL134" i="4" s="1"/>
  <c r="BQ132" i="4"/>
  <c r="BQ134" i="4" s="1"/>
  <c r="BV132" i="4"/>
  <c r="BV134" i="4" s="1"/>
  <c r="AG9" i="4"/>
  <c r="AG11" i="4"/>
  <c r="BC13" i="4"/>
  <c r="AV14" i="4"/>
  <c r="AV15" i="4"/>
  <c r="AV16" i="4"/>
  <c r="AG17" i="4"/>
  <c r="AG21" i="4"/>
  <c r="AG23" i="4"/>
  <c r="BC23" i="4"/>
  <c r="AV41" i="4"/>
  <c r="AV43" i="4"/>
  <c r="AG44" i="4"/>
  <c r="AG45" i="4"/>
  <c r="AV47" i="4"/>
  <c r="AG48" i="4"/>
  <c r="AV48" i="4"/>
  <c r="AG49" i="4"/>
  <c r="AG51" i="4"/>
  <c r="AG52" i="4"/>
  <c r="AV52" i="4"/>
  <c r="AG53" i="4"/>
  <c r="AV53" i="4"/>
  <c r="AG54" i="4"/>
  <c r="AV55" i="4"/>
  <c r="AG66" i="4"/>
  <c r="AV66" i="4"/>
  <c r="AG88" i="4"/>
  <c r="AV88" i="4"/>
  <c r="BC88" i="4"/>
  <c r="AG90" i="4"/>
  <c r="AG91" i="4"/>
  <c r="AV91" i="4"/>
  <c r="AV95" i="4"/>
  <c r="AV114" i="4"/>
  <c r="AV115" i="4" s="1"/>
  <c r="AG15" i="4"/>
  <c r="BC17" i="4"/>
  <c r="AG20" i="4"/>
  <c r="AV22" i="4"/>
  <c r="AV56" i="4"/>
  <c r="AG65" i="4"/>
  <c r="BC67" i="4"/>
  <c r="BC92" i="4"/>
  <c r="BC105" i="4"/>
  <c r="BC106" i="4" s="1"/>
  <c r="BG97" i="4"/>
  <c r="AV123" i="4"/>
  <c r="AV124" i="4" s="1"/>
  <c r="BC11" i="4"/>
  <c r="BC19" i="4"/>
  <c r="AV42" i="4"/>
  <c r="AG43" i="4"/>
  <c r="AV51" i="4"/>
  <c r="AG67" i="4"/>
  <c r="AV68" i="4"/>
  <c r="BC69" i="4"/>
  <c r="U97" i="4"/>
  <c r="AG92" i="4"/>
  <c r="BC94" i="4"/>
  <c r="BC123" i="4"/>
  <c r="BC124" i="4" s="1"/>
  <c r="AG132" i="4"/>
  <c r="AG133" i="4" s="1"/>
  <c r="AV18" i="4"/>
  <c r="AG22" i="4"/>
  <c r="AV44" i="4"/>
  <c r="AG56" i="4"/>
  <c r="AV65" i="4"/>
  <c r="BC68" i="4"/>
  <c r="BC96" i="4"/>
  <c r="AV12" i="4"/>
  <c r="AV20" i="4"/>
  <c r="BC15" i="4"/>
  <c r="AV17" i="4"/>
  <c r="AG18" i="4"/>
  <c r="AV50" i="4"/>
  <c r="AG55" i="4"/>
  <c r="BC90" i="4"/>
  <c r="AG93" i="4"/>
  <c r="AG96" i="4"/>
  <c r="U114" i="4"/>
  <c r="U115" i="4" s="1"/>
  <c r="AV10" i="4"/>
  <c r="AV49" i="4"/>
  <c r="BC65" i="4"/>
  <c r="AG46" i="4"/>
  <c r="AV54" i="4"/>
  <c r="O97" i="4"/>
  <c r="AV13" i="4"/>
  <c r="AG14" i="4"/>
  <c r="BC18" i="4"/>
  <c r="AO57" i="4"/>
  <c r="AZ97" i="4"/>
  <c r="AV94" i="4"/>
  <c r="BC95" i="4"/>
  <c r="AZ124" i="4"/>
  <c r="BC132" i="4"/>
  <c r="BC133" i="4" s="1"/>
  <c r="AG10" i="4"/>
  <c r="AV21" i="4"/>
  <c r="AG68" i="4"/>
  <c r="AV90" i="4"/>
  <c r="AV105" i="4"/>
  <c r="AV106" i="4" s="1"/>
  <c r="AD57" i="4"/>
  <c r="AZ57" i="4"/>
  <c r="AV46" i="4"/>
  <c r="AV89" i="4"/>
  <c r="AV93" i="4"/>
  <c r="AT115" i="4"/>
  <c r="AT135" i="4" s="1"/>
  <c r="BC9" i="4"/>
  <c r="AG13" i="4"/>
  <c r="BC21" i="4"/>
  <c r="AV24" i="4"/>
  <c r="BC41" i="4"/>
  <c r="BC57" i="4" s="1"/>
  <c r="AV69" i="4"/>
  <c r="BC12" i="4"/>
  <c r="BC16" i="4"/>
  <c r="BC20" i="4"/>
  <c r="BC24" i="4"/>
  <c r="Z57" i="4"/>
  <c r="AG47" i="4"/>
  <c r="AL97" i="4"/>
  <c r="AR97" i="4"/>
  <c r="BC89" i="4"/>
  <c r="BC93" i="4"/>
  <c r="AG94" i="4"/>
  <c r="AV96" i="4"/>
  <c r="AG8" i="4"/>
  <c r="AF57" i="4"/>
  <c r="AG42" i="4"/>
  <c r="AU97" i="4"/>
  <c r="AL57" i="4"/>
  <c r="AG50" i="4"/>
  <c r="BG57" i="4"/>
  <c r="AV67" i="4"/>
  <c r="AV92" i="4"/>
  <c r="AG95" i="4"/>
  <c r="AV19" i="4"/>
  <c r="Z97" i="4"/>
  <c r="BB97" i="4"/>
  <c r="BC87" i="4"/>
  <c r="AU115" i="4"/>
  <c r="AU57" i="4"/>
  <c r="AV8" i="4"/>
  <c r="AV9" i="4"/>
  <c r="AV11" i="4"/>
  <c r="AR57" i="4"/>
  <c r="O57" i="4"/>
  <c r="AG69" i="4"/>
  <c r="AD97" i="4"/>
  <c r="BC114" i="4"/>
  <c r="BC115" i="4" s="1"/>
  <c r="U57" i="4"/>
  <c r="AF97" i="4"/>
  <c r="AG87" i="4"/>
  <c r="AO97" i="4"/>
  <c r="BC8" i="4"/>
  <c r="AV23" i="4"/>
  <c r="AV45" i="4"/>
  <c r="BC66" i="4"/>
  <c r="BC91" i="4"/>
  <c r="AG114" i="4"/>
  <c r="AG115" i="4" s="1"/>
  <c r="AD124" i="4"/>
  <c r="AV132" i="4"/>
  <c r="AV133" i="4" s="1"/>
  <c r="BB133" i="4"/>
  <c r="BB106" i="4"/>
  <c r="AF133" i="4"/>
  <c r="AG105" i="4"/>
  <c r="AG106" i="4" s="1"/>
  <c r="U135" i="4" l="1"/>
  <c r="AD135" i="4"/>
  <c r="AR135" i="4"/>
  <c r="AU135" i="4"/>
  <c r="BG135" i="4"/>
  <c r="AL135" i="4"/>
  <c r="O135" i="4"/>
  <c r="Z135" i="4"/>
  <c r="AZ135" i="4"/>
  <c r="AO135" i="4"/>
  <c r="AF135" i="4"/>
  <c r="BB135" i="4"/>
  <c r="AG33" i="4"/>
  <c r="AG79" i="4"/>
  <c r="BH69" i="4"/>
  <c r="BC79" i="4"/>
  <c r="AV79" i="4"/>
  <c r="AV33" i="4"/>
  <c r="BC33" i="4"/>
  <c r="BH49" i="4"/>
  <c r="BH44" i="4"/>
  <c r="BH52" i="4"/>
  <c r="BH43" i="4"/>
  <c r="BH51" i="4"/>
  <c r="BH55" i="4"/>
  <c r="BH48" i="4"/>
  <c r="BH56" i="4"/>
  <c r="BH23" i="4"/>
  <c r="BH47" i="4"/>
  <c r="BH68" i="4"/>
  <c r="BH88" i="4"/>
  <c r="BH53" i="4"/>
  <c r="BH22" i="4"/>
  <c r="BH90" i="4"/>
  <c r="CB134" i="4"/>
  <c r="CZ132" i="4"/>
  <c r="CY134" i="4"/>
  <c r="CZ134" i="4" s="1"/>
  <c r="CD132" i="4"/>
  <c r="CC134" i="4"/>
  <c r="CD134" i="4" s="1"/>
  <c r="BM132" i="4"/>
  <c r="BL133" i="4" s="1"/>
  <c r="BL134" i="4"/>
  <c r="BM134" i="4" s="1"/>
  <c r="BX134" i="4"/>
  <c r="CJ134" i="4"/>
  <c r="BS134" i="4"/>
  <c r="CS132" i="4"/>
  <c r="CS134" i="4" s="1"/>
  <c r="CR134" i="4"/>
  <c r="CM134" i="4"/>
  <c r="BH14" i="4"/>
  <c r="BH20" i="4"/>
  <c r="BH16" i="4"/>
  <c r="BH54" i="4"/>
  <c r="BH50" i="4"/>
  <c r="BH123" i="4"/>
  <c r="BH124" i="4" s="1"/>
  <c r="BH91" i="4"/>
  <c r="BH9" i="4"/>
  <c r="AG97" i="4"/>
  <c r="AG135" i="4" s="1"/>
  <c r="BH89" i="4"/>
  <c r="BH95" i="4"/>
  <c r="BH45" i="4"/>
  <c r="BH13" i="4"/>
  <c r="BX132" i="4"/>
  <c r="BT133" i="4" s="1"/>
  <c r="DE132" i="4"/>
  <c r="CJ132" i="4"/>
  <c r="CF133" i="4" s="1"/>
  <c r="CP132" i="4"/>
  <c r="BS132" i="4"/>
  <c r="BN133" i="4" s="1"/>
  <c r="CM132" i="4"/>
  <c r="CK133" i="4" s="1"/>
  <c r="CX132" i="4"/>
  <c r="CB132" i="4"/>
  <c r="BH65" i="4"/>
  <c r="BH66" i="4"/>
  <c r="AV97" i="4"/>
  <c r="BH94" i="4"/>
  <c r="BH96" i="4"/>
  <c r="BH19" i="4"/>
  <c r="BH67" i="4"/>
  <c r="BH17" i="4"/>
  <c r="BH15" i="4"/>
  <c r="BH24" i="4"/>
  <c r="BH46" i="4"/>
  <c r="BH93" i="4"/>
  <c r="BH41" i="4"/>
  <c r="BH11" i="4"/>
  <c r="BH18" i="4"/>
  <c r="BH92" i="4"/>
  <c r="BH12" i="4"/>
  <c r="BH8" i="4"/>
  <c r="BH10" i="4"/>
  <c r="BH21" i="4"/>
  <c r="AG57" i="4"/>
  <c r="BH87" i="4"/>
  <c r="BC97" i="4"/>
  <c r="BH132" i="4"/>
  <c r="BJ132" i="4" s="1"/>
  <c r="BK132" i="4" s="1"/>
  <c r="BL200" i="4" s="1"/>
  <c r="AV57" i="4"/>
  <c r="BH114" i="4"/>
  <c r="BH42" i="4"/>
  <c r="BH105" i="4"/>
  <c r="BC135" i="4" l="1"/>
  <c r="AV135" i="4"/>
  <c r="BH79" i="4"/>
  <c r="BH33" i="4"/>
  <c r="CE132" i="4"/>
  <c r="BY133" i="4" s="1"/>
  <c r="DB133" i="4"/>
  <c r="DE134" i="4"/>
  <c r="DA132" i="4"/>
  <c r="CX134" i="4"/>
  <c r="CT132" i="4"/>
  <c r="CP134" i="4"/>
  <c r="BH115" i="4"/>
  <c r="BH106" i="4"/>
  <c r="BH57" i="4"/>
  <c r="BH133" i="4"/>
  <c r="BH97" i="4"/>
  <c r="BH135" i="4" l="1"/>
  <c r="CE134" i="4"/>
  <c r="DF132" i="4"/>
  <c r="DG132" i="4" s="1"/>
  <c r="CN133" i="4"/>
  <c r="CT134" i="4"/>
  <c r="CU133" i="4"/>
  <c r="DA134" i="4"/>
  <c r="BJ123" i="3"/>
  <c r="BI123" i="4" s="1"/>
  <c r="BJ114" i="3"/>
  <c r="BJ105" i="3"/>
  <c r="BJ88" i="3"/>
  <c r="BJ89" i="3"/>
  <c r="BJ90" i="3"/>
  <c r="BJ91" i="3"/>
  <c r="BJ92" i="3"/>
  <c r="BJ93" i="3"/>
  <c r="BJ94" i="3"/>
  <c r="BJ95" i="3"/>
  <c r="BJ96" i="3"/>
  <c r="BJ87" i="3"/>
  <c r="BJ66" i="3"/>
  <c r="BT66" i="3" s="1"/>
  <c r="BJ67" i="3"/>
  <c r="BT67" i="3" s="1"/>
  <c r="BJ68" i="3"/>
  <c r="BT68" i="3" s="1"/>
  <c r="BJ69" i="3"/>
  <c r="BT69" i="3" s="1"/>
  <c r="BJ65" i="3"/>
  <c r="BT65" i="3" s="1"/>
  <c r="BJ42" i="3"/>
  <c r="BJ43" i="3"/>
  <c r="BJ44" i="3"/>
  <c r="BJ45" i="3"/>
  <c r="BJ46" i="3"/>
  <c r="BJ47" i="3"/>
  <c r="BJ48" i="3"/>
  <c r="BJ49" i="3"/>
  <c r="BJ50" i="3"/>
  <c r="BJ51" i="3"/>
  <c r="BJ52" i="3"/>
  <c r="BJ53" i="3"/>
  <c r="BJ54" i="3"/>
  <c r="BJ55" i="3"/>
  <c r="BJ56" i="3"/>
  <c r="BJ41" i="3"/>
  <c r="BJ9" i="3"/>
  <c r="BT9" i="3" s="1"/>
  <c r="BJ10" i="3"/>
  <c r="BT10" i="3" s="1"/>
  <c r="BJ11" i="3"/>
  <c r="BT11" i="3" s="1"/>
  <c r="BJ12" i="3"/>
  <c r="BT12" i="3" s="1"/>
  <c r="BJ13" i="3"/>
  <c r="BT13" i="3" s="1"/>
  <c r="BJ14" i="3"/>
  <c r="BT14" i="3" s="1"/>
  <c r="BJ15" i="3"/>
  <c r="BT15" i="3" s="1"/>
  <c r="BJ16" i="3"/>
  <c r="BT16" i="3" s="1"/>
  <c r="BJ17" i="3"/>
  <c r="BT17" i="3" s="1"/>
  <c r="BJ18" i="3"/>
  <c r="BT18" i="3" s="1"/>
  <c r="BJ19" i="3"/>
  <c r="BT19" i="3" s="1"/>
  <c r="BJ20" i="3"/>
  <c r="BT20" i="3" s="1"/>
  <c r="BJ21" i="3"/>
  <c r="BT21" i="3" s="1"/>
  <c r="BJ22" i="3"/>
  <c r="BT22" i="3" s="1"/>
  <c r="BJ23" i="3"/>
  <c r="BT23" i="3" s="1"/>
  <c r="BJ24" i="3"/>
  <c r="BT24" i="3" s="1"/>
  <c r="BJ8" i="3"/>
  <c r="BT8" i="3" s="1"/>
  <c r="DF134" i="4" l="1"/>
  <c r="DF133" i="4"/>
  <c r="CV123" i="4"/>
  <c r="CV125" i="4" s="1"/>
  <c r="CY123" i="4"/>
  <c r="CN123" i="4"/>
  <c r="CN125" i="4" s="1"/>
  <c r="CA123" i="4"/>
  <c r="CA125" i="4" s="1"/>
  <c r="BQ123" i="4"/>
  <c r="BQ125" i="4" s="1"/>
  <c r="CL123" i="4"/>
  <c r="CL125" i="4" s="1"/>
  <c r="BZ123" i="4"/>
  <c r="BZ125" i="4" s="1"/>
  <c r="BP123" i="4"/>
  <c r="BP125" i="4" s="1"/>
  <c r="DD123" i="4"/>
  <c r="DD125" i="4" s="1"/>
  <c r="CW123" i="4"/>
  <c r="CW125" i="4" s="1"/>
  <c r="CK123" i="4"/>
  <c r="CK125" i="4" s="1"/>
  <c r="BY123" i="4"/>
  <c r="BY125" i="4" s="1"/>
  <c r="BO123" i="4"/>
  <c r="BO125" i="4" s="1"/>
  <c r="DC123" i="4"/>
  <c r="DC125" i="4" s="1"/>
  <c r="CI123" i="4"/>
  <c r="CI125" i="4" s="1"/>
  <c r="BW123" i="4"/>
  <c r="BW125" i="4" s="1"/>
  <c r="BN123" i="4"/>
  <c r="BN125" i="4" s="1"/>
  <c r="DB123" i="4"/>
  <c r="DB125" i="4" s="1"/>
  <c r="CU123" i="4"/>
  <c r="CU125" i="4" s="1"/>
  <c r="CH123" i="4"/>
  <c r="CH125" i="4" s="1"/>
  <c r="BV123" i="4"/>
  <c r="BV125" i="4" s="1"/>
  <c r="BL123" i="4"/>
  <c r="CQ123" i="4"/>
  <c r="CQ125" i="4" s="1"/>
  <c r="CF123" i="4"/>
  <c r="CF125" i="4" s="1"/>
  <c r="BT123" i="4"/>
  <c r="BT125" i="4" s="1"/>
  <c r="CO123" i="4"/>
  <c r="CO125" i="4" s="1"/>
  <c r="CC123" i="4"/>
  <c r="BR123" i="4"/>
  <c r="BR125" i="4" s="1"/>
  <c r="CR123" i="4"/>
  <c r="CR125" i="4" s="1"/>
  <c r="BU123" i="4"/>
  <c r="BU125" i="4" s="1"/>
  <c r="CG123" i="4"/>
  <c r="CG125" i="4" s="1"/>
  <c r="BI8" i="4"/>
  <c r="BI24" i="4"/>
  <c r="BI23" i="4"/>
  <c r="BI22" i="4"/>
  <c r="BI21" i="4"/>
  <c r="BI20" i="4"/>
  <c r="BI19" i="4"/>
  <c r="BI18" i="4"/>
  <c r="BI17" i="4"/>
  <c r="BI16" i="4"/>
  <c r="BI15" i="4"/>
  <c r="BI14" i="4"/>
  <c r="BI13" i="4"/>
  <c r="BI12" i="4"/>
  <c r="BI11" i="4"/>
  <c r="BI10" i="4"/>
  <c r="BI9" i="4"/>
  <c r="BI41" i="4"/>
  <c r="BI56" i="4"/>
  <c r="BI55" i="4"/>
  <c r="BI54" i="4"/>
  <c r="BI53" i="4"/>
  <c r="BI52" i="4"/>
  <c r="BI51" i="4"/>
  <c r="BI50" i="4"/>
  <c r="BI49" i="4"/>
  <c r="BI48" i="4"/>
  <c r="BI47" i="4"/>
  <c r="BI46" i="4"/>
  <c r="BI45" i="4"/>
  <c r="BI44" i="4"/>
  <c r="BI43" i="4"/>
  <c r="BI42" i="4"/>
  <c r="BI65" i="4"/>
  <c r="BI69" i="4"/>
  <c r="BI68" i="4"/>
  <c r="BI67" i="4"/>
  <c r="BI66" i="4"/>
  <c r="BI87" i="4"/>
  <c r="BI96" i="4"/>
  <c r="BI95" i="4"/>
  <c r="BI94" i="4"/>
  <c r="BI93" i="4"/>
  <c r="BI92" i="4"/>
  <c r="BI91" i="4"/>
  <c r="BI90" i="4"/>
  <c r="BI89" i="4"/>
  <c r="BI88" i="4"/>
  <c r="BI105" i="4"/>
  <c r="BI114" i="4"/>
  <c r="BJ123" i="4"/>
  <c r="BK123" i="4" s="1"/>
  <c r="BL199" i="4" s="1"/>
  <c r="BF133" i="3"/>
  <c r="BE133" i="3"/>
  <c r="BD133" i="3"/>
  <c r="BA133" i="3"/>
  <c r="AY133" i="3"/>
  <c r="AX133" i="3"/>
  <c r="AW133" i="3"/>
  <c r="AT133" i="3"/>
  <c r="AS133" i="3"/>
  <c r="AQ133" i="3"/>
  <c r="AP133" i="3"/>
  <c r="AN133" i="3"/>
  <c r="AM133" i="3"/>
  <c r="AK133" i="3"/>
  <c r="AJ133" i="3"/>
  <c r="AI133" i="3"/>
  <c r="AH133" i="3"/>
  <c r="AE133" i="3"/>
  <c r="AC133" i="3"/>
  <c r="AB133" i="3"/>
  <c r="AA133" i="3"/>
  <c r="Y133" i="3"/>
  <c r="X133" i="3"/>
  <c r="W133" i="3"/>
  <c r="V133" i="3"/>
  <c r="T133" i="3"/>
  <c r="S133" i="3"/>
  <c r="R133" i="3"/>
  <c r="Q133" i="3"/>
  <c r="P133" i="3"/>
  <c r="N133" i="3"/>
  <c r="BG132" i="3"/>
  <c r="BB132" i="3"/>
  <c r="AZ132" i="3"/>
  <c r="AZ133" i="3" s="1"/>
  <c r="AU132" i="3"/>
  <c r="AU133" i="3" s="1"/>
  <c r="AR132" i="3"/>
  <c r="AO132" i="3"/>
  <c r="AO133" i="3" s="1"/>
  <c r="AL132" i="3"/>
  <c r="AL133" i="3" s="1"/>
  <c r="AF132" i="3"/>
  <c r="AD132" i="3"/>
  <c r="AD133" i="3" s="1"/>
  <c r="Z132" i="3"/>
  <c r="Z133" i="3" s="1"/>
  <c r="U132" i="3"/>
  <c r="U133" i="3" s="1"/>
  <c r="O132" i="3"/>
  <c r="O133" i="3" s="1"/>
  <c r="BF124" i="3"/>
  <c r="BE124" i="3"/>
  <c r="BD124" i="3"/>
  <c r="BA124" i="3"/>
  <c r="AY124" i="3"/>
  <c r="AX124" i="3"/>
  <c r="AW124" i="3"/>
  <c r="AT124" i="3"/>
  <c r="AS124" i="3"/>
  <c r="AQ124" i="3"/>
  <c r="AP124" i="3"/>
  <c r="AN124" i="3"/>
  <c r="AM124" i="3"/>
  <c r="AK124" i="3"/>
  <c r="AJ124" i="3"/>
  <c r="AI124" i="3"/>
  <c r="AH124" i="3"/>
  <c r="AE124" i="3"/>
  <c r="AC124" i="3"/>
  <c r="AB124" i="3"/>
  <c r="AA124" i="3"/>
  <c r="Y124" i="3"/>
  <c r="X124" i="3"/>
  <c r="W124" i="3"/>
  <c r="V124" i="3"/>
  <c r="T124" i="3"/>
  <c r="S124" i="3"/>
  <c r="R124" i="3"/>
  <c r="Q124" i="3"/>
  <c r="P124" i="3"/>
  <c r="N124" i="3"/>
  <c r="BG123" i="3"/>
  <c r="BB123" i="3"/>
  <c r="BB124" i="3" s="1"/>
  <c r="AZ123" i="3"/>
  <c r="AZ124" i="3" s="1"/>
  <c r="AU123" i="3"/>
  <c r="AU124" i="3" s="1"/>
  <c r="AR123" i="3"/>
  <c r="AO123" i="3"/>
  <c r="AO124" i="3" s="1"/>
  <c r="AL123" i="3"/>
  <c r="AL124" i="3" s="1"/>
  <c r="AF123" i="3"/>
  <c r="AD123" i="3"/>
  <c r="AD124" i="3" s="1"/>
  <c r="Z123" i="3"/>
  <c r="Z124" i="3" s="1"/>
  <c r="U123" i="3"/>
  <c r="U124" i="3" s="1"/>
  <c r="O123" i="3"/>
  <c r="O124" i="3" s="1"/>
  <c r="BF115" i="3"/>
  <c r="BE115" i="3"/>
  <c r="BD115" i="3"/>
  <c r="BA115" i="3"/>
  <c r="AY115" i="3"/>
  <c r="AX115" i="3"/>
  <c r="AW115" i="3"/>
  <c r="AS115" i="3"/>
  <c r="AQ115" i="3"/>
  <c r="AP115" i="3"/>
  <c r="AN115" i="3"/>
  <c r="AM115" i="3"/>
  <c r="AK115" i="3"/>
  <c r="AJ115" i="3"/>
  <c r="AI115" i="3"/>
  <c r="AH115" i="3"/>
  <c r="AE115" i="3"/>
  <c r="AC115" i="3"/>
  <c r="AB115" i="3"/>
  <c r="AA115" i="3"/>
  <c r="Y115" i="3"/>
  <c r="X115" i="3"/>
  <c r="W115" i="3"/>
  <c r="V115" i="3"/>
  <c r="T115" i="3"/>
  <c r="R115" i="3"/>
  <c r="Q115" i="3"/>
  <c r="P115" i="3"/>
  <c r="N115" i="3"/>
  <c r="BG114" i="3"/>
  <c r="BB114" i="3"/>
  <c r="BB115" i="3" s="1"/>
  <c r="AZ114" i="3"/>
  <c r="AZ115" i="3" s="1"/>
  <c r="AT114" i="3"/>
  <c r="AT115" i="3" s="1"/>
  <c r="AR114" i="3"/>
  <c r="AR115" i="3" s="1"/>
  <c r="AO114" i="3"/>
  <c r="AO115" i="3" s="1"/>
  <c r="AL114" i="3"/>
  <c r="AL115" i="3" s="1"/>
  <c r="AF114" i="3"/>
  <c r="AF115" i="3" s="1"/>
  <c r="AD114" i="3"/>
  <c r="AD115" i="3" s="1"/>
  <c r="Z114" i="3"/>
  <c r="Z115" i="3" s="1"/>
  <c r="S114" i="3"/>
  <c r="O114" i="3"/>
  <c r="O115" i="3" s="1"/>
  <c r="BF106" i="3"/>
  <c r="BE106" i="3"/>
  <c r="BD106" i="3"/>
  <c r="BA106" i="3"/>
  <c r="AY106" i="3"/>
  <c r="AX106" i="3"/>
  <c r="AW106" i="3"/>
  <c r="AT106" i="3"/>
  <c r="AS106" i="3"/>
  <c r="AQ106" i="3"/>
  <c r="AP106" i="3"/>
  <c r="AN106" i="3"/>
  <c r="AM106" i="3"/>
  <c r="AK106" i="3"/>
  <c r="AJ106" i="3"/>
  <c r="AI106" i="3"/>
  <c r="AH106" i="3"/>
  <c r="AE106" i="3"/>
  <c r="AC106" i="3"/>
  <c r="AB106" i="3"/>
  <c r="AA106" i="3"/>
  <c r="Y106" i="3"/>
  <c r="X106" i="3"/>
  <c r="W106" i="3"/>
  <c r="V106" i="3"/>
  <c r="T106" i="3"/>
  <c r="S106" i="3"/>
  <c r="R106" i="3"/>
  <c r="Q106" i="3"/>
  <c r="P106" i="3"/>
  <c r="N106" i="3"/>
  <c r="BG105" i="3"/>
  <c r="BG106" i="3" s="1"/>
  <c r="BB105" i="3"/>
  <c r="AZ105" i="3"/>
  <c r="AZ106" i="3" s="1"/>
  <c r="AU105" i="3"/>
  <c r="AU106" i="3" s="1"/>
  <c r="AR105" i="3"/>
  <c r="AR106" i="3" s="1"/>
  <c r="AO105" i="3"/>
  <c r="AO106" i="3" s="1"/>
  <c r="AL105" i="3"/>
  <c r="AL106" i="3" s="1"/>
  <c r="AF105" i="3"/>
  <c r="AD105" i="3"/>
  <c r="AD106" i="3" s="1"/>
  <c r="Z105" i="3"/>
  <c r="Z106" i="3" s="1"/>
  <c r="U105" i="3"/>
  <c r="U106" i="3" s="1"/>
  <c r="O105" i="3"/>
  <c r="O106" i="3" s="1"/>
  <c r="BF97" i="3"/>
  <c r="BE97" i="3"/>
  <c r="BD97" i="3"/>
  <c r="BA97" i="3"/>
  <c r="AY97" i="3"/>
  <c r="AX97" i="3"/>
  <c r="AW97" i="3"/>
  <c r="AT97" i="3"/>
  <c r="AS97" i="3"/>
  <c r="AQ97" i="3"/>
  <c r="AP97" i="3"/>
  <c r="AN97" i="3"/>
  <c r="AM97" i="3"/>
  <c r="AK97" i="3"/>
  <c r="AJ97" i="3"/>
  <c r="AI97" i="3"/>
  <c r="AH97" i="3"/>
  <c r="AE97" i="3"/>
  <c r="AC97" i="3"/>
  <c r="AB97" i="3"/>
  <c r="AA97" i="3"/>
  <c r="Y97" i="3"/>
  <c r="X97" i="3"/>
  <c r="W97" i="3"/>
  <c r="V97" i="3"/>
  <c r="T97" i="3"/>
  <c r="S97" i="3"/>
  <c r="R97" i="3"/>
  <c r="Q97" i="3"/>
  <c r="P97" i="3"/>
  <c r="N97" i="3"/>
  <c r="BG96" i="3"/>
  <c r="BB96" i="3"/>
  <c r="AZ96" i="3"/>
  <c r="AU96" i="3"/>
  <c r="AR96" i="3"/>
  <c r="AO96" i="3"/>
  <c r="AL96" i="3"/>
  <c r="AF96" i="3"/>
  <c r="AD96" i="3"/>
  <c r="Z96" i="3"/>
  <c r="U96" i="3"/>
  <c r="O96" i="3"/>
  <c r="BG95" i="3"/>
  <c r="BB95" i="3"/>
  <c r="AZ95" i="3"/>
  <c r="AU95" i="3"/>
  <c r="AR95" i="3"/>
  <c r="AO95" i="3"/>
  <c r="AL95" i="3"/>
  <c r="AF95" i="3"/>
  <c r="AD95" i="3"/>
  <c r="Z95" i="3"/>
  <c r="U95" i="3"/>
  <c r="O95" i="3"/>
  <c r="BG94" i="3"/>
  <c r="BB94" i="3"/>
  <c r="AZ94" i="3"/>
  <c r="AU94" i="3"/>
  <c r="AR94" i="3"/>
  <c r="AO94" i="3"/>
  <c r="AL94" i="3"/>
  <c r="AF94" i="3"/>
  <c r="AD94" i="3"/>
  <c r="Z94" i="3"/>
  <c r="U94" i="3"/>
  <c r="O94" i="3"/>
  <c r="BG93" i="3"/>
  <c r="BB93" i="3"/>
  <c r="AZ93" i="3"/>
  <c r="AU93" i="3"/>
  <c r="AR93" i="3"/>
  <c r="AO93" i="3"/>
  <c r="AL93" i="3"/>
  <c r="AF93" i="3"/>
  <c r="AD93" i="3"/>
  <c r="Z93" i="3"/>
  <c r="U93" i="3"/>
  <c r="O93" i="3"/>
  <c r="BG92" i="3"/>
  <c r="BB92" i="3"/>
  <c r="AZ92" i="3"/>
  <c r="AU92" i="3"/>
  <c r="AR92" i="3"/>
  <c r="AO92" i="3"/>
  <c r="AL92" i="3"/>
  <c r="AF92" i="3"/>
  <c r="AD92" i="3"/>
  <c r="Z92" i="3"/>
  <c r="U92" i="3"/>
  <c r="O92" i="3"/>
  <c r="BG91" i="3"/>
  <c r="BB91" i="3"/>
  <c r="AZ91" i="3"/>
  <c r="AU91" i="3"/>
  <c r="AR91" i="3"/>
  <c r="AO91" i="3"/>
  <c r="AL91" i="3"/>
  <c r="AF91" i="3"/>
  <c r="AD91" i="3"/>
  <c r="Z91" i="3"/>
  <c r="U91" i="3"/>
  <c r="O91" i="3"/>
  <c r="BG90" i="3"/>
  <c r="BB90" i="3"/>
  <c r="AZ90" i="3"/>
  <c r="AU90" i="3"/>
  <c r="AR90" i="3"/>
  <c r="AO90" i="3"/>
  <c r="AL90" i="3"/>
  <c r="AF90" i="3"/>
  <c r="AD90" i="3"/>
  <c r="Z90" i="3"/>
  <c r="U90" i="3"/>
  <c r="O90" i="3"/>
  <c r="BG89" i="3"/>
  <c r="BB89" i="3"/>
  <c r="AZ89" i="3"/>
  <c r="AU89" i="3"/>
  <c r="AR89" i="3"/>
  <c r="AO89" i="3"/>
  <c r="AL89" i="3"/>
  <c r="AF89" i="3"/>
  <c r="AD89" i="3"/>
  <c r="Z89" i="3"/>
  <c r="U89" i="3"/>
  <c r="O89" i="3"/>
  <c r="BG88" i="3"/>
  <c r="BB88" i="3"/>
  <c r="AZ88" i="3"/>
  <c r="AU88" i="3"/>
  <c r="AR88" i="3"/>
  <c r="AO88" i="3"/>
  <c r="AL88" i="3"/>
  <c r="AF88" i="3"/>
  <c r="AD88" i="3"/>
  <c r="Z88" i="3"/>
  <c r="U88" i="3"/>
  <c r="O88" i="3"/>
  <c r="BG87" i="3"/>
  <c r="BB87" i="3"/>
  <c r="AZ87" i="3"/>
  <c r="AU87" i="3"/>
  <c r="AR87" i="3"/>
  <c r="AO87" i="3"/>
  <c r="AL87" i="3"/>
  <c r="AF87" i="3"/>
  <c r="AD87" i="3"/>
  <c r="Z87" i="3"/>
  <c r="U87" i="3"/>
  <c r="O87" i="3"/>
  <c r="BG69" i="3"/>
  <c r="BB69" i="3"/>
  <c r="AZ69" i="3"/>
  <c r="AU69" i="3"/>
  <c r="AR69" i="3"/>
  <c r="AO69" i="3"/>
  <c r="AL69" i="3"/>
  <c r="AF69" i="3"/>
  <c r="AD69" i="3"/>
  <c r="Z69" i="3"/>
  <c r="U69" i="3"/>
  <c r="O69" i="3"/>
  <c r="BG68" i="3"/>
  <c r="BB68" i="3"/>
  <c r="AZ68" i="3"/>
  <c r="AU68" i="3"/>
  <c r="AR68" i="3"/>
  <c r="AO68" i="3"/>
  <c r="AL68" i="3"/>
  <c r="AF68" i="3"/>
  <c r="AD68" i="3"/>
  <c r="Z68" i="3"/>
  <c r="U68" i="3"/>
  <c r="O68" i="3"/>
  <c r="BG67" i="3"/>
  <c r="BB67" i="3"/>
  <c r="AZ67" i="3"/>
  <c r="AU67" i="3"/>
  <c r="AR67" i="3"/>
  <c r="AO67" i="3"/>
  <c r="AL67" i="3"/>
  <c r="AF67" i="3"/>
  <c r="AD67" i="3"/>
  <c r="Z67" i="3"/>
  <c r="U67" i="3"/>
  <c r="O67" i="3"/>
  <c r="BG66" i="3"/>
  <c r="BB66" i="3"/>
  <c r="AZ66" i="3"/>
  <c r="AU66" i="3"/>
  <c r="AR66" i="3"/>
  <c r="AO66" i="3"/>
  <c r="AL66" i="3"/>
  <c r="AF66" i="3"/>
  <c r="AD66" i="3"/>
  <c r="Z66" i="3"/>
  <c r="U66" i="3"/>
  <c r="O66" i="3"/>
  <c r="BG65" i="3"/>
  <c r="BB65" i="3"/>
  <c r="AZ65" i="3"/>
  <c r="AU65" i="3"/>
  <c r="AR65" i="3"/>
  <c r="AO65" i="3"/>
  <c r="AL65" i="3"/>
  <c r="AF65" i="3"/>
  <c r="AD65" i="3"/>
  <c r="Z65" i="3"/>
  <c r="U65" i="3"/>
  <c r="O65" i="3"/>
  <c r="BF57" i="3"/>
  <c r="BE57" i="3"/>
  <c r="BD57" i="3"/>
  <c r="BB57" i="3"/>
  <c r="BA57" i="3"/>
  <c r="AY57" i="3"/>
  <c r="AX57" i="3"/>
  <c r="AW57" i="3"/>
  <c r="AT57" i="3"/>
  <c r="AS57" i="3"/>
  <c r="AQ57" i="3"/>
  <c r="AP57" i="3"/>
  <c r="AN57" i="3"/>
  <c r="AM57" i="3"/>
  <c r="AK57" i="3"/>
  <c r="AJ57" i="3"/>
  <c r="AI57" i="3"/>
  <c r="AH57" i="3"/>
  <c r="AE57" i="3"/>
  <c r="AC57" i="3"/>
  <c r="AB57" i="3"/>
  <c r="AA57" i="3"/>
  <c r="Y57" i="3"/>
  <c r="X57" i="3"/>
  <c r="W57" i="3"/>
  <c r="V57" i="3"/>
  <c r="T57" i="3"/>
  <c r="S57" i="3"/>
  <c r="R57" i="3"/>
  <c r="Q57" i="3"/>
  <c r="P57" i="3"/>
  <c r="N57" i="3"/>
  <c r="BG56" i="3"/>
  <c r="AZ56" i="3"/>
  <c r="BC56" i="3" s="1"/>
  <c r="AU56" i="3"/>
  <c r="AR56" i="3"/>
  <c r="AO56" i="3"/>
  <c r="AL56" i="3"/>
  <c r="AF56" i="3"/>
  <c r="AD56" i="3"/>
  <c r="Z56" i="3"/>
  <c r="U56" i="3"/>
  <c r="O56" i="3"/>
  <c r="BG55" i="3"/>
  <c r="AZ55" i="3"/>
  <c r="BC55" i="3" s="1"/>
  <c r="AU55" i="3"/>
  <c r="AR55" i="3"/>
  <c r="AO55" i="3"/>
  <c r="AL55" i="3"/>
  <c r="AF55" i="3"/>
  <c r="AD55" i="3"/>
  <c r="Z55" i="3"/>
  <c r="U55" i="3"/>
  <c r="O55" i="3"/>
  <c r="BG54" i="3"/>
  <c r="AZ54" i="3"/>
  <c r="BC54" i="3" s="1"/>
  <c r="AU54" i="3"/>
  <c r="AR54" i="3"/>
  <c r="AO54" i="3"/>
  <c r="AL54" i="3"/>
  <c r="AF54" i="3"/>
  <c r="AD54" i="3"/>
  <c r="Z54" i="3"/>
  <c r="U54" i="3"/>
  <c r="O54" i="3"/>
  <c r="BG53" i="3"/>
  <c r="AZ53" i="3"/>
  <c r="BC53" i="3" s="1"/>
  <c r="AU53" i="3"/>
  <c r="AR53" i="3"/>
  <c r="AO53" i="3"/>
  <c r="AL53" i="3"/>
  <c r="AF53" i="3"/>
  <c r="AD53" i="3"/>
  <c r="Z53" i="3"/>
  <c r="U53" i="3"/>
  <c r="O53" i="3"/>
  <c r="BG52" i="3"/>
  <c r="AZ52" i="3"/>
  <c r="BC52" i="3" s="1"/>
  <c r="AU52" i="3"/>
  <c r="AR52" i="3"/>
  <c r="AO52" i="3"/>
  <c r="AL52" i="3"/>
  <c r="AF52" i="3"/>
  <c r="AD52" i="3"/>
  <c r="Z52" i="3"/>
  <c r="U52" i="3"/>
  <c r="O52" i="3"/>
  <c r="BG51" i="3"/>
  <c r="AZ51" i="3"/>
  <c r="BC51" i="3" s="1"/>
  <c r="AU51" i="3"/>
  <c r="AR51" i="3"/>
  <c r="AO51" i="3"/>
  <c r="AL51" i="3"/>
  <c r="AF51" i="3"/>
  <c r="AD51" i="3"/>
  <c r="Z51" i="3"/>
  <c r="U51" i="3"/>
  <c r="O51" i="3"/>
  <c r="BG50" i="3"/>
  <c r="AZ50" i="3"/>
  <c r="BC50" i="3" s="1"/>
  <c r="AU50" i="3"/>
  <c r="AR50" i="3"/>
  <c r="AO50" i="3"/>
  <c r="AL50" i="3"/>
  <c r="AF50" i="3"/>
  <c r="AD50" i="3"/>
  <c r="Z50" i="3"/>
  <c r="U50" i="3"/>
  <c r="O50" i="3"/>
  <c r="BG49" i="3"/>
  <c r="AZ49" i="3"/>
  <c r="BC49" i="3" s="1"/>
  <c r="AU49" i="3"/>
  <c r="AR49" i="3"/>
  <c r="AO49" i="3"/>
  <c r="AL49" i="3"/>
  <c r="AF49" i="3"/>
  <c r="AD49" i="3"/>
  <c r="Z49" i="3"/>
  <c r="U49" i="3"/>
  <c r="O49" i="3"/>
  <c r="BG48" i="3"/>
  <c r="AZ48" i="3"/>
  <c r="BC48" i="3" s="1"/>
  <c r="AU48" i="3"/>
  <c r="AR48" i="3"/>
  <c r="AO48" i="3"/>
  <c r="AL48" i="3"/>
  <c r="AF48" i="3"/>
  <c r="AD48" i="3"/>
  <c r="Z48" i="3"/>
  <c r="U48" i="3"/>
  <c r="O48" i="3"/>
  <c r="BG47" i="3"/>
  <c r="AZ47" i="3"/>
  <c r="BC47" i="3" s="1"/>
  <c r="AU47" i="3"/>
  <c r="AR47" i="3"/>
  <c r="AO47" i="3"/>
  <c r="AL47" i="3"/>
  <c r="AF47" i="3"/>
  <c r="AD47" i="3"/>
  <c r="Z47" i="3"/>
  <c r="U47" i="3"/>
  <c r="O47" i="3"/>
  <c r="BG46" i="3"/>
  <c r="AZ46" i="3"/>
  <c r="BC46" i="3" s="1"/>
  <c r="AU46" i="3"/>
  <c r="AR46" i="3"/>
  <c r="AO46" i="3"/>
  <c r="AL46" i="3"/>
  <c r="AF46" i="3"/>
  <c r="AD46" i="3"/>
  <c r="Z46" i="3"/>
  <c r="U46" i="3"/>
  <c r="O46" i="3"/>
  <c r="BG45" i="3"/>
  <c r="AZ45" i="3"/>
  <c r="BC45" i="3" s="1"/>
  <c r="AU45" i="3"/>
  <c r="AR45" i="3"/>
  <c r="AO45" i="3"/>
  <c r="AL45" i="3"/>
  <c r="AF45" i="3"/>
  <c r="AD45" i="3"/>
  <c r="Z45" i="3"/>
  <c r="U45" i="3"/>
  <c r="O45" i="3"/>
  <c r="BG44" i="3"/>
  <c r="AZ44" i="3"/>
  <c r="BC44" i="3" s="1"/>
  <c r="AU44" i="3"/>
  <c r="AR44" i="3"/>
  <c r="AO44" i="3"/>
  <c r="AL44" i="3"/>
  <c r="AF44" i="3"/>
  <c r="AD44" i="3"/>
  <c r="Z44" i="3"/>
  <c r="U44" i="3"/>
  <c r="O44" i="3"/>
  <c r="BG43" i="3"/>
  <c r="AZ43" i="3"/>
  <c r="BC43" i="3" s="1"/>
  <c r="AU43" i="3"/>
  <c r="AR43" i="3"/>
  <c r="AO43" i="3"/>
  <c r="AL43" i="3"/>
  <c r="AF43" i="3"/>
  <c r="AD43" i="3"/>
  <c r="Z43" i="3"/>
  <c r="U43" i="3"/>
  <c r="O43" i="3"/>
  <c r="BG42" i="3"/>
  <c r="AZ42" i="3"/>
  <c r="BC42" i="3" s="1"/>
  <c r="AU42" i="3"/>
  <c r="AR42" i="3"/>
  <c r="AO42" i="3"/>
  <c r="AL42" i="3"/>
  <c r="AF42" i="3"/>
  <c r="AD42" i="3"/>
  <c r="Z42" i="3"/>
  <c r="U42" i="3"/>
  <c r="O42" i="3"/>
  <c r="BG41" i="3"/>
  <c r="AZ41" i="3"/>
  <c r="AU41" i="3"/>
  <c r="AR41" i="3"/>
  <c r="AO41" i="3"/>
  <c r="AL41" i="3"/>
  <c r="AF41" i="3"/>
  <c r="AD41" i="3"/>
  <c r="Z41" i="3"/>
  <c r="U41" i="3"/>
  <c r="O41" i="3"/>
  <c r="BG24" i="3"/>
  <c r="BB24" i="3"/>
  <c r="AZ24" i="3"/>
  <c r="AU24" i="3"/>
  <c r="AR24" i="3"/>
  <c r="AO24" i="3"/>
  <c r="AL24" i="3"/>
  <c r="AF24" i="3"/>
  <c r="AD24" i="3"/>
  <c r="Z24" i="3"/>
  <c r="U24" i="3"/>
  <c r="O24" i="3"/>
  <c r="BG23" i="3"/>
  <c r="BB23" i="3"/>
  <c r="AZ23" i="3"/>
  <c r="AU23" i="3"/>
  <c r="AR23" i="3"/>
  <c r="AO23" i="3"/>
  <c r="AL23" i="3"/>
  <c r="AF23" i="3"/>
  <c r="AD23" i="3"/>
  <c r="Z23" i="3"/>
  <c r="U23" i="3"/>
  <c r="O23" i="3"/>
  <c r="BG22" i="3"/>
  <c r="BB22" i="3"/>
  <c r="AZ22" i="3"/>
  <c r="AU22" i="3"/>
  <c r="AR22" i="3"/>
  <c r="AO22" i="3"/>
  <c r="AL22" i="3"/>
  <c r="AF22" i="3"/>
  <c r="AD22" i="3"/>
  <c r="Z22" i="3"/>
  <c r="U22" i="3"/>
  <c r="O22" i="3"/>
  <c r="BG21" i="3"/>
  <c r="BB21" i="3"/>
  <c r="AZ21" i="3"/>
  <c r="AU21" i="3"/>
  <c r="AR21" i="3"/>
  <c r="AO21" i="3"/>
  <c r="AL21" i="3"/>
  <c r="AF21" i="3"/>
  <c r="AD21" i="3"/>
  <c r="Z21" i="3"/>
  <c r="U21" i="3"/>
  <c r="O21" i="3"/>
  <c r="BG20" i="3"/>
  <c r="BB20" i="3"/>
  <c r="AZ20" i="3"/>
  <c r="AU20" i="3"/>
  <c r="AR20" i="3"/>
  <c r="AO20" i="3"/>
  <c r="AL20" i="3"/>
  <c r="AF20" i="3"/>
  <c r="AD20" i="3"/>
  <c r="Z20" i="3"/>
  <c r="U20" i="3"/>
  <c r="O20" i="3"/>
  <c r="BG19" i="3"/>
  <c r="BB19" i="3"/>
  <c r="AZ19" i="3"/>
  <c r="AU19" i="3"/>
  <c r="AR19" i="3"/>
  <c r="AO19" i="3"/>
  <c r="AL19" i="3"/>
  <c r="AF19" i="3"/>
  <c r="AD19" i="3"/>
  <c r="Z19" i="3"/>
  <c r="U19" i="3"/>
  <c r="O19" i="3"/>
  <c r="BG18" i="3"/>
  <c r="BB18" i="3"/>
  <c r="AZ18" i="3"/>
  <c r="AU18" i="3"/>
  <c r="AR18" i="3"/>
  <c r="AO18" i="3"/>
  <c r="AL18" i="3"/>
  <c r="AF18" i="3"/>
  <c r="AD18" i="3"/>
  <c r="Z18" i="3"/>
  <c r="U18" i="3"/>
  <c r="O18" i="3"/>
  <c r="BG17" i="3"/>
  <c r="BB17" i="3"/>
  <c r="AZ17" i="3"/>
  <c r="AU17" i="3"/>
  <c r="AR17" i="3"/>
  <c r="AO17" i="3"/>
  <c r="AL17" i="3"/>
  <c r="AF17" i="3"/>
  <c r="AD17" i="3"/>
  <c r="Z17" i="3"/>
  <c r="U17" i="3"/>
  <c r="O17" i="3"/>
  <c r="BG16" i="3"/>
  <c r="BB16" i="3"/>
  <c r="AZ16" i="3"/>
  <c r="AU16" i="3"/>
  <c r="AR16" i="3"/>
  <c r="AO16" i="3"/>
  <c r="AL16" i="3"/>
  <c r="AF16" i="3"/>
  <c r="AD16" i="3"/>
  <c r="Z16" i="3"/>
  <c r="U16" i="3"/>
  <c r="O16" i="3"/>
  <c r="BG15" i="3"/>
  <c r="BB15" i="3"/>
  <c r="AZ15" i="3"/>
  <c r="AU15" i="3"/>
  <c r="AR15" i="3"/>
  <c r="AO15" i="3"/>
  <c r="AL15" i="3"/>
  <c r="AF15" i="3"/>
  <c r="AD15" i="3"/>
  <c r="Z15" i="3"/>
  <c r="U15" i="3"/>
  <c r="O15" i="3"/>
  <c r="BG14" i="3"/>
  <c r="BB14" i="3"/>
  <c r="AZ14" i="3"/>
  <c r="AU14" i="3"/>
  <c r="AR14" i="3"/>
  <c r="AO14" i="3"/>
  <c r="AL14" i="3"/>
  <c r="AF14" i="3"/>
  <c r="AD14" i="3"/>
  <c r="Z14" i="3"/>
  <c r="U14" i="3"/>
  <c r="O14" i="3"/>
  <c r="BG13" i="3"/>
  <c r="BB13" i="3"/>
  <c r="AZ13" i="3"/>
  <c r="AU13" i="3"/>
  <c r="AR13" i="3"/>
  <c r="AO13" i="3"/>
  <c r="AL13" i="3"/>
  <c r="AF13" i="3"/>
  <c r="AD13" i="3"/>
  <c r="Z13" i="3"/>
  <c r="U13" i="3"/>
  <c r="O13" i="3"/>
  <c r="BG12" i="3"/>
  <c r="BB12" i="3"/>
  <c r="AZ12" i="3"/>
  <c r="AU12" i="3"/>
  <c r="AR12" i="3"/>
  <c r="AO12" i="3"/>
  <c r="AL12" i="3"/>
  <c r="AF12" i="3"/>
  <c r="AD12" i="3"/>
  <c r="Z12" i="3"/>
  <c r="U12" i="3"/>
  <c r="O12" i="3"/>
  <c r="BG11" i="3"/>
  <c r="BB11" i="3"/>
  <c r="AZ11" i="3"/>
  <c r="AU11" i="3"/>
  <c r="AR11" i="3"/>
  <c r="AO11" i="3"/>
  <c r="AL11" i="3"/>
  <c r="AF11" i="3"/>
  <c r="AD11" i="3"/>
  <c r="Z11" i="3"/>
  <c r="U11" i="3"/>
  <c r="O11" i="3"/>
  <c r="BG10" i="3"/>
  <c r="BB10" i="3"/>
  <c r="AZ10" i="3"/>
  <c r="AU10" i="3"/>
  <c r="AR10" i="3"/>
  <c r="AO10" i="3"/>
  <c r="AL10" i="3"/>
  <c r="AF10" i="3"/>
  <c r="AD10" i="3"/>
  <c r="Z10" i="3"/>
  <c r="U10" i="3"/>
  <c r="O10" i="3"/>
  <c r="BG9" i="3"/>
  <c r="BB9" i="3"/>
  <c r="AZ9" i="3"/>
  <c r="AU9" i="3"/>
  <c r="AR9" i="3"/>
  <c r="AO9" i="3"/>
  <c r="AL9" i="3"/>
  <c r="AF9" i="3"/>
  <c r="AD9" i="3"/>
  <c r="Z9" i="3"/>
  <c r="U9" i="3"/>
  <c r="O9" i="3"/>
  <c r="BG8" i="3"/>
  <c r="BB8" i="3"/>
  <c r="AZ8" i="3"/>
  <c r="AU8" i="3"/>
  <c r="AR8" i="3"/>
  <c r="AO8" i="3"/>
  <c r="AL8" i="3"/>
  <c r="AF8" i="3"/>
  <c r="AD8" i="3"/>
  <c r="Z8" i="3"/>
  <c r="U8" i="3"/>
  <c r="O8" i="3"/>
  <c r="AZ79" i="3" l="1"/>
  <c r="BB79" i="3"/>
  <c r="AF33" i="3"/>
  <c r="BG79" i="3"/>
  <c r="Z79" i="3"/>
  <c r="AF79" i="3"/>
  <c r="AD33" i="3"/>
  <c r="BG33" i="3"/>
  <c r="Z33" i="3"/>
  <c r="BB33" i="3"/>
  <c r="U79" i="3"/>
  <c r="AO79" i="3"/>
  <c r="AR79" i="3"/>
  <c r="O79" i="3"/>
  <c r="AU79" i="3"/>
  <c r="AO33" i="3"/>
  <c r="AR33" i="3"/>
  <c r="AD79" i="3"/>
  <c r="O33" i="3"/>
  <c r="U33" i="3"/>
  <c r="AL79" i="3"/>
  <c r="AU33" i="3"/>
  <c r="AZ33" i="3"/>
  <c r="AZ57" i="3"/>
  <c r="CS125" i="4"/>
  <c r="CM125" i="4"/>
  <c r="CP125" i="4"/>
  <c r="BM123" i="4"/>
  <c r="BL124" i="4" s="1"/>
  <c r="BL125" i="4"/>
  <c r="CB125" i="4"/>
  <c r="CD123" i="4"/>
  <c r="CC125" i="4"/>
  <c r="CZ123" i="4"/>
  <c r="CZ125" i="4" s="1"/>
  <c r="CY125" i="4"/>
  <c r="BX125" i="4"/>
  <c r="BS125" i="4"/>
  <c r="CJ125" i="4"/>
  <c r="CJ123" i="4"/>
  <c r="CF124" i="4" s="1"/>
  <c r="BC9" i="3"/>
  <c r="BC19" i="3"/>
  <c r="AG11" i="3"/>
  <c r="AV12" i="3"/>
  <c r="AG19" i="3"/>
  <c r="AV22" i="3"/>
  <c r="BC87" i="3"/>
  <c r="BC91" i="3"/>
  <c r="AG87" i="3"/>
  <c r="AV90" i="3"/>
  <c r="AG91" i="3"/>
  <c r="AG95" i="3"/>
  <c r="AV96" i="3"/>
  <c r="BJ105" i="4"/>
  <c r="BK105" i="4" s="1"/>
  <c r="BL197" i="4" s="1"/>
  <c r="DB105" i="4"/>
  <c r="DB107" i="4" s="1"/>
  <c r="CU105" i="4"/>
  <c r="CU107" i="4" s="1"/>
  <c r="CN105" i="4"/>
  <c r="CN107" i="4" s="1"/>
  <c r="CH105" i="4"/>
  <c r="CH107" i="4" s="1"/>
  <c r="CA105" i="4"/>
  <c r="CA107" i="4" s="1"/>
  <c r="BT105" i="4"/>
  <c r="BT107" i="4" s="1"/>
  <c r="CF105" i="4"/>
  <c r="CF107" i="4" s="1"/>
  <c r="BY105" i="4"/>
  <c r="BY107" i="4" s="1"/>
  <c r="BL105" i="4"/>
  <c r="CL105" i="4"/>
  <c r="CL107" i="4" s="1"/>
  <c r="DD105" i="4"/>
  <c r="DD107" i="4" s="1"/>
  <c r="CW105" i="4"/>
  <c r="CW107" i="4" s="1"/>
  <c r="CC105" i="4"/>
  <c r="BV105" i="4"/>
  <c r="BV107" i="4" s="1"/>
  <c r="BO105" i="4"/>
  <c r="BO107" i="4" s="1"/>
  <c r="DC105" i="4"/>
  <c r="DC107" i="4" s="1"/>
  <c r="CV105" i="4"/>
  <c r="CV107" i="4" s="1"/>
  <c r="CO105" i="4"/>
  <c r="CO107" i="4" s="1"/>
  <c r="CI105" i="4"/>
  <c r="CI107" i="4" s="1"/>
  <c r="BU105" i="4"/>
  <c r="BU107" i="4" s="1"/>
  <c r="BN105" i="4"/>
  <c r="BN107" i="4" s="1"/>
  <c r="BP105" i="4"/>
  <c r="BP107" i="4" s="1"/>
  <c r="CR105" i="4"/>
  <c r="CR107" i="4" s="1"/>
  <c r="BZ105" i="4"/>
  <c r="BZ107" i="4" s="1"/>
  <c r="CQ105" i="4"/>
  <c r="CQ107" i="4" s="1"/>
  <c r="CK105" i="4"/>
  <c r="BW105" i="4"/>
  <c r="BW107" i="4" s="1"/>
  <c r="CY105" i="4"/>
  <c r="CG105" i="4"/>
  <c r="CG107" i="4" s="1"/>
  <c r="BR105" i="4"/>
  <c r="BR107" i="4" s="1"/>
  <c r="BQ105" i="4"/>
  <c r="BQ107" i="4" s="1"/>
  <c r="BJ95" i="4"/>
  <c r="CW95" i="4"/>
  <c r="CV95" i="4"/>
  <c r="CR95" i="4"/>
  <c r="CN95" i="4"/>
  <c r="CG95" i="4"/>
  <c r="BV95" i="4"/>
  <c r="DD95" i="4"/>
  <c r="CC95" i="4"/>
  <c r="CD95" i="4" s="1"/>
  <c r="BY95" i="4"/>
  <c r="BR95" i="4"/>
  <c r="BN95" i="4"/>
  <c r="CQ95" i="4"/>
  <c r="CF95" i="4"/>
  <c r="BU95" i="4"/>
  <c r="CY95" i="4"/>
  <c r="CZ95" i="4" s="1"/>
  <c r="BQ95" i="4"/>
  <c r="DB95" i="4"/>
  <c r="CI95" i="4"/>
  <c r="BT95" i="4"/>
  <c r="DC95" i="4"/>
  <c r="CO95" i="4"/>
  <c r="CH95" i="4"/>
  <c r="BW95" i="4"/>
  <c r="BL95" i="4"/>
  <c r="BM95" i="4" s="1"/>
  <c r="CU95" i="4"/>
  <c r="CK95" i="4"/>
  <c r="BZ95" i="4"/>
  <c r="BO95" i="4"/>
  <c r="BP95" i="4"/>
  <c r="CA95" i="4"/>
  <c r="CL95" i="4"/>
  <c r="BJ88" i="4"/>
  <c r="DD88" i="4"/>
  <c r="DB88" i="4"/>
  <c r="CY88" i="4"/>
  <c r="CZ88" i="4" s="1"/>
  <c r="CK88" i="4"/>
  <c r="BZ88" i="4"/>
  <c r="BO88" i="4"/>
  <c r="CW88" i="4"/>
  <c r="CR88" i="4"/>
  <c r="CN88" i="4"/>
  <c r="CG88" i="4"/>
  <c r="BV88" i="4"/>
  <c r="CC88" i="4"/>
  <c r="CD88" i="4" s="1"/>
  <c r="BY88" i="4"/>
  <c r="BR88" i="4"/>
  <c r="BN88" i="4"/>
  <c r="DC88" i="4"/>
  <c r="CQ88" i="4"/>
  <c r="CF88" i="4"/>
  <c r="BU88" i="4"/>
  <c r="CU88" i="4"/>
  <c r="BQ88" i="4"/>
  <c r="CV88" i="4"/>
  <c r="CL88" i="4"/>
  <c r="CA88" i="4"/>
  <c r="BP88" i="4"/>
  <c r="CO88" i="4"/>
  <c r="CH88" i="4"/>
  <c r="BW88" i="4"/>
  <c r="BL88" i="4"/>
  <c r="BM88" i="4" s="1"/>
  <c r="CI88" i="4"/>
  <c r="BT88" i="4"/>
  <c r="BJ96" i="4"/>
  <c r="DD96" i="4"/>
  <c r="DB96" i="4"/>
  <c r="CU96" i="4"/>
  <c r="CK96" i="4"/>
  <c r="BZ96" i="4"/>
  <c r="BO96" i="4"/>
  <c r="CR96" i="4"/>
  <c r="CN96" i="4"/>
  <c r="CG96" i="4"/>
  <c r="BV96" i="4"/>
  <c r="CV96" i="4"/>
  <c r="CC96" i="4"/>
  <c r="CD96" i="4" s="1"/>
  <c r="BY96" i="4"/>
  <c r="BR96" i="4"/>
  <c r="BN96" i="4"/>
  <c r="CQ96" i="4"/>
  <c r="CF96" i="4"/>
  <c r="BU96" i="4"/>
  <c r="CY96" i="4"/>
  <c r="CZ96" i="4" s="1"/>
  <c r="BQ96" i="4"/>
  <c r="CL96" i="4"/>
  <c r="CA96" i="4"/>
  <c r="BP96" i="4"/>
  <c r="DC96" i="4"/>
  <c r="CO96" i="4"/>
  <c r="CH96" i="4"/>
  <c r="BW96" i="4"/>
  <c r="BL96" i="4"/>
  <c r="BM96" i="4" s="1"/>
  <c r="CW96" i="4"/>
  <c r="CI96" i="4"/>
  <c r="BT96" i="4"/>
  <c r="CS123" i="4"/>
  <c r="AG67" i="3"/>
  <c r="BJ89" i="4"/>
  <c r="CW89" i="4"/>
  <c r="CY89" i="4"/>
  <c r="CZ89" i="4" s="1"/>
  <c r="CU89" i="4"/>
  <c r="DB89" i="4"/>
  <c r="CO89" i="4"/>
  <c r="CH89" i="4"/>
  <c r="BW89" i="4"/>
  <c r="BL89" i="4"/>
  <c r="BM89" i="4" s="1"/>
  <c r="CK89" i="4"/>
  <c r="BZ89" i="4"/>
  <c r="BO89" i="4"/>
  <c r="CR89" i="4"/>
  <c r="CN89" i="4"/>
  <c r="CG89" i="4"/>
  <c r="BV89" i="4"/>
  <c r="CC89" i="4"/>
  <c r="CD89" i="4" s="1"/>
  <c r="BY89" i="4"/>
  <c r="BR89" i="4"/>
  <c r="BN89" i="4"/>
  <c r="DC89" i="4"/>
  <c r="CQ89" i="4"/>
  <c r="CF89" i="4"/>
  <c r="BU89" i="4"/>
  <c r="DD89" i="4"/>
  <c r="CI89" i="4"/>
  <c r="BT89" i="4"/>
  <c r="CV89" i="4"/>
  <c r="CL89" i="4"/>
  <c r="CA89" i="4"/>
  <c r="BP89" i="4"/>
  <c r="BQ89" i="4"/>
  <c r="BJ87" i="4"/>
  <c r="CW87" i="4"/>
  <c r="CY87" i="4"/>
  <c r="CU87" i="4"/>
  <c r="DB87" i="4"/>
  <c r="DC87" i="4"/>
  <c r="CO87" i="4"/>
  <c r="CH87" i="4"/>
  <c r="BW87" i="4"/>
  <c r="BL87" i="4"/>
  <c r="CK87" i="4"/>
  <c r="BZ87" i="4"/>
  <c r="BO87" i="4"/>
  <c r="DD87" i="4"/>
  <c r="CR87" i="4"/>
  <c r="CN87" i="4"/>
  <c r="CG87" i="4"/>
  <c r="BV87" i="4"/>
  <c r="CV87" i="4"/>
  <c r="CC87" i="4"/>
  <c r="BY87" i="4"/>
  <c r="BR87" i="4"/>
  <c r="BN87" i="4"/>
  <c r="CQ87" i="4"/>
  <c r="CF87" i="4"/>
  <c r="BU87" i="4"/>
  <c r="CI87" i="4"/>
  <c r="BT87" i="4"/>
  <c r="CL87" i="4"/>
  <c r="CA87" i="4"/>
  <c r="BP87" i="4"/>
  <c r="BQ87" i="4"/>
  <c r="BX123" i="4"/>
  <c r="BT124" i="4" s="1"/>
  <c r="U97" i="3"/>
  <c r="BJ90" i="4"/>
  <c r="DB90" i="4"/>
  <c r="DC90" i="4"/>
  <c r="CY90" i="4"/>
  <c r="CZ90" i="4" s="1"/>
  <c r="CU90" i="4"/>
  <c r="CV90" i="4"/>
  <c r="CL90" i="4"/>
  <c r="CA90" i="4"/>
  <c r="BP90" i="4"/>
  <c r="CO90" i="4"/>
  <c r="CH90" i="4"/>
  <c r="BW90" i="4"/>
  <c r="BL90" i="4"/>
  <c r="BM90" i="4" s="1"/>
  <c r="CW90" i="4"/>
  <c r="CK90" i="4"/>
  <c r="BZ90" i="4"/>
  <c r="BO90" i="4"/>
  <c r="CR90" i="4"/>
  <c r="CN90" i="4"/>
  <c r="CG90" i="4"/>
  <c r="BV90" i="4"/>
  <c r="CC90" i="4"/>
  <c r="CD90" i="4" s="1"/>
  <c r="BY90" i="4"/>
  <c r="BR90" i="4"/>
  <c r="BN90" i="4"/>
  <c r="BQ90" i="4"/>
  <c r="DD90" i="4"/>
  <c r="CI90" i="4"/>
  <c r="BT90" i="4"/>
  <c r="CF90" i="4"/>
  <c r="CQ90" i="4"/>
  <c r="BU90" i="4"/>
  <c r="BJ66" i="4"/>
  <c r="CK66" i="4"/>
  <c r="CC66" i="4"/>
  <c r="CD66" i="4" s="1"/>
  <c r="BU66" i="4"/>
  <c r="DD66" i="4"/>
  <c r="CN66" i="4"/>
  <c r="CF66" i="4"/>
  <c r="CY66" i="4"/>
  <c r="CZ66" i="4" s="1"/>
  <c r="CQ66" i="4"/>
  <c r="CI66" i="4"/>
  <c r="CA66" i="4"/>
  <c r="DB66" i="4"/>
  <c r="CL66" i="4"/>
  <c r="CW66" i="4"/>
  <c r="CV66" i="4"/>
  <c r="CO66" i="4"/>
  <c r="CG66" i="4"/>
  <c r="BY66" i="4"/>
  <c r="DC66" i="4"/>
  <c r="CU66" i="4"/>
  <c r="BW66" i="4"/>
  <c r="CH66" i="4"/>
  <c r="BZ66" i="4"/>
  <c r="BQ66" i="4"/>
  <c r="BT66" i="4"/>
  <c r="BO66" i="4"/>
  <c r="BN66" i="4"/>
  <c r="BR66" i="4"/>
  <c r="CR66" i="4"/>
  <c r="BV66" i="4"/>
  <c r="BL66" i="4"/>
  <c r="BM66" i="4" s="1"/>
  <c r="BP66" i="4"/>
  <c r="AV123" i="3"/>
  <c r="AV124" i="3" s="1"/>
  <c r="BJ91" i="4"/>
  <c r="CY91" i="4"/>
  <c r="CZ91" i="4" s="1"/>
  <c r="CU91" i="4"/>
  <c r="CV91" i="4"/>
  <c r="DC91" i="4"/>
  <c r="DD91" i="4"/>
  <c r="CI91" i="4"/>
  <c r="BT91" i="4"/>
  <c r="DB91" i="4"/>
  <c r="CL91" i="4"/>
  <c r="CA91" i="4"/>
  <c r="BP91" i="4"/>
  <c r="CO91" i="4"/>
  <c r="CH91" i="4"/>
  <c r="BW91" i="4"/>
  <c r="BL91" i="4"/>
  <c r="BM91" i="4" s="1"/>
  <c r="CW91" i="4"/>
  <c r="CK91" i="4"/>
  <c r="BZ91" i="4"/>
  <c r="BO91" i="4"/>
  <c r="CR91" i="4"/>
  <c r="CN91" i="4"/>
  <c r="CG91" i="4"/>
  <c r="BV91" i="4"/>
  <c r="CQ91" i="4"/>
  <c r="CF91" i="4"/>
  <c r="BU91" i="4"/>
  <c r="BQ91" i="4"/>
  <c r="CC91" i="4"/>
  <c r="CD91" i="4" s="1"/>
  <c r="BR91" i="4"/>
  <c r="BN91" i="4"/>
  <c r="BY91" i="4"/>
  <c r="BJ67" i="4"/>
  <c r="CH67" i="4"/>
  <c r="BZ67" i="4"/>
  <c r="CV67" i="4"/>
  <c r="CK67" i="4"/>
  <c r="CC67" i="4"/>
  <c r="CD67" i="4" s="1"/>
  <c r="DD67" i="4"/>
  <c r="CN67" i="4"/>
  <c r="CF67" i="4"/>
  <c r="CY67" i="4"/>
  <c r="CZ67" i="4" s="1"/>
  <c r="CQ67" i="4"/>
  <c r="CI67" i="4"/>
  <c r="CA67" i="4"/>
  <c r="DB67" i="4"/>
  <c r="CL67" i="4"/>
  <c r="BV67" i="4"/>
  <c r="CR67" i="4"/>
  <c r="DC67" i="4"/>
  <c r="CU67" i="4"/>
  <c r="BW67" i="4"/>
  <c r="BT67" i="4"/>
  <c r="BN67" i="4"/>
  <c r="CO67" i="4"/>
  <c r="BQ67" i="4"/>
  <c r="BY67" i="4"/>
  <c r="BP67" i="4"/>
  <c r="BO67" i="4"/>
  <c r="BL67" i="4"/>
  <c r="BM67" i="4" s="1"/>
  <c r="CW67" i="4"/>
  <c r="BR67" i="4"/>
  <c r="CG67" i="4"/>
  <c r="BU67" i="4"/>
  <c r="CB123" i="4"/>
  <c r="AO57" i="3"/>
  <c r="BJ92" i="4"/>
  <c r="DC92" i="4"/>
  <c r="DB92" i="4"/>
  <c r="DD92" i="4"/>
  <c r="CV92" i="4"/>
  <c r="BQ92" i="4"/>
  <c r="CY92" i="4"/>
  <c r="CZ92" i="4" s="1"/>
  <c r="CI92" i="4"/>
  <c r="BT92" i="4"/>
  <c r="CL92" i="4"/>
  <c r="CA92" i="4"/>
  <c r="BP92" i="4"/>
  <c r="CO92" i="4"/>
  <c r="CH92" i="4"/>
  <c r="BW92" i="4"/>
  <c r="BL92" i="4"/>
  <c r="BM92" i="4" s="1"/>
  <c r="CW92" i="4"/>
  <c r="CK92" i="4"/>
  <c r="BZ92" i="4"/>
  <c r="BO92" i="4"/>
  <c r="CC92" i="4"/>
  <c r="CD92" i="4" s="1"/>
  <c r="BY92" i="4"/>
  <c r="BR92" i="4"/>
  <c r="BN92" i="4"/>
  <c r="CQ92" i="4"/>
  <c r="CF92" i="4"/>
  <c r="BU92" i="4"/>
  <c r="BV92" i="4"/>
  <c r="CU92" i="4"/>
  <c r="CN92" i="4"/>
  <c r="CG92" i="4"/>
  <c r="CR92" i="4"/>
  <c r="BJ68" i="4"/>
  <c r="DC68" i="4"/>
  <c r="CU68" i="4"/>
  <c r="BW68" i="4"/>
  <c r="CH68" i="4"/>
  <c r="BZ68" i="4"/>
  <c r="CV68" i="4"/>
  <c r="CK68" i="4"/>
  <c r="CC68" i="4"/>
  <c r="CD68" i="4" s="1"/>
  <c r="DD68" i="4"/>
  <c r="CN68" i="4"/>
  <c r="CF68" i="4"/>
  <c r="CY68" i="4"/>
  <c r="CZ68" i="4" s="1"/>
  <c r="CQ68" i="4"/>
  <c r="CI68" i="4"/>
  <c r="CA68" i="4"/>
  <c r="CW68" i="4"/>
  <c r="CO68" i="4"/>
  <c r="CG68" i="4"/>
  <c r="BY68" i="4"/>
  <c r="CR68" i="4"/>
  <c r="BN68" i="4"/>
  <c r="DB68" i="4"/>
  <c r="CL68" i="4"/>
  <c r="BR68" i="4"/>
  <c r="BP68" i="4"/>
  <c r="BQ68" i="4"/>
  <c r="BV68" i="4"/>
  <c r="BT68" i="4"/>
  <c r="BO68" i="4"/>
  <c r="BL68" i="4"/>
  <c r="BM68" i="4" s="1"/>
  <c r="BU68" i="4"/>
  <c r="CX123" i="4"/>
  <c r="CX125" i="4" s="1"/>
  <c r="CM123" i="4"/>
  <c r="CK124" i="4" s="1"/>
  <c r="CP123" i="4"/>
  <c r="BJ93" i="4"/>
  <c r="CV93" i="4"/>
  <c r="CY93" i="4"/>
  <c r="CZ93" i="4" s="1"/>
  <c r="CU93" i="4"/>
  <c r="CW93" i="4"/>
  <c r="DD93" i="4"/>
  <c r="CQ93" i="4"/>
  <c r="CF93" i="4"/>
  <c r="BU93" i="4"/>
  <c r="BQ93" i="4"/>
  <c r="DB93" i="4"/>
  <c r="CI93" i="4"/>
  <c r="BT93" i="4"/>
  <c r="CL93" i="4"/>
  <c r="CA93" i="4"/>
  <c r="BP93" i="4"/>
  <c r="CO93" i="4"/>
  <c r="CH93" i="4"/>
  <c r="BW93" i="4"/>
  <c r="BL93" i="4"/>
  <c r="BM93" i="4" s="1"/>
  <c r="CR93" i="4"/>
  <c r="CN93" i="4"/>
  <c r="CG93" i="4"/>
  <c r="BV93" i="4"/>
  <c r="CC93" i="4"/>
  <c r="CD93" i="4" s="1"/>
  <c r="BY93" i="4"/>
  <c r="BR93" i="4"/>
  <c r="BN93" i="4"/>
  <c r="BZ93" i="4"/>
  <c r="BO93" i="4"/>
  <c r="CK93" i="4"/>
  <c r="DC93" i="4"/>
  <c r="BJ69" i="4"/>
  <c r="CR69" i="4"/>
  <c r="DC69" i="4"/>
  <c r="CU69" i="4"/>
  <c r="BW69" i="4"/>
  <c r="CH69" i="4"/>
  <c r="BZ69" i="4"/>
  <c r="CV69" i="4"/>
  <c r="CK69" i="4"/>
  <c r="CC69" i="4"/>
  <c r="CD69" i="4" s="1"/>
  <c r="DD69" i="4"/>
  <c r="CN69" i="4"/>
  <c r="CF69" i="4"/>
  <c r="DB69" i="4"/>
  <c r="CL69" i="4"/>
  <c r="BV69" i="4"/>
  <c r="CW69" i="4"/>
  <c r="CO69" i="4"/>
  <c r="CG69" i="4"/>
  <c r="BY69" i="4"/>
  <c r="CQ69" i="4"/>
  <c r="BU69" i="4"/>
  <c r="BP69" i="4"/>
  <c r="BN69" i="4"/>
  <c r="CY69" i="4"/>
  <c r="CZ69" i="4" s="1"/>
  <c r="BQ69" i="4"/>
  <c r="BT69" i="4"/>
  <c r="CA69" i="4"/>
  <c r="CI69" i="4"/>
  <c r="BO69" i="4"/>
  <c r="BL69" i="4"/>
  <c r="BM69" i="4" s="1"/>
  <c r="BR69" i="4"/>
  <c r="DE123" i="4"/>
  <c r="DE125" i="4" s="1"/>
  <c r="O57" i="3"/>
  <c r="BJ114" i="4"/>
  <c r="BK114" i="4" s="1"/>
  <c r="BL198" i="4" s="1"/>
  <c r="CY114" i="4"/>
  <c r="CR114" i="4"/>
  <c r="CR116" i="4" s="1"/>
  <c r="CK114" i="4"/>
  <c r="CK116" i="4" s="1"/>
  <c r="BQ114" i="4"/>
  <c r="BQ116" i="4" s="1"/>
  <c r="CQ114" i="4"/>
  <c r="CQ116" i="4" s="1"/>
  <c r="BW114" i="4"/>
  <c r="BW116" i="4" s="1"/>
  <c r="DD114" i="4"/>
  <c r="DD116" i="4" s="1"/>
  <c r="CW114" i="4"/>
  <c r="CW116" i="4" s="1"/>
  <c r="CC114" i="4"/>
  <c r="BV114" i="4"/>
  <c r="BV116" i="4" s="1"/>
  <c r="BO114" i="4"/>
  <c r="BO116" i="4" s="1"/>
  <c r="DC114" i="4"/>
  <c r="DC116" i="4" s="1"/>
  <c r="CV114" i="4"/>
  <c r="CV116" i="4" s="1"/>
  <c r="CO114" i="4"/>
  <c r="CO116" i="4" s="1"/>
  <c r="CI114" i="4"/>
  <c r="CI116" i="4" s="1"/>
  <c r="BU114" i="4"/>
  <c r="BU116" i="4" s="1"/>
  <c r="BN114" i="4"/>
  <c r="BN116" i="4" s="1"/>
  <c r="DB114" i="4"/>
  <c r="DB116" i="4" s="1"/>
  <c r="CU114" i="4"/>
  <c r="CU116" i="4" s="1"/>
  <c r="CN114" i="4"/>
  <c r="CN116" i="4" s="1"/>
  <c r="CH114" i="4"/>
  <c r="CH116" i="4" s="1"/>
  <c r="CA114" i="4"/>
  <c r="CA116" i="4" s="1"/>
  <c r="BT114" i="4"/>
  <c r="BT116" i="4" s="1"/>
  <c r="CF114" i="4"/>
  <c r="CF116" i="4" s="1"/>
  <c r="BY114" i="4"/>
  <c r="BY116" i="4" s="1"/>
  <c r="BL114" i="4"/>
  <c r="CL114" i="4"/>
  <c r="CL116" i="4" s="1"/>
  <c r="BR114" i="4"/>
  <c r="BR116" i="4" s="1"/>
  <c r="CG114" i="4"/>
  <c r="CG116" i="4" s="1"/>
  <c r="BZ114" i="4"/>
  <c r="BZ116" i="4" s="1"/>
  <c r="BP114" i="4"/>
  <c r="BP116" i="4" s="1"/>
  <c r="BJ94" i="4"/>
  <c r="DD94" i="4"/>
  <c r="DC94" i="4"/>
  <c r="CW94" i="4"/>
  <c r="CC94" i="4"/>
  <c r="CD94" i="4" s="1"/>
  <c r="BY94" i="4"/>
  <c r="BR94" i="4"/>
  <c r="BN94" i="4"/>
  <c r="CV94" i="4"/>
  <c r="CQ94" i="4"/>
  <c r="CF94" i="4"/>
  <c r="BU94" i="4"/>
  <c r="CY94" i="4"/>
  <c r="CZ94" i="4" s="1"/>
  <c r="BQ94" i="4"/>
  <c r="DB94" i="4"/>
  <c r="CI94" i="4"/>
  <c r="BT94" i="4"/>
  <c r="CL94" i="4"/>
  <c r="CA94" i="4"/>
  <c r="BP94" i="4"/>
  <c r="CU94" i="4"/>
  <c r="CK94" i="4"/>
  <c r="BZ94" i="4"/>
  <c r="BO94" i="4"/>
  <c r="CR94" i="4"/>
  <c r="CN94" i="4"/>
  <c r="CG94" i="4"/>
  <c r="BV94" i="4"/>
  <c r="BW94" i="4"/>
  <c r="CO94" i="4"/>
  <c r="CH94" i="4"/>
  <c r="BL94" i="4"/>
  <c r="BM94" i="4" s="1"/>
  <c r="BJ65" i="4"/>
  <c r="CW65" i="4"/>
  <c r="CO65" i="4"/>
  <c r="CG65" i="4"/>
  <c r="BY65" i="4"/>
  <c r="CR65" i="4"/>
  <c r="DC65" i="4"/>
  <c r="CU65" i="4"/>
  <c r="BW65" i="4"/>
  <c r="CH65" i="4"/>
  <c r="BZ65" i="4"/>
  <c r="CK65" i="4"/>
  <c r="CC65" i="4"/>
  <c r="CY65" i="4"/>
  <c r="CQ65" i="4"/>
  <c r="CI65" i="4"/>
  <c r="CA65" i="4"/>
  <c r="DB65" i="4"/>
  <c r="CL65" i="4"/>
  <c r="BV65" i="4"/>
  <c r="DD65" i="4"/>
  <c r="BL65" i="4"/>
  <c r="CN65" i="4"/>
  <c r="BO65" i="4"/>
  <c r="CF65" i="4"/>
  <c r="BU65" i="4"/>
  <c r="BP65" i="4"/>
  <c r="BN65" i="4"/>
  <c r="BQ65" i="4"/>
  <c r="CV65" i="4"/>
  <c r="BR65" i="4"/>
  <c r="BT65" i="4"/>
  <c r="BS123" i="4"/>
  <c r="BN124" i="4" s="1"/>
  <c r="AG8" i="3"/>
  <c r="BC8" i="3"/>
  <c r="AG9" i="3"/>
  <c r="AV10" i="3"/>
  <c r="AV11" i="3"/>
  <c r="AG12" i="3"/>
  <c r="BC12" i="3"/>
  <c r="AG13" i="3"/>
  <c r="AG15" i="3"/>
  <c r="AV15" i="3"/>
  <c r="BC15" i="3"/>
  <c r="AV16" i="3"/>
  <c r="BC16" i="3"/>
  <c r="AG17" i="3"/>
  <c r="BC17" i="3"/>
  <c r="AG18" i="3"/>
  <c r="AV18" i="3"/>
  <c r="AV19" i="3"/>
  <c r="AG20" i="3"/>
  <c r="AV20" i="3"/>
  <c r="BC20" i="3"/>
  <c r="AG21" i="3"/>
  <c r="BC21" i="3"/>
  <c r="AG22" i="3"/>
  <c r="AG23" i="3"/>
  <c r="AV23" i="3"/>
  <c r="BC23" i="3"/>
  <c r="AV24" i="3"/>
  <c r="BC24" i="3"/>
  <c r="AV42" i="3"/>
  <c r="AG43" i="3"/>
  <c r="AG44" i="3"/>
  <c r="AV45" i="3"/>
  <c r="AG46" i="3"/>
  <c r="AV47" i="3"/>
  <c r="AV48" i="3"/>
  <c r="AG49" i="3"/>
  <c r="AV50" i="3"/>
  <c r="AG51" i="3"/>
  <c r="AG52" i="3"/>
  <c r="AV53" i="3"/>
  <c r="AG54" i="3"/>
  <c r="AV55" i="3"/>
  <c r="AV56" i="3"/>
  <c r="AV65" i="3"/>
  <c r="AG66" i="3"/>
  <c r="BC66" i="3"/>
  <c r="AV67" i="3"/>
  <c r="BC67" i="3"/>
  <c r="BH67" i="3" s="1"/>
  <c r="BU67" i="3" s="1"/>
  <c r="BC68" i="3"/>
  <c r="AV87" i="3"/>
  <c r="BH87" i="3" s="1"/>
  <c r="BK87" i="3" s="1"/>
  <c r="AG88" i="3"/>
  <c r="AV88" i="3"/>
  <c r="BC88" i="3"/>
  <c r="AG89" i="3"/>
  <c r="AV89" i="3"/>
  <c r="BC89" i="3"/>
  <c r="AG90" i="3"/>
  <c r="Z97" i="3"/>
  <c r="AV91" i="3"/>
  <c r="AG92" i="3"/>
  <c r="BH92" i="3" s="1"/>
  <c r="BK92" i="3" s="1"/>
  <c r="AV92" i="3"/>
  <c r="BC92" i="3"/>
  <c r="AG93" i="3"/>
  <c r="BC93" i="3"/>
  <c r="AG94" i="3"/>
  <c r="AV95" i="3"/>
  <c r="AG96" i="3"/>
  <c r="BC96" i="3"/>
  <c r="BH96" i="3" s="1"/>
  <c r="BK96" i="3" s="1"/>
  <c r="AF106" i="3"/>
  <c r="AG105" i="3"/>
  <c r="AG106" i="3" s="1"/>
  <c r="BB106" i="3"/>
  <c r="BC105" i="3"/>
  <c r="BC106" i="3" s="1"/>
  <c r="S115" i="3"/>
  <c r="U114" i="3"/>
  <c r="U115" i="3" s="1"/>
  <c r="AG123" i="3"/>
  <c r="AG124" i="3" s="1"/>
  <c r="AG132" i="3"/>
  <c r="AG133" i="3" s="1"/>
  <c r="BC132" i="3"/>
  <c r="BC133" i="3" s="1"/>
  <c r="BB133" i="3"/>
  <c r="DD42" i="4"/>
  <c r="DC42" i="4"/>
  <c r="DB42" i="4"/>
  <c r="CY42" i="4"/>
  <c r="CZ42" i="4" s="1"/>
  <c r="CW42" i="4"/>
  <c r="CV42" i="4"/>
  <c r="CU42" i="4"/>
  <c r="CR42" i="4"/>
  <c r="CQ42" i="4"/>
  <c r="CO42" i="4"/>
  <c r="CN42" i="4"/>
  <c r="CL42" i="4"/>
  <c r="CK42" i="4"/>
  <c r="CI42" i="4"/>
  <c r="CH42" i="4"/>
  <c r="CG42" i="4"/>
  <c r="CF42" i="4"/>
  <c r="CC42" i="4"/>
  <c r="CD42" i="4" s="1"/>
  <c r="CA42" i="4"/>
  <c r="BZ42" i="4"/>
  <c r="BY42" i="4"/>
  <c r="BW42" i="4"/>
  <c r="BV42" i="4"/>
  <c r="BU42" i="4"/>
  <c r="BT42" i="4"/>
  <c r="BR42" i="4"/>
  <c r="BQ42" i="4"/>
  <c r="BP42" i="4"/>
  <c r="BO42" i="4"/>
  <c r="BN42" i="4"/>
  <c r="BL42" i="4"/>
  <c r="BM42" i="4" s="1"/>
  <c r="BJ42" i="4"/>
  <c r="DD43" i="4"/>
  <c r="DC43" i="4"/>
  <c r="DB43" i="4"/>
  <c r="CY43" i="4"/>
  <c r="CZ43" i="4" s="1"/>
  <c r="CW43" i="4"/>
  <c r="CV43" i="4"/>
  <c r="CU43" i="4"/>
  <c r="CR43" i="4"/>
  <c r="CQ43" i="4"/>
  <c r="CO43" i="4"/>
  <c r="CN43" i="4"/>
  <c r="CL43" i="4"/>
  <c r="CK43" i="4"/>
  <c r="CI43" i="4"/>
  <c r="CH43" i="4"/>
  <c r="CG43" i="4"/>
  <c r="CF43" i="4"/>
  <c r="CC43" i="4"/>
  <c r="CD43" i="4" s="1"/>
  <c r="CA43" i="4"/>
  <c r="BZ43" i="4"/>
  <c r="BY43" i="4"/>
  <c r="BW43" i="4"/>
  <c r="BV43" i="4"/>
  <c r="BU43" i="4"/>
  <c r="BT43" i="4"/>
  <c r="BR43" i="4"/>
  <c r="BQ43" i="4"/>
  <c r="BP43" i="4"/>
  <c r="BO43" i="4"/>
  <c r="BN43" i="4"/>
  <c r="BL43" i="4"/>
  <c r="BM43" i="4" s="1"/>
  <c r="BJ43" i="4"/>
  <c r="DD44" i="4"/>
  <c r="DC44" i="4"/>
  <c r="DB44" i="4"/>
  <c r="CY44" i="4"/>
  <c r="CZ44" i="4" s="1"/>
  <c r="CW44" i="4"/>
  <c r="CV44" i="4"/>
  <c r="CU44" i="4"/>
  <c r="CR44" i="4"/>
  <c r="CQ44" i="4"/>
  <c r="CO44" i="4"/>
  <c r="CN44" i="4"/>
  <c r="CL44" i="4"/>
  <c r="CK44" i="4"/>
  <c r="CI44" i="4"/>
  <c r="CH44" i="4"/>
  <c r="CG44" i="4"/>
  <c r="CF44" i="4"/>
  <c r="CC44" i="4"/>
  <c r="CD44" i="4" s="1"/>
  <c r="CA44" i="4"/>
  <c r="BZ44" i="4"/>
  <c r="BY44" i="4"/>
  <c r="BW44" i="4"/>
  <c r="BV44" i="4"/>
  <c r="BU44" i="4"/>
  <c r="BT44" i="4"/>
  <c r="BR44" i="4"/>
  <c r="BQ44" i="4"/>
  <c r="BP44" i="4"/>
  <c r="BO44" i="4"/>
  <c r="BN44" i="4"/>
  <c r="BL44" i="4"/>
  <c r="BM44" i="4" s="1"/>
  <c r="BJ44" i="4"/>
  <c r="DD45" i="4"/>
  <c r="DC45" i="4"/>
  <c r="DB45" i="4"/>
  <c r="CY45" i="4"/>
  <c r="CZ45" i="4" s="1"/>
  <c r="CW45" i="4"/>
  <c r="CV45" i="4"/>
  <c r="CU45" i="4"/>
  <c r="CR45" i="4"/>
  <c r="CQ45" i="4"/>
  <c r="CO45" i="4"/>
  <c r="CN45" i="4"/>
  <c r="CL45" i="4"/>
  <c r="CK45" i="4"/>
  <c r="CI45" i="4"/>
  <c r="CH45" i="4"/>
  <c r="CG45" i="4"/>
  <c r="CF45" i="4"/>
  <c r="CC45" i="4"/>
  <c r="CD45" i="4" s="1"/>
  <c r="CA45" i="4"/>
  <c r="BZ45" i="4"/>
  <c r="BY45" i="4"/>
  <c r="BW45" i="4"/>
  <c r="BV45" i="4"/>
  <c r="BU45" i="4"/>
  <c r="BT45" i="4"/>
  <c r="BR45" i="4"/>
  <c r="BQ45" i="4"/>
  <c r="BP45" i="4"/>
  <c r="BO45" i="4"/>
  <c r="BN45" i="4"/>
  <c r="BL45" i="4"/>
  <c r="BM45" i="4" s="1"/>
  <c r="BJ45" i="4"/>
  <c r="DD46" i="4"/>
  <c r="DC46" i="4"/>
  <c r="DB46" i="4"/>
  <c r="CY46" i="4"/>
  <c r="CZ46" i="4" s="1"/>
  <c r="CW46" i="4"/>
  <c r="CV46" i="4"/>
  <c r="CU46" i="4"/>
  <c r="CR46" i="4"/>
  <c r="CQ46" i="4"/>
  <c r="CO46" i="4"/>
  <c r="CN46" i="4"/>
  <c r="CL46" i="4"/>
  <c r="CK46" i="4"/>
  <c r="CI46" i="4"/>
  <c r="CH46" i="4"/>
  <c r="CG46" i="4"/>
  <c r="CF46" i="4"/>
  <c r="CC46" i="4"/>
  <c r="CD46" i="4" s="1"/>
  <c r="CA46" i="4"/>
  <c r="BZ46" i="4"/>
  <c r="BY46" i="4"/>
  <c r="BW46" i="4"/>
  <c r="BV46" i="4"/>
  <c r="BU46" i="4"/>
  <c r="BT46" i="4"/>
  <c r="BR46" i="4"/>
  <c r="BQ46" i="4"/>
  <c r="BP46" i="4"/>
  <c r="BO46" i="4"/>
  <c r="BN46" i="4"/>
  <c r="BL46" i="4"/>
  <c r="BM46" i="4" s="1"/>
  <c r="BJ46" i="4"/>
  <c r="DD47" i="4"/>
  <c r="DC47" i="4"/>
  <c r="DB47" i="4"/>
  <c r="CY47" i="4"/>
  <c r="CZ47" i="4" s="1"/>
  <c r="CW47" i="4"/>
  <c r="CV47" i="4"/>
  <c r="CU47" i="4"/>
  <c r="CR47" i="4"/>
  <c r="CQ47" i="4"/>
  <c r="CO47" i="4"/>
  <c r="CN47" i="4"/>
  <c r="CL47" i="4"/>
  <c r="CK47" i="4"/>
  <c r="CI47" i="4"/>
  <c r="CH47" i="4"/>
  <c r="CG47" i="4"/>
  <c r="CF47" i="4"/>
  <c r="CC47" i="4"/>
  <c r="CD47" i="4" s="1"/>
  <c r="CA47" i="4"/>
  <c r="BZ47" i="4"/>
  <c r="BY47" i="4"/>
  <c r="BW47" i="4"/>
  <c r="BV47" i="4"/>
  <c r="BU47" i="4"/>
  <c r="BT47" i="4"/>
  <c r="BR47" i="4"/>
  <c r="BQ47" i="4"/>
  <c r="BP47" i="4"/>
  <c r="BO47" i="4"/>
  <c r="BN47" i="4"/>
  <c r="BL47" i="4"/>
  <c r="BM47" i="4" s="1"/>
  <c r="BJ47" i="4"/>
  <c r="DD48" i="4"/>
  <c r="DC48" i="4"/>
  <c r="DB48" i="4"/>
  <c r="CY48" i="4"/>
  <c r="CZ48" i="4" s="1"/>
  <c r="CW48" i="4"/>
  <c r="CV48" i="4"/>
  <c r="CU48" i="4"/>
  <c r="CR48" i="4"/>
  <c r="CQ48" i="4"/>
  <c r="CO48" i="4"/>
  <c r="CN48" i="4"/>
  <c r="CL48" i="4"/>
  <c r="CK48" i="4"/>
  <c r="CI48" i="4"/>
  <c r="CH48" i="4"/>
  <c r="CG48" i="4"/>
  <c r="CF48" i="4"/>
  <c r="CC48" i="4"/>
  <c r="CD48" i="4" s="1"/>
  <c r="CA48" i="4"/>
  <c r="BZ48" i="4"/>
  <c r="BY48" i="4"/>
  <c r="BW48" i="4"/>
  <c r="BV48" i="4"/>
  <c r="BU48" i="4"/>
  <c r="BT48" i="4"/>
  <c r="BR48" i="4"/>
  <c r="BQ48" i="4"/>
  <c r="BP48" i="4"/>
  <c r="BO48" i="4"/>
  <c r="BN48" i="4"/>
  <c r="BL48" i="4"/>
  <c r="BM48" i="4" s="1"/>
  <c r="BJ48" i="4"/>
  <c r="DD49" i="4"/>
  <c r="DC49" i="4"/>
  <c r="DB49" i="4"/>
  <c r="CY49" i="4"/>
  <c r="CZ49" i="4" s="1"/>
  <c r="CW49" i="4"/>
  <c r="CV49" i="4"/>
  <c r="CU49" i="4"/>
  <c r="CR49" i="4"/>
  <c r="CQ49" i="4"/>
  <c r="CO49" i="4"/>
  <c r="CN49" i="4"/>
  <c r="CL49" i="4"/>
  <c r="CK49" i="4"/>
  <c r="CI49" i="4"/>
  <c r="CH49" i="4"/>
  <c r="CG49" i="4"/>
  <c r="CF49" i="4"/>
  <c r="CC49" i="4"/>
  <c r="CD49" i="4" s="1"/>
  <c r="CA49" i="4"/>
  <c r="BZ49" i="4"/>
  <c r="BY49" i="4"/>
  <c r="BW49" i="4"/>
  <c r="BV49" i="4"/>
  <c r="BU49" i="4"/>
  <c r="BT49" i="4"/>
  <c r="BR49" i="4"/>
  <c r="BQ49" i="4"/>
  <c r="BP49" i="4"/>
  <c r="BO49" i="4"/>
  <c r="BN49" i="4"/>
  <c r="BL49" i="4"/>
  <c r="BM49" i="4" s="1"/>
  <c r="BJ49" i="4"/>
  <c r="DD50" i="4"/>
  <c r="DC50" i="4"/>
  <c r="DB50" i="4"/>
  <c r="CY50" i="4"/>
  <c r="CZ50" i="4" s="1"/>
  <c r="CW50" i="4"/>
  <c r="CV50" i="4"/>
  <c r="CU50" i="4"/>
  <c r="CR50" i="4"/>
  <c r="CQ50" i="4"/>
  <c r="CO50" i="4"/>
  <c r="CN50" i="4"/>
  <c r="CL50" i="4"/>
  <c r="CK50" i="4"/>
  <c r="CI50" i="4"/>
  <c r="CH50" i="4"/>
  <c r="CG50" i="4"/>
  <c r="CF50" i="4"/>
  <c r="CC50" i="4"/>
  <c r="CD50" i="4" s="1"/>
  <c r="CA50" i="4"/>
  <c r="BZ50" i="4"/>
  <c r="BY50" i="4"/>
  <c r="BW50" i="4"/>
  <c r="BV50" i="4"/>
  <c r="BU50" i="4"/>
  <c r="BT50" i="4"/>
  <c r="BR50" i="4"/>
  <c r="BQ50" i="4"/>
  <c r="BP50" i="4"/>
  <c r="BO50" i="4"/>
  <c r="BN50" i="4"/>
  <c r="BL50" i="4"/>
  <c r="BM50" i="4" s="1"/>
  <c r="BJ50" i="4"/>
  <c r="DD51" i="4"/>
  <c r="DC51" i="4"/>
  <c r="DB51" i="4"/>
  <c r="CY51" i="4"/>
  <c r="CZ51" i="4" s="1"/>
  <c r="CW51" i="4"/>
  <c r="CV51" i="4"/>
  <c r="CU51" i="4"/>
  <c r="CR51" i="4"/>
  <c r="CQ51" i="4"/>
  <c r="CO51" i="4"/>
  <c r="CN51" i="4"/>
  <c r="CL51" i="4"/>
  <c r="CK51" i="4"/>
  <c r="CI51" i="4"/>
  <c r="CH51" i="4"/>
  <c r="CG51" i="4"/>
  <c r="CF51" i="4"/>
  <c r="CC51" i="4"/>
  <c r="CD51" i="4" s="1"/>
  <c r="CA51" i="4"/>
  <c r="BZ51" i="4"/>
  <c r="BY51" i="4"/>
  <c r="BW51" i="4"/>
  <c r="BV51" i="4"/>
  <c r="BU51" i="4"/>
  <c r="BT51" i="4"/>
  <c r="BR51" i="4"/>
  <c r="BQ51" i="4"/>
  <c r="BP51" i="4"/>
  <c r="BO51" i="4"/>
  <c r="BN51" i="4"/>
  <c r="BL51" i="4"/>
  <c r="BM51" i="4" s="1"/>
  <c r="BJ51" i="4"/>
  <c r="DD52" i="4"/>
  <c r="DC52" i="4"/>
  <c r="DB52" i="4"/>
  <c r="CY52" i="4"/>
  <c r="CZ52" i="4" s="1"/>
  <c r="CW52" i="4"/>
  <c r="CV52" i="4"/>
  <c r="CU52" i="4"/>
  <c r="CR52" i="4"/>
  <c r="CQ52" i="4"/>
  <c r="CO52" i="4"/>
  <c r="CN52" i="4"/>
  <c r="CL52" i="4"/>
  <c r="CK52" i="4"/>
  <c r="CI52" i="4"/>
  <c r="CH52" i="4"/>
  <c r="CG52" i="4"/>
  <c r="CF52" i="4"/>
  <c r="CC52" i="4"/>
  <c r="CD52" i="4" s="1"/>
  <c r="CA52" i="4"/>
  <c r="BZ52" i="4"/>
  <c r="BY52" i="4"/>
  <c r="BW52" i="4"/>
  <c r="BV52" i="4"/>
  <c r="BU52" i="4"/>
  <c r="BT52" i="4"/>
  <c r="BR52" i="4"/>
  <c r="BQ52" i="4"/>
  <c r="BP52" i="4"/>
  <c r="BO52" i="4"/>
  <c r="BN52" i="4"/>
  <c r="BL52" i="4"/>
  <c r="BM52" i="4" s="1"/>
  <c r="BJ52" i="4"/>
  <c r="DD53" i="4"/>
  <c r="DC53" i="4"/>
  <c r="DB53" i="4"/>
  <c r="CY53" i="4"/>
  <c r="CZ53" i="4" s="1"/>
  <c r="CW53" i="4"/>
  <c r="CV53" i="4"/>
  <c r="CU53" i="4"/>
  <c r="CR53" i="4"/>
  <c r="CQ53" i="4"/>
  <c r="CO53" i="4"/>
  <c r="CN53" i="4"/>
  <c r="CL53" i="4"/>
  <c r="CK53" i="4"/>
  <c r="CI53" i="4"/>
  <c r="CH53" i="4"/>
  <c r="CG53" i="4"/>
  <c r="CF53" i="4"/>
  <c r="CC53" i="4"/>
  <c r="CD53" i="4" s="1"/>
  <c r="CA53" i="4"/>
  <c r="BZ53" i="4"/>
  <c r="BY53" i="4"/>
  <c r="BW53" i="4"/>
  <c r="BV53" i="4"/>
  <c r="BU53" i="4"/>
  <c r="BT53" i="4"/>
  <c r="BR53" i="4"/>
  <c r="BQ53" i="4"/>
  <c r="BP53" i="4"/>
  <c r="BO53" i="4"/>
  <c r="BN53" i="4"/>
  <c r="BL53" i="4"/>
  <c r="BM53" i="4" s="1"/>
  <c r="BJ53" i="4"/>
  <c r="DD54" i="4"/>
  <c r="DC54" i="4"/>
  <c r="DB54" i="4"/>
  <c r="CY54" i="4"/>
  <c r="CZ54" i="4" s="1"/>
  <c r="CW54" i="4"/>
  <c r="CV54" i="4"/>
  <c r="CU54" i="4"/>
  <c r="CR54" i="4"/>
  <c r="CQ54" i="4"/>
  <c r="CO54" i="4"/>
  <c r="CN54" i="4"/>
  <c r="CL54" i="4"/>
  <c r="CK54" i="4"/>
  <c r="CI54" i="4"/>
  <c r="CH54" i="4"/>
  <c r="CG54" i="4"/>
  <c r="CF54" i="4"/>
  <c r="CC54" i="4"/>
  <c r="CD54" i="4" s="1"/>
  <c r="CA54" i="4"/>
  <c r="BZ54" i="4"/>
  <c r="BY54" i="4"/>
  <c r="BW54" i="4"/>
  <c r="BV54" i="4"/>
  <c r="BU54" i="4"/>
  <c r="BT54" i="4"/>
  <c r="BR54" i="4"/>
  <c r="BQ54" i="4"/>
  <c r="BP54" i="4"/>
  <c r="BO54" i="4"/>
  <c r="BN54" i="4"/>
  <c r="BL54" i="4"/>
  <c r="BM54" i="4" s="1"/>
  <c r="BJ54" i="4"/>
  <c r="DD55" i="4"/>
  <c r="DC55" i="4"/>
  <c r="DB55" i="4"/>
  <c r="CY55" i="4"/>
  <c r="CZ55" i="4" s="1"/>
  <c r="CW55" i="4"/>
  <c r="CV55" i="4"/>
  <c r="CU55" i="4"/>
  <c r="CR55" i="4"/>
  <c r="CQ55" i="4"/>
  <c r="CO55" i="4"/>
  <c r="CN55" i="4"/>
  <c r="CL55" i="4"/>
  <c r="CK55" i="4"/>
  <c r="CI55" i="4"/>
  <c r="CH55" i="4"/>
  <c r="CG55" i="4"/>
  <c r="CF55" i="4"/>
  <c r="CC55" i="4"/>
  <c r="CD55" i="4" s="1"/>
  <c r="CA55" i="4"/>
  <c r="BZ55" i="4"/>
  <c r="BY55" i="4"/>
  <c r="BW55" i="4"/>
  <c r="BV55" i="4"/>
  <c r="BU55" i="4"/>
  <c r="BT55" i="4"/>
  <c r="BR55" i="4"/>
  <c r="BQ55" i="4"/>
  <c r="BP55" i="4"/>
  <c r="BO55" i="4"/>
  <c r="BN55" i="4"/>
  <c r="BL55" i="4"/>
  <c r="BM55" i="4" s="1"/>
  <c r="BJ55" i="4"/>
  <c r="DD56" i="4"/>
  <c r="DC56" i="4"/>
  <c r="DB56" i="4"/>
  <c r="CY56" i="4"/>
  <c r="CZ56" i="4" s="1"/>
  <c r="CW56" i="4"/>
  <c r="CV56" i="4"/>
  <c r="CU56" i="4"/>
  <c r="CR56" i="4"/>
  <c r="CQ56" i="4"/>
  <c r="CO56" i="4"/>
  <c r="CN56" i="4"/>
  <c r="CL56" i="4"/>
  <c r="CK56" i="4"/>
  <c r="CI56" i="4"/>
  <c r="CH56" i="4"/>
  <c r="CG56" i="4"/>
  <c r="CF56" i="4"/>
  <c r="CC56" i="4"/>
  <c r="CD56" i="4" s="1"/>
  <c r="CA56" i="4"/>
  <c r="BZ56" i="4"/>
  <c r="BY56" i="4"/>
  <c r="BW56" i="4"/>
  <c r="BV56" i="4"/>
  <c r="BU56" i="4"/>
  <c r="BT56" i="4"/>
  <c r="BR56" i="4"/>
  <c r="BQ56" i="4"/>
  <c r="BP56" i="4"/>
  <c r="BO56" i="4"/>
  <c r="BN56" i="4"/>
  <c r="BL56" i="4"/>
  <c r="BM56" i="4" s="1"/>
  <c r="BJ56" i="4"/>
  <c r="DD41" i="4"/>
  <c r="DC41" i="4"/>
  <c r="DB41" i="4"/>
  <c r="CY41" i="4"/>
  <c r="CW41" i="4"/>
  <c r="CV41" i="4"/>
  <c r="CU41" i="4"/>
  <c r="CR41" i="4"/>
  <c r="CQ41" i="4"/>
  <c r="CO41" i="4"/>
  <c r="CN41" i="4"/>
  <c r="CL41" i="4"/>
  <c r="CK41" i="4"/>
  <c r="CI41" i="4"/>
  <c r="CH41" i="4"/>
  <c r="CG41" i="4"/>
  <c r="CF41" i="4"/>
  <c r="CC41" i="4"/>
  <c r="CA41" i="4"/>
  <c r="BZ41" i="4"/>
  <c r="BY41" i="4"/>
  <c r="BW41" i="4"/>
  <c r="BV41" i="4"/>
  <c r="BU41" i="4"/>
  <c r="BT41" i="4"/>
  <c r="BR41" i="4"/>
  <c r="BQ41" i="4"/>
  <c r="BP41" i="4"/>
  <c r="BO41" i="4"/>
  <c r="BN41" i="4"/>
  <c r="BL41" i="4"/>
  <c r="BJ41" i="4"/>
  <c r="DD9" i="4"/>
  <c r="DC9" i="4"/>
  <c r="DB9" i="4"/>
  <c r="CY9" i="4"/>
  <c r="CZ9" i="4" s="1"/>
  <c r="CW9" i="4"/>
  <c r="CV9" i="4"/>
  <c r="CU9" i="4"/>
  <c r="CR9" i="4"/>
  <c r="CQ9" i="4"/>
  <c r="CO9" i="4"/>
  <c r="CN9" i="4"/>
  <c r="CL9" i="4"/>
  <c r="CK9" i="4"/>
  <c r="CI9" i="4"/>
  <c r="CH9" i="4"/>
  <c r="CG9" i="4"/>
  <c r="CF9" i="4"/>
  <c r="CC9" i="4"/>
  <c r="CD9" i="4" s="1"/>
  <c r="CA9" i="4"/>
  <c r="BZ9" i="4"/>
  <c r="BY9" i="4"/>
  <c r="BW9" i="4"/>
  <c r="BV9" i="4"/>
  <c r="BU9" i="4"/>
  <c r="BT9" i="4"/>
  <c r="BR9" i="4"/>
  <c r="BQ9" i="4"/>
  <c r="BP9" i="4"/>
  <c r="BO9" i="4"/>
  <c r="BN9" i="4"/>
  <c r="BL9" i="4"/>
  <c r="BM9" i="4" s="1"/>
  <c r="BJ9" i="4"/>
  <c r="DD10" i="4"/>
  <c r="DC10" i="4"/>
  <c r="DB10" i="4"/>
  <c r="CY10" i="4"/>
  <c r="CZ10" i="4" s="1"/>
  <c r="CW10" i="4"/>
  <c r="CV10" i="4"/>
  <c r="CU10" i="4"/>
  <c r="CR10" i="4"/>
  <c r="CQ10" i="4"/>
  <c r="CO10" i="4"/>
  <c r="CN10" i="4"/>
  <c r="CL10" i="4"/>
  <c r="CK10" i="4"/>
  <c r="CI10" i="4"/>
  <c r="CH10" i="4"/>
  <c r="CG10" i="4"/>
  <c r="CF10" i="4"/>
  <c r="CC10" i="4"/>
  <c r="CD10" i="4" s="1"/>
  <c r="CA10" i="4"/>
  <c r="BZ10" i="4"/>
  <c r="BY10" i="4"/>
  <c r="BW10" i="4"/>
  <c r="BV10" i="4"/>
  <c r="BU10" i="4"/>
  <c r="BT10" i="4"/>
  <c r="BR10" i="4"/>
  <c r="BQ10" i="4"/>
  <c r="BP10" i="4"/>
  <c r="BO10" i="4"/>
  <c r="BN10" i="4"/>
  <c r="BL10" i="4"/>
  <c r="BM10" i="4" s="1"/>
  <c r="BJ10" i="4"/>
  <c r="DD11" i="4"/>
  <c r="DC11" i="4"/>
  <c r="DB11" i="4"/>
  <c r="CY11" i="4"/>
  <c r="CZ11" i="4" s="1"/>
  <c r="CW11" i="4"/>
  <c r="CV11" i="4"/>
  <c r="CU11" i="4"/>
  <c r="CR11" i="4"/>
  <c r="CQ11" i="4"/>
  <c r="CO11" i="4"/>
  <c r="CN11" i="4"/>
  <c r="CL11" i="4"/>
  <c r="CK11" i="4"/>
  <c r="CI11" i="4"/>
  <c r="CH11" i="4"/>
  <c r="CG11" i="4"/>
  <c r="CF11" i="4"/>
  <c r="CC11" i="4"/>
  <c r="CD11" i="4" s="1"/>
  <c r="CA11" i="4"/>
  <c r="BZ11" i="4"/>
  <c r="BY11" i="4"/>
  <c r="BW11" i="4"/>
  <c r="BV11" i="4"/>
  <c r="BU11" i="4"/>
  <c r="BT11" i="4"/>
  <c r="BR11" i="4"/>
  <c r="BQ11" i="4"/>
  <c r="BP11" i="4"/>
  <c r="BO11" i="4"/>
  <c r="BN11" i="4"/>
  <c r="BL11" i="4"/>
  <c r="BM11" i="4" s="1"/>
  <c r="BJ11" i="4"/>
  <c r="DD12" i="4"/>
  <c r="DC12" i="4"/>
  <c r="DB12" i="4"/>
  <c r="CY12" i="4"/>
  <c r="CZ12" i="4" s="1"/>
  <c r="CW12" i="4"/>
  <c r="CV12" i="4"/>
  <c r="CU12" i="4"/>
  <c r="CR12" i="4"/>
  <c r="CQ12" i="4"/>
  <c r="CO12" i="4"/>
  <c r="CN12" i="4"/>
  <c r="CL12" i="4"/>
  <c r="CK12" i="4"/>
  <c r="CI12" i="4"/>
  <c r="CH12" i="4"/>
  <c r="CG12" i="4"/>
  <c r="CF12" i="4"/>
  <c r="CC12" i="4"/>
  <c r="CD12" i="4" s="1"/>
  <c r="CA12" i="4"/>
  <c r="BZ12" i="4"/>
  <c r="BY12" i="4"/>
  <c r="BW12" i="4"/>
  <c r="BV12" i="4"/>
  <c r="BU12" i="4"/>
  <c r="BT12" i="4"/>
  <c r="BR12" i="4"/>
  <c r="BQ12" i="4"/>
  <c r="BP12" i="4"/>
  <c r="BO12" i="4"/>
  <c r="BN12" i="4"/>
  <c r="BL12" i="4"/>
  <c r="BM12" i="4" s="1"/>
  <c r="BJ12" i="4"/>
  <c r="DD13" i="4"/>
  <c r="DC13" i="4"/>
  <c r="DB13" i="4"/>
  <c r="CY13" i="4"/>
  <c r="CZ13" i="4" s="1"/>
  <c r="CW13" i="4"/>
  <c r="CV13" i="4"/>
  <c r="CU13" i="4"/>
  <c r="CR13" i="4"/>
  <c r="CQ13" i="4"/>
  <c r="CO13" i="4"/>
  <c r="CN13" i="4"/>
  <c r="CL13" i="4"/>
  <c r="CK13" i="4"/>
  <c r="CI13" i="4"/>
  <c r="CH13" i="4"/>
  <c r="CG13" i="4"/>
  <c r="CF13" i="4"/>
  <c r="CC13" i="4"/>
  <c r="CD13" i="4" s="1"/>
  <c r="CA13" i="4"/>
  <c r="BZ13" i="4"/>
  <c r="BY13" i="4"/>
  <c r="BW13" i="4"/>
  <c r="BV13" i="4"/>
  <c r="BU13" i="4"/>
  <c r="BT13" i="4"/>
  <c r="BR13" i="4"/>
  <c r="BQ13" i="4"/>
  <c r="BP13" i="4"/>
  <c r="BO13" i="4"/>
  <c r="BN13" i="4"/>
  <c r="BL13" i="4"/>
  <c r="BM13" i="4" s="1"/>
  <c r="BJ13" i="4"/>
  <c r="DD14" i="4"/>
  <c r="DC14" i="4"/>
  <c r="DB14" i="4"/>
  <c r="CY14" i="4"/>
  <c r="CZ14" i="4" s="1"/>
  <c r="CW14" i="4"/>
  <c r="CV14" i="4"/>
  <c r="CU14" i="4"/>
  <c r="CR14" i="4"/>
  <c r="CQ14" i="4"/>
  <c r="CO14" i="4"/>
  <c r="CN14" i="4"/>
  <c r="CL14" i="4"/>
  <c r="CK14" i="4"/>
  <c r="CI14" i="4"/>
  <c r="CH14" i="4"/>
  <c r="CG14" i="4"/>
  <c r="CF14" i="4"/>
  <c r="CC14" i="4"/>
  <c r="CD14" i="4" s="1"/>
  <c r="CA14" i="4"/>
  <c r="BZ14" i="4"/>
  <c r="BY14" i="4"/>
  <c r="BW14" i="4"/>
  <c r="BV14" i="4"/>
  <c r="BU14" i="4"/>
  <c r="BT14" i="4"/>
  <c r="BR14" i="4"/>
  <c r="BQ14" i="4"/>
  <c r="BP14" i="4"/>
  <c r="BO14" i="4"/>
  <c r="BN14" i="4"/>
  <c r="BL14" i="4"/>
  <c r="BM14" i="4" s="1"/>
  <c r="BJ14" i="4"/>
  <c r="DD15" i="4"/>
  <c r="DC15" i="4"/>
  <c r="DB15" i="4"/>
  <c r="CY15" i="4"/>
  <c r="CZ15" i="4" s="1"/>
  <c r="CW15" i="4"/>
  <c r="CV15" i="4"/>
  <c r="CU15" i="4"/>
  <c r="CR15" i="4"/>
  <c r="CQ15" i="4"/>
  <c r="CO15" i="4"/>
  <c r="CN15" i="4"/>
  <c r="CL15" i="4"/>
  <c r="CK15" i="4"/>
  <c r="CI15" i="4"/>
  <c r="CH15" i="4"/>
  <c r="CG15" i="4"/>
  <c r="CF15" i="4"/>
  <c r="CC15" i="4"/>
  <c r="CD15" i="4" s="1"/>
  <c r="CA15" i="4"/>
  <c r="BZ15" i="4"/>
  <c r="BY15" i="4"/>
  <c r="BW15" i="4"/>
  <c r="BV15" i="4"/>
  <c r="BU15" i="4"/>
  <c r="BT15" i="4"/>
  <c r="BR15" i="4"/>
  <c r="BQ15" i="4"/>
  <c r="BP15" i="4"/>
  <c r="BO15" i="4"/>
  <c r="BN15" i="4"/>
  <c r="BL15" i="4"/>
  <c r="BM15" i="4" s="1"/>
  <c r="BJ15" i="4"/>
  <c r="DD16" i="4"/>
  <c r="DC16" i="4"/>
  <c r="DB16" i="4"/>
  <c r="CY16" i="4"/>
  <c r="CZ16" i="4" s="1"/>
  <c r="CW16" i="4"/>
  <c r="CV16" i="4"/>
  <c r="CU16" i="4"/>
  <c r="CR16" i="4"/>
  <c r="CQ16" i="4"/>
  <c r="CO16" i="4"/>
  <c r="CN16" i="4"/>
  <c r="CL16" i="4"/>
  <c r="CK16" i="4"/>
  <c r="CI16" i="4"/>
  <c r="CH16" i="4"/>
  <c r="CG16" i="4"/>
  <c r="CF16" i="4"/>
  <c r="CC16" i="4"/>
  <c r="CD16" i="4" s="1"/>
  <c r="CA16" i="4"/>
  <c r="BZ16" i="4"/>
  <c r="BY16" i="4"/>
  <c r="BW16" i="4"/>
  <c r="BV16" i="4"/>
  <c r="BU16" i="4"/>
  <c r="BT16" i="4"/>
  <c r="BR16" i="4"/>
  <c r="BQ16" i="4"/>
  <c r="BP16" i="4"/>
  <c r="BO16" i="4"/>
  <c r="BN16" i="4"/>
  <c r="BL16" i="4"/>
  <c r="BM16" i="4" s="1"/>
  <c r="BJ16" i="4"/>
  <c r="DD17" i="4"/>
  <c r="DC17" i="4"/>
  <c r="DB17" i="4"/>
  <c r="CY17" i="4"/>
  <c r="CZ17" i="4" s="1"/>
  <c r="CW17" i="4"/>
  <c r="CV17" i="4"/>
  <c r="CU17" i="4"/>
  <c r="CR17" i="4"/>
  <c r="CQ17" i="4"/>
  <c r="CO17" i="4"/>
  <c r="CN17" i="4"/>
  <c r="CL17" i="4"/>
  <c r="CK17" i="4"/>
  <c r="CI17" i="4"/>
  <c r="CH17" i="4"/>
  <c r="CG17" i="4"/>
  <c r="CF17" i="4"/>
  <c r="CC17" i="4"/>
  <c r="CD17" i="4" s="1"/>
  <c r="CA17" i="4"/>
  <c r="BZ17" i="4"/>
  <c r="BY17" i="4"/>
  <c r="BW17" i="4"/>
  <c r="BV17" i="4"/>
  <c r="BU17" i="4"/>
  <c r="BT17" i="4"/>
  <c r="BR17" i="4"/>
  <c r="BQ17" i="4"/>
  <c r="BP17" i="4"/>
  <c r="BO17" i="4"/>
  <c r="BN17" i="4"/>
  <c r="BL17" i="4"/>
  <c r="BM17" i="4" s="1"/>
  <c r="BJ17" i="4"/>
  <c r="DD18" i="4"/>
  <c r="DC18" i="4"/>
  <c r="DB18" i="4"/>
  <c r="CY18" i="4"/>
  <c r="CZ18" i="4" s="1"/>
  <c r="CW18" i="4"/>
  <c r="CV18" i="4"/>
  <c r="CU18" i="4"/>
  <c r="CR18" i="4"/>
  <c r="CQ18" i="4"/>
  <c r="CO18" i="4"/>
  <c r="CN18" i="4"/>
  <c r="CL18" i="4"/>
  <c r="CK18" i="4"/>
  <c r="CI18" i="4"/>
  <c r="CH18" i="4"/>
  <c r="CG18" i="4"/>
  <c r="CF18" i="4"/>
  <c r="CC18" i="4"/>
  <c r="CD18" i="4" s="1"/>
  <c r="CA18" i="4"/>
  <c r="BZ18" i="4"/>
  <c r="BY18" i="4"/>
  <c r="BW18" i="4"/>
  <c r="BV18" i="4"/>
  <c r="BU18" i="4"/>
  <c r="BT18" i="4"/>
  <c r="BR18" i="4"/>
  <c r="BQ18" i="4"/>
  <c r="BP18" i="4"/>
  <c r="BO18" i="4"/>
  <c r="BN18" i="4"/>
  <c r="BL18" i="4"/>
  <c r="BM18" i="4" s="1"/>
  <c r="BJ18" i="4"/>
  <c r="DD19" i="4"/>
  <c r="DC19" i="4"/>
  <c r="DB19" i="4"/>
  <c r="CY19" i="4"/>
  <c r="CZ19" i="4" s="1"/>
  <c r="CW19" i="4"/>
  <c r="CV19" i="4"/>
  <c r="CU19" i="4"/>
  <c r="CR19" i="4"/>
  <c r="CQ19" i="4"/>
  <c r="CO19" i="4"/>
  <c r="CN19" i="4"/>
  <c r="CL19" i="4"/>
  <c r="CK19" i="4"/>
  <c r="CI19" i="4"/>
  <c r="CH19" i="4"/>
  <c r="CG19" i="4"/>
  <c r="CF19" i="4"/>
  <c r="CC19" i="4"/>
  <c r="CD19" i="4" s="1"/>
  <c r="CA19" i="4"/>
  <c r="BZ19" i="4"/>
  <c r="BY19" i="4"/>
  <c r="BW19" i="4"/>
  <c r="BV19" i="4"/>
  <c r="BU19" i="4"/>
  <c r="BT19" i="4"/>
  <c r="BR19" i="4"/>
  <c r="BQ19" i="4"/>
  <c r="BP19" i="4"/>
  <c r="BO19" i="4"/>
  <c r="BN19" i="4"/>
  <c r="BL19" i="4"/>
  <c r="BM19" i="4" s="1"/>
  <c r="BJ19" i="4"/>
  <c r="DD20" i="4"/>
  <c r="DC20" i="4"/>
  <c r="DB20" i="4"/>
  <c r="CY20" i="4"/>
  <c r="CZ20" i="4" s="1"/>
  <c r="CW20" i="4"/>
  <c r="CV20" i="4"/>
  <c r="CU20" i="4"/>
  <c r="CR20" i="4"/>
  <c r="CQ20" i="4"/>
  <c r="CO20" i="4"/>
  <c r="CN20" i="4"/>
  <c r="CL20" i="4"/>
  <c r="CK20" i="4"/>
  <c r="CI20" i="4"/>
  <c r="CH20" i="4"/>
  <c r="CG20" i="4"/>
  <c r="CF20" i="4"/>
  <c r="CC20" i="4"/>
  <c r="CD20" i="4" s="1"/>
  <c r="CA20" i="4"/>
  <c r="BZ20" i="4"/>
  <c r="BY20" i="4"/>
  <c r="BW20" i="4"/>
  <c r="BV20" i="4"/>
  <c r="BU20" i="4"/>
  <c r="BT20" i="4"/>
  <c r="BR20" i="4"/>
  <c r="BQ20" i="4"/>
  <c r="BP20" i="4"/>
  <c r="BO20" i="4"/>
  <c r="BN20" i="4"/>
  <c r="BL20" i="4"/>
  <c r="BM20" i="4" s="1"/>
  <c r="BJ20" i="4"/>
  <c r="DD21" i="4"/>
  <c r="DC21" i="4"/>
  <c r="DB21" i="4"/>
  <c r="CY21" i="4"/>
  <c r="CZ21" i="4" s="1"/>
  <c r="CW21" i="4"/>
  <c r="CV21" i="4"/>
  <c r="CU21" i="4"/>
  <c r="CR21" i="4"/>
  <c r="CQ21" i="4"/>
  <c r="CO21" i="4"/>
  <c r="CN21" i="4"/>
  <c r="CL21" i="4"/>
  <c r="CK21" i="4"/>
  <c r="CI21" i="4"/>
  <c r="CH21" i="4"/>
  <c r="CG21" i="4"/>
  <c r="CF21" i="4"/>
  <c r="CC21" i="4"/>
  <c r="CD21" i="4" s="1"/>
  <c r="CA21" i="4"/>
  <c r="BZ21" i="4"/>
  <c r="BY21" i="4"/>
  <c r="BW21" i="4"/>
  <c r="BV21" i="4"/>
  <c r="BU21" i="4"/>
  <c r="BT21" i="4"/>
  <c r="BR21" i="4"/>
  <c r="BQ21" i="4"/>
  <c r="BP21" i="4"/>
  <c r="BO21" i="4"/>
  <c r="BN21" i="4"/>
  <c r="BL21" i="4"/>
  <c r="BM21" i="4" s="1"/>
  <c r="BJ21" i="4"/>
  <c r="DD22" i="4"/>
  <c r="DC22" i="4"/>
  <c r="DB22" i="4"/>
  <c r="CY22" i="4"/>
  <c r="CZ22" i="4" s="1"/>
  <c r="CW22" i="4"/>
  <c r="CV22" i="4"/>
  <c r="CU22" i="4"/>
  <c r="CR22" i="4"/>
  <c r="CQ22" i="4"/>
  <c r="CO22" i="4"/>
  <c r="CN22" i="4"/>
  <c r="CL22" i="4"/>
  <c r="CK22" i="4"/>
  <c r="CI22" i="4"/>
  <c r="CH22" i="4"/>
  <c r="CG22" i="4"/>
  <c r="CF22" i="4"/>
  <c r="CC22" i="4"/>
  <c r="CD22" i="4" s="1"/>
  <c r="CA22" i="4"/>
  <c r="BZ22" i="4"/>
  <c r="BY22" i="4"/>
  <c r="BW22" i="4"/>
  <c r="BV22" i="4"/>
  <c r="BU22" i="4"/>
  <c r="BT22" i="4"/>
  <c r="BR22" i="4"/>
  <c r="BQ22" i="4"/>
  <c r="BP22" i="4"/>
  <c r="BO22" i="4"/>
  <c r="BN22" i="4"/>
  <c r="BL22" i="4"/>
  <c r="BM22" i="4" s="1"/>
  <c r="BJ22" i="4"/>
  <c r="DD23" i="4"/>
  <c r="DC23" i="4"/>
  <c r="DB23" i="4"/>
  <c r="CY23" i="4"/>
  <c r="CZ23" i="4" s="1"/>
  <c r="CW23" i="4"/>
  <c r="CV23" i="4"/>
  <c r="CU23" i="4"/>
  <c r="CR23" i="4"/>
  <c r="CQ23" i="4"/>
  <c r="CO23" i="4"/>
  <c r="CN23" i="4"/>
  <c r="CL23" i="4"/>
  <c r="CK23" i="4"/>
  <c r="CI23" i="4"/>
  <c r="CH23" i="4"/>
  <c r="CG23" i="4"/>
  <c r="CF23" i="4"/>
  <c r="CC23" i="4"/>
  <c r="CD23" i="4" s="1"/>
  <c r="CA23" i="4"/>
  <c r="BZ23" i="4"/>
  <c r="BY23" i="4"/>
  <c r="BW23" i="4"/>
  <c r="BV23" i="4"/>
  <c r="BU23" i="4"/>
  <c r="BT23" i="4"/>
  <c r="BR23" i="4"/>
  <c r="BQ23" i="4"/>
  <c r="BP23" i="4"/>
  <c r="BO23" i="4"/>
  <c r="BN23" i="4"/>
  <c r="BL23" i="4"/>
  <c r="BM23" i="4" s="1"/>
  <c r="BJ23" i="4"/>
  <c r="DD24" i="4"/>
  <c r="DC24" i="4"/>
  <c r="DB24" i="4"/>
  <c r="CY24" i="4"/>
  <c r="CZ24" i="4" s="1"/>
  <c r="CW24" i="4"/>
  <c r="CV24" i="4"/>
  <c r="CU24" i="4"/>
  <c r="CR24" i="4"/>
  <c r="CQ24" i="4"/>
  <c r="CO24" i="4"/>
  <c r="CN24" i="4"/>
  <c r="CL24" i="4"/>
  <c r="CK24" i="4"/>
  <c r="CI24" i="4"/>
  <c r="CH24" i="4"/>
  <c r="CG24" i="4"/>
  <c r="CF24" i="4"/>
  <c r="CC24" i="4"/>
  <c r="CD24" i="4" s="1"/>
  <c r="CA24" i="4"/>
  <c r="BZ24" i="4"/>
  <c r="BY24" i="4"/>
  <c r="BW24" i="4"/>
  <c r="BV24" i="4"/>
  <c r="BU24" i="4"/>
  <c r="BT24" i="4"/>
  <c r="BR24" i="4"/>
  <c r="BQ24" i="4"/>
  <c r="BP24" i="4"/>
  <c r="BO24" i="4"/>
  <c r="BN24" i="4"/>
  <c r="BL24" i="4"/>
  <c r="BM24" i="4" s="1"/>
  <c r="BJ24" i="4"/>
  <c r="DD8" i="4"/>
  <c r="DC8" i="4"/>
  <c r="DB8" i="4"/>
  <c r="CY8" i="4"/>
  <c r="CW8" i="4"/>
  <c r="CV8" i="4"/>
  <c r="CU8" i="4"/>
  <c r="CR8" i="4"/>
  <c r="CQ8" i="4"/>
  <c r="CO8" i="4"/>
  <c r="CN8" i="4"/>
  <c r="CL8" i="4"/>
  <c r="CK8" i="4"/>
  <c r="CI8" i="4"/>
  <c r="CH8" i="4"/>
  <c r="CG8" i="4"/>
  <c r="CF8" i="4"/>
  <c r="CC8" i="4"/>
  <c r="CA8" i="4"/>
  <c r="BZ8" i="4"/>
  <c r="BY8" i="4"/>
  <c r="BW8" i="4"/>
  <c r="BV8" i="4"/>
  <c r="BU8" i="4"/>
  <c r="BT8" i="4"/>
  <c r="BR8" i="4"/>
  <c r="BQ8" i="4"/>
  <c r="BP8" i="4"/>
  <c r="BP34" i="4" s="1"/>
  <c r="BO8" i="4"/>
  <c r="BN8" i="4"/>
  <c r="BL8" i="4"/>
  <c r="BJ8" i="4"/>
  <c r="AV94" i="3"/>
  <c r="AF124" i="3"/>
  <c r="AV44" i="3"/>
  <c r="AV52" i="3"/>
  <c r="BH52" i="3" s="1"/>
  <c r="BK52" i="3" s="1"/>
  <c r="AV41" i="3"/>
  <c r="AG53" i="3"/>
  <c r="BB97" i="3"/>
  <c r="O97" i="3"/>
  <c r="AG114" i="3"/>
  <c r="AG115" i="3" s="1"/>
  <c r="AV46" i="3"/>
  <c r="AG50" i="3"/>
  <c r="AG10" i="3"/>
  <c r="AG14" i="3"/>
  <c r="BC18" i="3"/>
  <c r="AV21" i="3"/>
  <c r="Z57" i="3"/>
  <c r="BC41" i="3"/>
  <c r="BC57" i="3" s="1"/>
  <c r="AV43" i="3"/>
  <c r="AG47" i="3"/>
  <c r="BH47" i="3" s="1"/>
  <c r="BK47" i="3" s="1"/>
  <c r="AV51" i="3"/>
  <c r="AG55" i="3"/>
  <c r="AV69" i="3"/>
  <c r="AF97" i="3"/>
  <c r="BC90" i="3"/>
  <c r="BH90" i="3" s="1"/>
  <c r="BK90" i="3" s="1"/>
  <c r="AV105" i="3"/>
  <c r="AV106" i="3" s="1"/>
  <c r="AV132" i="3"/>
  <c r="AV133" i="3" s="1"/>
  <c r="AG16" i="3"/>
  <c r="AF133" i="3"/>
  <c r="AV9" i="3"/>
  <c r="AG45" i="3"/>
  <c r="AV49" i="3"/>
  <c r="BH49" i="3" s="1"/>
  <c r="BK49" i="3" s="1"/>
  <c r="AL33" i="3"/>
  <c r="BC22" i="3"/>
  <c r="AG42" i="3"/>
  <c r="AV54" i="3"/>
  <c r="AV66" i="3"/>
  <c r="BG97" i="3"/>
  <c r="BC94" i="3"/>
  <c r="AD57" i="3"/>
  <c r="BG57" i="3"/>
  <c r="BC69" i="3"/>
  <c r="AL97" i="3"/>
  <c r="AR57" i="3"/>
  <c r="AG56" i="3"/>
  <c r="BC14" i="3"/>
  <c r="AV17" i="3"/>
  <c r="U57" i="3"/>
  <c r="AG68" i="3"/>
  <c r="AV93" i="3"/>
  <c r="AF57" i="3"/>
  <c r="AV68" i="3"/>
  <c r="AO97" i="3"/>
  <c r="AG48" i="3"/>
  <c r="AG24" i="3"/>
  <c r="BC10" i="3"/>
  <c r="AV13" i="3"/>
  <c r="BC11" i="3"/>
  <c r="BH11" i="3" s="1"/>
  <c r="BU11" i="3" s="1"/>
  <c r="AV14" i="3"/>
  <c r="AL57" i="3"/>
  <c r="AG69" i="3"/>
  <c r="AR97" i="3"/>
  <c r="BC95" i="3"/>
  <c r="BC13" i="3"/>
  <c r="AZ97" i="3"/>
  <c r="BC114" i="3"/>
  <c r="BC115" i="3" s="1"/>
  <c r="BC123" i="3"/>
  <c r="BC124" i="3" s="1"/>
  <c r="BG133" i="3"/>
  <c r="AG65" i="3"/>
  <c r="BC65" i="3"/>
  <c r="BG115" i="3"/>
  <c r="BG124" i="3"/>
  <c r="AR133" i="3"/>
  <c r="AG41" i="3"/>
  <c r="AD97" i="3"/>
  <c r="AR124" i="3"/>
  <c r="AU97" i="3"/>
  <c r="AU114" i="3"/>
  <c r="AU57" i="3"/>
  <c r="AV8" i="3"/>
  <c r="N57" i="2"/>
  <c r="N97" i="2"/>
  <c r="N106" i="2"/>
  <c r="N115" i="2"/>
  <c r="N124" i="2"/>
  <c r="N133" i="2"/>
  <c r="CQ34" i="4" l="1"/>
  <c r="BL34" i="4"/>
  <c r="CN34" i="4"/>
  <c r="BH43" i="3"/>
  <c r="BK43" i="3" s="1"/>
  <c r="BN34" i="4"/>
  <c r="DD80" i="4"/>
  <c r="BR34" i="4"/>
  <c r="CY34" i="4"/>
  <c r="CO34" i="4"/>
  <c r="CP34" i="4" s="1"/>
  <c r="BO34" i="4"/>
  <c r="BY34" i="4"/>
  <c r="BR58" i="4"/>
  <c r="BZ34" i="4"/>
  <c r="CA34" i="4"/>
  <c r="DD34" i="4"/>
  <c r="CC34" i="4"/>
  <c r="CD34" i="4" s="1"/>
  <c r="DC58" i="4"/>
  <c r="CH34" i="4"/>
  <c r="CA58" i="4"/>
  <c r="BW34" i="4"/>
  <c r="CF34" i="4"/>
  <c r="CI34" i="4"/>
  <c r="BQ58" i="4"/>
  <c r="BH55" i="3"/>
  <c r="BK55" i="3" s="1"/>
  <c r="CK34" i="4"/>
  <c r="DC34" i="4"/>
  <c r="BW58" i="4"/>
  <c r="BH44" i="3"/>
  <c r="BK44" i="3" s="1"/>
  <c r="BK8" i="4"/>
  <c r="BL193" i="4" s="1"/>
  <c r="CL34" i="4"/>
  <c r="CU34" i="4"/>
  <c r="CV34" i="4"/>
  <c r="BV34" i="4"/>
  <c r="BQ80" i="4"/>
  <c r="CU80" i="4"/>
  <c r="BL58" i="4"/>
  <c r="BH66" i="3"/>
  <c r="BU66" i="3" s="1"/>
  <c r="BW80" i="4"/>
  <c r="BH16" i="3"/>
  <c r="BU16" i="3" s="1"/>
  <c r="CW34" i="4"/>
  <c r="BH22" i="3"/>
  <c r="BU22" i="3" s="1"/>
  <c r="BT80" i="4"/>
  <c r="BR80" i="4"/>
  <c r="CN80" i="4"/>
  <c r="CQ80" i="4"/>
  <c r="BV80" i="4"/>
  <c r="BP80" i="4"/>
  <c r="CL80" i="4"/>
  <c r="BZ80" i="4"/>
  <c r="CO80" i="4"/>
  <c r="CG80" i="4"/>
  <c r="DB80" i="4"/>
  <c r="CW80" i="4"/>
  <c r="CR34" i="4"/>
  <c r="CF80" i="4"/>
  <c r="BK65" i="4"/>
  <c r="BO80" i="4"/>
  <c r="CI80" i="4"/>
  <c r="CV80" i="4"/>
  <c r="BM184" i="4" s="1"/>
  <c r="BL80" i="4"/>
  <c r="CR80" i="4"/>
  <c r="BY80" i="4"/>
  <c r="BQ34" i="4"/>
  <c r="DB34" i="4"/>
  <c r="BU80" i="4"/>
  <c r="CH80" i="4"/>
  <c r="CA80" i="4"/>
  <c r="BC79" i="3"/>
  <c r="DC80" i="4"/>
  <c r="CY80" i="4"/>
  <c r="CC80" i="4"/>
  <c r="BN80" i="4"/>
  <c r="CK80" i="4"/>
  <c r="BT34" i="4"/>
  <c r="BU34" i="4"/>
  <c r="BH21" i="3"/>
  <c r="BU21" i="3" s="1"/>
  <c r="BH19" i="3"/>
  <c r="BU19" i="3" s="1"/>
  <c r="CG34" i="4"/>
  <c r="AV33" i="3"/>
  <c r="CM90" i="4"/>
  <c r="BU58" i="4"/>
  <c r="BT58" i="4"/>
  <c r="CR58" i="4"/>
  <c r="DD58" i="4"/>
  <c r="CQ58" i="4"/>
  <c r="CS58" i="4" s="1"/>
  <c r="BP58" i="4"/>
  <c r="CF58" i="4"/>
  <c r="CK58" i="4"/>
  <c r="CE123" i="4"/>
  <c r="BY124" i="4" s="1"/>
  <c r="AG79" i="3"/>
  <c r="BH88" i="3"/>
  <c r="BK88" i="3" s="1"/>
  <c r="AV79" i="3"/>
  <c r="BC33" i="3"/>
  <c r="AG33" i="3"/>
  <c r="CL58" i="4"/>
  <c r="BH12" i="3"/>
  <c r="BU12" i="3" s="1"/>
  <c r="CN58" i="4"/>
  <c r="DB58" i="4"/>
  <c r="BH50" i="3"/>
  <c r="BK50" i="3" s="1"/>
  <c r="BH17" i="3"/>
  <c r="BU17" i="3" s="1"/>
  <c r="BN58" i="4"/>
  <c r="BH53" i="3"/>
  <c r="BK53" i="3" s="1"/>
  <c r="CP89" i="4"/>
  <c r="BH45" i="3"/>
  <c r="BK45" i="3" s="1"/>
  <c r="CG58" i="4"/>
  <c r="BH23" i="3"/>
  <c r="BU23" i="3" s="1"/>
  <c r="CH58" i="4"/>
  <c r="BH9" i="3"/>
  <c r="BU9" i="3" s="1"/>
  <c r="BH18" i="3"/>
  <c r="BU18" i="3" s="1"/>
  <c r="CI58" i="4"/>
  <c r="CV58" i="4"/>
  <c r="CM91" i="4"/>
  <c r="CX92" i="4"/>
  <c r="DA92" i="4" s="1"/>
  <c r="BV58" i="4"/>
  <c r="BY58" i="4"/>
  <c r="BO58" i="4"/>
  <c r="BZ58" i="4"/>
  <c r="CO58" i="4"/>
  <c r="CU58" i="4"/>
  <c r="CP116" i="4"/>
  <c r="CW58" i="4"/>
  <c r="CB116" i="4"/>
  <c r="CS107" i="4"/>
  <c r="BM125" i="4"/>
  <c r="CS116" i="4"/>
  <c r="CW98" i="4"/>
  <c r="BS107" i="4"/>
  <c r="CD125" i="4"/>
  <c r="CD8" i="4"/>
  <c r="BM8" i="4"/>
  <c r="CZ8" i="4"/>
  <c r="CZ34" i="4" s="1"/>
  <c r="BM41" i="4"/>
  <c r="CD41" i="4"/>
  <c r="CC58" i="4"/>
  <c r="CD58" i="4" s="1"/>
  <c r="CZ41" i="4"/>
  <c r="CY58" i="4"/>
  <c r="CZ58" i="4" s="1"/>
  <c r="BM65" i="4"/>
  <c r="BL79" i="4" s="1"/>
  <c r="CZ65" i="4"/>
  <c r="CZ80" i="4" s="1"/>
  <c r="CD65" i="4"/>
  <c r="CP65" i="4"/>
  <c r="BU98" i="4"/>
  <c r="BV98" i="4"/>
  <c r="BM87" i="4"/>
  <c r="BL97" i="4" s="1"/>
  <c r="BL98" i="4"/>
  <c r="BM98" i="4" s="1"/>
  <c r="CF98" i="4"/>
  <c r="CG98" i="4"/>
  <c r="BW98" i="4"/>
  <c r="BQ98" i="4"/>
  <c r="CQ98" i="4"/>
  <c r="CN98" i="4"/>
  <c r="CH98" i="4"/>
  <c r="BP98" i="4"/>
  <c r="BN98" i="4"/>
  <c r="CR98" i="4"/>
  <c r="CO98" i="4"/>
  <c r="CA98" i="4"/>
  <c r="BR98" i="4"/>
  <c r="DD98" i="4"/>
  <c r="DC98" i="4"/>
  <c r="CL98" i="4"/>
  <c r="BY98" i="4"/>
  <c r="BO98" i="4"/>
  <c r="DB98" i="4"/>
  <c r="BT98" i="4"/>
  <c r="CD87" i="4"/>
  <c r="CC98" i="4"/>
  <c r="CD98" i="4" s="1"/>
  <c r="BZ98" i="4"/>
  <c r="CU98" i="4"/>
  <c r="CI98" i="4"/>
  <c r="CV98" i="4"/>
  <c r="CK98" i="4"/>
  <c r="CZ87" i="4"/>
  <c r="CY98" i="4"/>
  <c r="CZ98" i="4" s="1"/>
  <c r="CZ105" i="4"/>
  <c r="CY107" i="4"/>
  <c r="CZ107" i="4" s="1"/>
  <c r="CM105" i="4"/>
  <c r="CK106" i="4" s="1"/>
  <c r="CK107" i="4"/>
  <c r="BM105" i="4"/>
  <c r="BL106" i="4" s="1"/>
  <c r="BL107" i="4"/>
  <c r="BM107" i="4" s="1"/>
  <c r="CD105" i="4"/>
  <c r="CC107" i="4"/>
  <c r="CD107" i="4" s="1"/>
  <c r="CB107" i="4"/>
  <c r="BX107" i="4"/>
  <c r="CX116" i="4"/>
  <c r="CM116" i="4"/>
  <c r="BM114" i="4"/>
  <c r="BL115" i="4" s="1"/>
  <c r="BL116" i="4"/>
  <c r="BM116" i="4" s="1"/>
  <c r="BS116" i="4"/>
  <c r="CD114" i="4"/>
  <c r="CC116" i="4"/>
  <c r="CD116" i="4" s="1"/>
  <c r="CZ114" i="4"/>
  <c r="CY116" i="4"/>
  <c r="CZ116" i="4" s="1"/>
  <c r="BX116" i="4"/>
  <c r="DA123" i="4"/>
  <c r="BH42" i="3"/>
  <c r="BK42" i="3" s="1"/>
  <c r="BH51" i="3"/>
  <c r="BK51" i="3" s="1"/>
  <c r="BH20" i="3"/>
  <c r="BU20" i="3" s="1"/>
  <c r="BH15" i="3"/>
  <c r="BU15" i="3" s="1"/>
  <c r="BH94" i="3"/>
  <c r="BK94" i="3" s="1"/>
  <c r="BH91" i="3"/>
  <c r="BK91" i="3" s="1"/>
  <c r="BL87" i="3" s="1"/>
  <c r="CM92" i="4"/>
  <c r="CB67" i="4"/>
  <c r="CE67" i="4" s="1"/>
  <c r="CS91" i="4"/>
  <c r="CB94" i="4"/>
  <c r="CE94" i="4" s="1"/>
  <c r="CS114" i="4"/>
  <c r="CM93" i="4"/>
  <c r="CB90" i="4"/>
  <c r="CE90" i="4" s="1"/>
  <c r="CM96" i="4"/>
  <c r="CS95" i="4"/>
  <c r="BX114" i="4"/>
  <c r="BT115" i="4" s="1"/>
  <c r="CB92" i="4"/>
  <c r="CE92" i="4" s="1"/>
  <c r="CB91" i="4"/>
  <c r="CE91" i="4" s="1"/>
  <c r="DE87" i="4"/>
  <c r="CT123" i="4"/>
  <c r="BS14" i="4"/>
  <c r="BS13" i="4"/>
  <c r="BS12" i="4"/>
  <c r="BS11" i="4"/>
  <c r="BS9" i="4"/>
  <c r="CJ87" i="4"/>
  <c r="BX65" i="4"/>
  <c r="BH24" i="3"/>
  <c r="BU24" i="3" s="1"/>
  <c r="AV97" i="3"/>
  <c r="BH56" i="3"/>
  <c r="BK56" i="3" s="1"/>
  <c r="BH89" i="3"/>
  <c r="BK89" i="3" s="1"/>
  <c r="BH48" i="3"/>
  <c r="BK48" i="3" s="1"/>
  <c r="BS15" i="4"/>
  <c r="BS10" i="4"/>
  <c r="BS41" i="4"/>
  <c r="BS56" i="4"/>
  <c r="BS55" i="4"/>
  <c r="BS54" i="4"/>
  <c r="BS53" i="4"/>
  <c r="BS52" i="4"/>
  <c r="BS51" i="4"/>
  <c r="BS50" i="4"/>
  <c r="BS49" i="4"/>
  <c r="BS48" i="4"/>
  <c r="BS47" i="4"/>
  <c r="BS46" i="4"/>
  <c r="BS45" i="4"/>
  <c r="BS44" i="4"/>
  <c r="BS43" i="4"/>
  <c r="BS42" i="4"/>
  <c r="AG97" i="3"/>
  <c r="BH95" i="3"/>
  <c r="BK95" i="3" s="1"/>
  <c r="CS94" i="4"/>
  <c r="DE91" i="4"/>
  <c r="BH105" i="3"/>
  <c r="BH106" i="3" s="1"/>
  <c r="BH93" i="3"/>
  <c r="BK93" i="3" s="1"/>
  <c r="BH69" i="3"/>
  <c r="BU69" i="3" s="1"/>
  <c r="BH46" i="3"/>
  <c r="BK46" i="3" s="1"/>
  <c r="CB8" i="4"/>
  <c r="CM8" i="4"/>
  <c r="CB24" i="4"/>
  <c r="CE24" i="4" s="1"/>
  <c r="CM24" i="4"/>
  <c r="CB23" i="4"/>
  <c r="CE23" i="4" s="1"/>
  <c r="CM23" i="4"/>
  <c r="CB22" i="4"/>
  <c r="CE22" i="4" s="1"/>
  <c r="CM22" i="4"/>
  <c r="CB21" i="4"/>
  <c r="CE21" i="4" s="1"/>
  <c r="CM21" i="4"/>
  <c r="CB20" i="4"/>
  <c r="CE20" i="4" s="1"/>
  <c r="CM20" i="4"/>
  <c r="CB19" i="4"/>
  <c r="CE19" i="4" s="1"/>
  <c r="CM19" i="4"/>
  <c r="CB18" i="4"/>
  <c r="CE18" i="4" s="1"/>
  <c r="CM18" i="4"/>
  <c r="CB17" i="4"/>
  <c r="CE17" i="4" s="1"/>
  <c r="CM17" i="4"/>
  <c r="CB16" i="4"/>
  <c r="CE16" i="4" s="1"/>
  <c r="CM16" i="4"/>
  <c r="DE94" i="4"/>
  <c r="CB93" i="4"/>
  <c r="CE93" i="4" s="1"/>
  <c r="BX68" i="4"/>
  <c r="BS91" i="4"/>
  <c r="CB66" i="4"/>
  <c r="CE66" i="4" s="1"/>
  <c r="CM66" i="4"/>
  <c r="DE90" i="4"/>
  <c r="BX87" i="4"/>
  <c r="CX87" i="4"/>
  <c r="BS89" i="4"/>
  <c r="BX96" i="4"/>
  <c r="BX88" i="4"/>
  <c r="BS88" i="4"/>
  <c r="CJ105" i="4"/>
  <c r="CM94" i="4"/>
  <c r="CM69" i="4"/>
  <c r="BK87" i="4"/>
  <c r="BL196" i="4" s="1"/>
  <c r="CP50" i="4"/>
  <c r="DE50" i="4"/>
  <c r="CP49" i="4"/>
  <c r="DE49" i="4"/>
  <c r="CP48" i="4"/>
  <c r="DE48" i="4"/>
  <c r="CP47" i="4"/>
  <c r="DE47" i="4"/>
  <c r="CP46" i="4"/>
  <c r="DE46" i="4"/>
  <c r="CP45" i="4"/>
  <c r="DE45" i="4"/>
  <c r="CP44" i="4"/>
  <c r="DE44" i="4"/>
  <c r="CP43" i="4"/>
  <c r="DE43" i="4"/>
  <c r="CP42" i="4"/>
  <c r="DE42" i="4"/>
  <c r="CX68" i="4"/>
  <c r="DA68" i="4" s="1"/>
  <c r="CB96" i="4"/>
  <c r="CE96" i="4" s="1"/>
  <c r="CJ95" i="4"/>
  <c r="CS93" i="4"/>
  <c r="CJ92" i="4"/>
  <c r="DE114" i="4"/>
  <c r="CS92" i="4"/>
  <c r="CS87" i="4"/>
  <c r="CP87" i="4"/>
  <c r="CP105" i="4"/>
  <c r="CP107" i="4" s="1"/>
  <c r="BH54" i="3"/>
  <c r="BK54" i="3" s="1"/>
  <c r="CJ96" i="4"/>
  <c r="CS88" i="4"/>
  <c r="CP88" i="4"/>
  <c r="CX95" i="4"/>
  <c r="DA95" i="4" s="1"/>
  <c r="CB95" i="4"/>
  <c r="CE95" i="4" s="1"/>
  <c r="CX89" i="4"/>
  <c r="DA89" i="4" s="1"/>
  <c r="BS96" i="4"/>
  <c r="DB124" i="4"/>
  <c r="BH13" i="3"/>
  <c r="BU13" i="3" s="1"/>
  <c r="CP8" i="4"/>
  <c r="DE8" i="4"/>
  <c r="CP24" i="4"/>
  <c r="DE24" i="4"/>
  <c r="CP23" i="4"/>
  <c r="DE23" i="4"/>
  <c r="CP22" i="4"/>
  <c r="DE22" i="4"/>
  <c r="CP21" i="4"/>
  <c r="DE21" i="4"/>
  <c r="CP20" i="4"/>
  <c r="DE20" i="4"/>
  <c r="CP19" i="4"/>
  <c r="DE19" i="4"/>
  <c r="CP18" i="4"/>
  <c r="DE18" i="4"/>
  <c r="CP17" i="4"/>
  <c r="DE17" i="4"/>
  <c r="CP16" i="4"/>
  <c r="DE16" i="4"/>
  <c r="CP15" i="4"/>
  <c r="DE15" i="4"/>
  <c r="CP14" i="4"/>
  <c r="DE14" i="4"/>
  <c r="CP13" i="4"/>
  <c r="DE13" i="4"/>
  <c r="CP12" i="4"/>
  <c r="DE12" i="4"/>
  <c r="CP11" i="4"/>
  <c r="DE11" i="4"/>
  <c r="CP10" i="4"/>
  <c r="DE10" i="4"/>
  <c r="CP9" i="4"/>
  <c r="DE9" i="4"/>
  <c r="CP41" i="4"/>
  <c r="DE41" i="4"/>
  <c r="CP56" i="4"/>
  <c r="DE56" i="4"/>
  <c r="CP55" i="4"/>
  <c r="DE55" i="4"/>
  <c r="CP54" i="4"/>
  <c r="DE54" i="4"/>
  <c r="CP53" i="4"/>
  <c r="DE53" i="4"/>
  <c r="CP52" i="4"/>
  <c r="DE52" i="4"/>
  <c r="CP51" i="4"/>
  <c r="DE51" i="4"/>
  <c r="BH10" i="3"/>
  <c r="BU10" i="3" s="1"/>
  <c r="BX8" i="4"/>
  <c r="CS8" i="4"/>
  <c r="BX24" i="4"/>
  <c r="CS24" i="4"/>
  <c r="BX23" i="4"/>
  <c r="CS23" i="4"/>
  <c r="BX22" i="4"/>
  <c r="CS22" i="4"/>
  <c r="BX21" i="4"/>
  <c r="CS21" i="4"/>
  <c r="BX20" i="4"/>
  <c r="CS20" i="4"/>
  <c r="BX19" i="4"/>
  <c r="CS19" i="4"/>
  <c r="BX18" i="4"/>
  <c r="CS18" i="4"/>
  <c r="BX17" i="4"/>
  <c r="CS17" i="4"/>
  <c r="BX16" i="4"/>
  <c r="CS16" i="4"/>
  <c r="CX8" i="4"/>
  <c r="CX24" i="4"/>
  <c r="DA24" i="4" s="1"/>
  <c r="CX23" i="4"/>
  <c r="DA23" i="4" s="1"/>
  <c r="CX22" i="4"/>
  <c r="DA22" i="4" s="1"/>
  <c r="CX21" i="4"/>
  <c r="DA21" i="4" s="1"/>
  <c r="CX20" i="4"/>
  <c r="DA20" i="4" s="1"/>
  <c r="CX19" i="4"/>
  <c r="DA19" i="4" s="1"/>
  <c r="CX18" i="4"/>
  <c r="DA18" i="4" s="1"/>
  <c r="CX17" i="4"/>
  <c r="DA17" i="4" s="1"/>
  <c r="CX16" i="4"/>
  <c r="DA16" i="4" s="1"/>
  <c r="CX15" i="4"/>
  <c r="DA15" i="4" s="1"/>
  <c r="CX14" i="4"/>
  <c r="DA14" i="4" s="1"/>
  <c r="CX13" i="4"/>
  <c r="DA13" i="4" s="1"/>
  <c r="CX12" i="4"/>
  <c r="DA12" i="4" s="1"/>
  <c r="CX11" i="4"/>
  <c r="DA11" i="4" s="1"/>
  <c r="CX10" i="4"/>
  <c r="DA10" i="4" s="1"/>
  <c r="CX9" i="4"/>
  <c r="DA9" i="4" s="1"/>
  <c r="CX41" i="4"/>
  <c r="CX56" i="4"/>
  <c r="DA56" i="4" s="1"/>
  <c r="CX55" i="4"/>
  <c r="DA55" i="4" s="1"/>
  <c r="CX54" i="4"/>
  <c r="DA54" i="4" s="1"/>
  <c r="CX53" i="4"/>
  <c r="DA53" i="4" s="1"/>
  <c r="CX52" i="4"/>
  <c r="DA52" i="4" s="1"/>
  <c r="CX51" i="4"/>
  <c r="DA51" i="4" s="1"/>
  <c r="CX50" i="4"/>
  <c r="DA50" i="4" s="1"/>
  <c r="CX49" i="4"/>
  <c r="DA49" i="4" s="1"/>
  <c r="CX48" i="4"/>
  <c r="DA48" i="4" s="1"/>
  <c r="CX47" i="4"/>
  <c r="DA47" i="4" s="1"/>
  <c r="CX46" i="4"/>
  <c r="DA46" i="4" s="1"/>
  <c r="CX45" i="4"/>
  <c r="DA45" i="4" s="1"/>
  <c r="CX44" i="4"/>
  <c r="DA44" i="4" s="1"/>
  <c r="CX43" i="4"/>
  <c r="DA43" i="4" s="1"/>
  <c r="BS8" i="4"/>
  <c r="BS24" i="4"/>
  <c r="BS23" i="4"/>
  <c r="BS22" i="4"/>
  <c r="BS21" i="4"/>
  <c r="BS20" i="4"/>
  <c r="BS19" i="4"/>
  <c r="BS18" i="4"/>
  <c r="BS17" i="4"/>
  <c r="BS16" i="4"/>
  <c r="CB15" i="4"/>
  <c r="CE15" i="4" s="1"/>
  <c r="CM15" i="4"/>
  <c r="CB14" i="4"/>
  <c r="CE14" i="4" s="1"/>
  <c r="CM14" i="4"/>
  <c r="CB13" i="4"/>
  <c r="CE13" i="4" s="1"/>
  <c r="CM13" i="4"/>
  <c r="CB12" i="4"/>
  <c r="CE12" i="4" s="1"/>
  <c r="CM12" i="4"/>
  <c r="CB11" i="4"/>
  <c r="CE11" i="4" s="1"/>
  <c r="CM11" i="4"/>
  <c r="CB10" i="4"/>
  <c r="CE10" i="4" s="1"/>
  <c r="CM10" i="4"/>
  <c r="CB9" i="4"/>
  <c r="CE9" i="4" s="1"/>
  <c r="CM9" i="4"/>
  <c r="CB41" i="4"/>
  <c r="CM41" i="4"/>
  <c r="CB56" i="4"/>
  <c r="CE56" i="4" s="1"/>
  <c r="CM56" i="4"/>
  <c r="CB55" i="4"/>
  <c r="CE55" i="4" s="1"/>
  <c r="CM55" i="4"/>
  <c r="CB54" i="4"/>
  <c r="CE54" i="4" s="1"/>
  <c r="CM54" i="4"/>
  <c r="CB53" i="4"/>
  <c r="CE53" i="4" s="1"/>
  <c r="CM53" i="4"/>
  <c r="CB52" i="4"/>
  <c r="CE52" i="4" s="1"/>
  <c r="CM52" i="4"/>
  <c r="CB51" i="4"/>
  <c r="CE51" i="4" s="1"/>
  <c r="CM51" i="4"/>
  <c r="CB50" i="4"/>
  <c r="CE50" i="4" s="1"/>
  <c r="CM50" i="4"/>
  <c r="CB49" i="4"/>
  <c r="CE49" i="4" s="1"/>
  <c r="CM49" i="4"/>
  <c r="CB48" i="4"/>
  <c r="CE48" i="4" s="1"/>
  <c r="CM48" i="4"/>
  <c r="CB47" i="4"/>
  <c r="CE47" i="4" s="1"/>
  <c r="CM47" i="4"/>
  <c r="CB46" i="4"/>
  <c r="CE46" i="4" s="1"/>
  <c r="CM46" i="4"/>
  <c r="CB45" i="4"/>
  <c r="CE45" i="4" s="1"/>
  <c r="CM45" i="4"/>
  <c r="CB44" i="4"/>
  <c r="CE44" i="4" s="1"/>
  <c r="CM44" i="4"/>
  <c r="CB43" i="4"/>
  <c r="CE43" i="4" s="1"/>
  <c r="CM43" i="4"/>
  <c r="CB42" i="4"/>
  <c r="CE42" i="4" s="1"/>
  <c r="CM42" i="4"/>
  <c r="CB65" i="4"/>
  <c r="CX94" i="4"/>
  <c r="DA94" i="4" s="1"/>
  <c r="CP114" i="4"/>
  <c r="BS69" i="4"/>
  <c r="CJ93" i="4"/>
  <c r="CB68" i="4"/>
  <c r="CE68" i="4" s="1"/>
  <c r="CJ68" i="4"/>
  <c r="BS67" i="4"/>
  <c r="CP91" i="4"/>
  <c r="BX66" i="4"/>
  <c r="CS66" i="4"/>
  <c r="BS90" i="4"/>
  <c r="CM87" i="4"/>
  <c r="BX89" i="4"/>
  <c r="BX105" i="4"/>
  <c r="BT106" i="4" s="1"/>
  <c r="BS65" i="4"/>
  <c r="CM65" i="4"/>
  <c r="CX114" i="4"/>
  <c r="CM114" i="4"/>
  <c r="CK115" i="4" s="1"/>
  <c r="CP68" i="4"/>
  <c r="DE92" i="4"/>
  <c r="BX67" i="4"/>
  <c r="CM67" i="4"/>
  <c r="CB89" i="4"/>
  <c r="CE89" i="4" s="1"/>
  <c r="CM89" i="4"/>
  <c r="CB88" i="4"/>
  <c r="CE88" i="4" s="1"/>
  <c r="BS105" i="4"/>
  <c r="BN106" i="4" s="1"/>
  <c r="CJ94" i="4"/>
  <c r="CP93" i="4"/>
  <c r="CJ66" i="4"/>
  <c r="CS90" i="4"/>
  <c r="CX88" i="4"/>
  <c r="DA88" i="4" s="1"/>
  <c r="CM88" i="4"/>
  <c r="CP95" i="4"/>
  <c r="CP94" i="4"/>
  <c r="CB114" i="4"/>
  <c r="BS114" i="4"/>
  <c r="BN115" i="4" s="1"/>
  <c r="CS69" i="4"/>
  <c r="CJ69" i="4"/>
  <c r="BX93" i="4"/>
  <c r="BX92" i="4"/>
  <c r="CX67" i="4"/>
  <c r="DA67" i="4" s="1"/>
  <c r="CS67" i="4"/>
  <c r="CX91" i="4"/>
  <c r="DA91" i="4" s="1"/>
  <c r="CP66" i="4"/>
  <c r="CJ90" i="4"/>
  <c r="CX96" i="4"/>
  <c r="DA96" i="4" s="1"/>
  <c r="BX95" i="4"/>
  <c r="BS95" i="4"/>
  <c r="BX15" i="4"/>
  <c r="CS15" i="4"/>
  <c r="BX14" i="4"/>
  <c r="CS14" i="4"/>
  <c r="BX13" i="4"/>
  <c r="CS13" i="4"/>
  <c r="BX12" i="4"/>
  <c r="CS12" i="4"/>
  <c r="BX11" i="4"/>
  <c r="CS11" i="4"/>
  <c r="BX10" i="4"/>
  <c r="CS10" i="4"/>
  <c r="BX9" i="4"/>
  <c r="CS9" i="4"/>
  <c r="BX41" i="4"/>
  <c r="CJ41" i="4"/>
  <c r="CS41" i="4"/>
  <c r="BX56" i="4"/>
  <c r="CJ56" i="4"/>
  <c r="CS56" i="4"/>
  <c r="BX55" i="4"/>
  <c r="CJ55" i="4"/>
  <c r="CS55" i="4"/>
  <c r="BX54" i="4"/>
  <c r="CJ54" i="4"/>
  <c r="CS54" i="4"/>
  <c r="BX53" i="4"/>
  <c r="CJ53" i="4"/>
  <c r="CS53" i="4"/>
  <c r="BX52" i="4"/>
  <c r="CJ52" i="4"/>
  <c r="CS52" i="4"/>
  <c r="BX51" i="4"/>
  <c r="CJ51" i="4"/>
  <c r="CS51" i="4"/>
  <c r="BX50" i="4"/>
  <c r="CJ50" i="4"/>
  <c r="CS50" i="4"/>
  <c r="BX49" i="4"/>
  <c r="CJ49" i="4"/>
  <c r="CS49" i="4"/>
  <c r="BX48" i="4"/>
  <c r="CJ48" i="4"/>
  <c r="CS48" i="4"/>
  <c r="BX47" i="4"/>
  <c r="CJ47" i="4"/>
  <c r="CS47" i="4"/>
  <c r="BX46" i="4"/>
  <c r="CJ46" i="4"/>
  <c r="CS46" i="4"/>
  <c r="BX45" i="4"/>
  <c r="CJ45" i="4"/>
  <c r="CS45" i="4"/>
  <c r="BX44" i="4"/>
  <c r="CJ44" i="4"/>
  <c r="CS44" i="4"/>
  <c r="BX43" i="4"/>
  <c r="CJ43" i="4"/>
  <c r="CS43" i="4"/>
  <c r="BX42" i="4"/>
  <c r="CJ42" i="4"/>
  <c r="CS42" i="4"/>
  <c r="CJ65" i="4"/>
  <c r="BX94" i="4"/>
  <c r="CJ114" i="4"/>
  <c r="CB69" i="4"/>
  <c r="CE69" i="4" s="1"/>
  <c r="CP69" i="4"/>
  <c r="CX69" i="4"/>
  <c r="DA69" i="4" s="1"/>
  <c r="BS93" i="4"/>
  <c r="CX93" i="4"/>
  <c r="DA93" i="4" s="1"/>
  <c r="CM68" i="4"/>
  <c r="BS92" i="4"/>
  <c r="CJ91" i="4"/>
  <c r="BX90" i="4"/>
  <c r="CX90" i="4"/>
  <c r="DA90" i="4" s="1"/>
  <c r="BS87" i="4"/>
  <c r="CJ89" i="4"/>
  <c r="DE96" i="4"/>
  <c r="CJ88" i="4"/>
  <c r="DE88" i="4"/>
  <c r="CM95" i="4"/>
  <c r="CX105" i="4"/>
  <c r="CX65" i="4"/>
  <c r="BS94" i="4"/>
  <c r="BX69" i="4"/>
  <c r="DE93" i="4"/>
  <c r="CJ67" i="4"/>
  <c r="CX66" i="4"/>
  <c r="DA66" i="4" s="1"/>
  <c r="CS89" i="4"/>
  <c r="DE95" i="4"/>
  <c r="CS105" i="4"/>
  <c r="DE105" i="4"/>
  <c r="DE107" i="4" s="1"/>
  <c r="CX42" i="4"/>
  <c r="DA42" i="4" s="1"/>
  <c r="CS65" i="4"/>
  <c r="BS68" i="4"/>
  <c r="CS68" i="4"/>
  <c r="CP92" i="4"/>
  <c r="CP67" i="4"/>
  <c r="BX91" i="4"/>
  <c r="CP90" i="4"/>
  <c r="CB87" i="4"/>
  <c r="DE89" i="4"/>
  <c r="CS96" i="4"/>
  <c r="CP96" i="4"/>
  <c r="CB105" i="4"/>
  <c r="DE68" i="4"/>
  <c r="DE65" i="4"/>
  <c r="DE69" i="4"/>
  <c r="DE66" i="4"/>
  <c r="BS66" i="4"/>
  <c r="DE67" i="4"/>
  <c r="BH68" i="3"/>
  <c r="BU68" i="3" s="1"/>
  <c r="BH14" i="3"/>
  <c r="BU14" i="3" s="1"/>
  <c r="BC97" i="3"/>
  <c r="AV57" i="3"/>
  <c r="CJ8" i="4"/>
  <c r="CJ24" i="4"/>
  <c r="CJ23" i="4"/>
  <c r="CJ22" i="4"/>
  <c r="CJ21" i="4"/>
  <c r="CJ20" i="4"/>
  <c r="CJ19" i="4"/>
  <c r="CJ18" i="4"/>
  <c r="CJ17" i="4"/>
  <c r="CJ16" i="4"/>
  <c r="CJ15" i="4"/>
  <c r="CJ14" i="4"/>
  <c r="CJ13" i="4"/>
  <c r="CJ12" i="4"/>
  <c r="CJ11" i="4"/>
  <c r="CJ10" i="4"/>
  <c r="CJ9" i="4"/>
  <c r="BK41" i="4"/>
  <c r="BL194" i="4" s="1"/>
  <c r="BH132" i="3"/>
  <c r="BL132" i="3" s="1"/>
  <c r="BH123" i="3"/>
  <c r="AG57" i="3"/>
  <c r="BH8" i="3"/>
  <c r="BU8" i="3" s="1"/>
  <c r="AU115" i="3"/>
  <c r="AV114" i="3"/>
  <c r="BH41" i="3"/>
  <c r="BH65" i="3"/>
  <c r="BU65" i="3" s="1"/>
  <c r="O132" i="2"/>
  <c r="O133" i="2" s="1"/>
  <c r="U132" i="2"/>
  <c r="U133" i="2" s="1"/>
  <c r="Z132" i="2"/>
  <c r="Z133" i="2" s="1"/>
  <c r="AD132" i="2"/>
  <c r="AD133" i="2" s="1"/>
  <c r="AF132" i="2"/>
  <c r="AF133" i="2" s="1"/>
  <c r="AL132" i="2"/>
  <c r="AL133" i="2" s="1"/>
  <c r="AO132" i="2"/>
  <c r="AO133" i="2" s="1"/>
  <c r="AR132" i="2"/>
  <c r="AU132" i="2"/>
  <c r="AZ132" i="2"/>
  <c r="AZ133" i="2" s="1"/>
  <c r="BB132" i="2"/>
  <c r="BG132" i="2"/>
  <c r="BG133" i="2" s="1"/>
  <c r="P133" i="2"/>
  <c r="Q133" i="2"/>
  <c r="R133" i="2"/>
  <c r="S133" i="2"/>
  <c r="T133" i="2"/>
  <c r="V133" i="2"/>
  <c r="W133" i="2"/>
  <c r="X133" i="2"/>
  <c r="Y133" i="2"/>
  <c r="AA133" i="2"/>
  <c r="AB133" i="2"/>
  <c r="AC133" i="2"/>
  <c r="AE133" i="2"/>
  <c r="AH133" i="2"/>
  <c r="AI133" i="2"/>
  <c r="AJ133" i="2"/>
  <c r="AK133" i="2"/>
  <c r="AM133" i="2"/>
  <c r="AN133" i="2"/>
  <c r="AP133" i="2"/>
  <c r="AQ133" i="2"/>
  <c r="AS133" i="2"/>
  <c r="AT133" i="2"/>
  <c r="AW133" i="2"/>
  <c r="AX133" i="2"/>
  <c r="AY133" i="2"/>
  <c r="BA133" i="2"/>
  <c r="BD133" i="2"/>
  <c r="BE133" i="2"/>
  <c r="BF133" i="2"/>
  <c r="BV65" i="3" l="1"/>
  <c r="BL79" i="3" s="1"/>
  <c r="CM34" i="4"/>
  <c r="BM170" i="4"/>
  <c r="BM188" i="4"/>
  <c r="BL2" i="4"/>
  <c r="BL195" i="4"/>
  <c r="BL201" i="4" s="1"/>
  <c r="BM169" i="4"/>
  <c r="BM174" i="4"/>
  <c r="BM178" i="4"/>
  <c r="BM187" i="4"/>
  <c r="BM181" i="4"/>
  <c r="BM171" i="4"/>
  <c r="BV8" i="3"/>
  <c r="BL33" i="3" s="1"/>
  <c r="BM172" i="4"/>
  <c r="BM179" i="4"/>
  <c r="BM176" i="4"/>
  <c r="CJ34" i="4"/>
  <c r="BM177" i="4"/>
  <c r="BM186" i="4"/>
  <c r="BM175" i="4"/>
  <c r="BM167" i="4"/>
  <c r="BM168" i="4"/>
  <c r="BM185" i="4"/>
  <c r="CD80" i="4"/>
  <c r="BM173" i="4"/>
  <c r="BM163" i="4"/>
  <c r="BL153" i="4"/>
  <c r="CS80" i="4"/>
  <c r="BM182" i="4"/>
  <c r="BM80" i="4"/>
  <c r="BL150" i="4"/>
  <c r="CP80" i="4"/>
  <c r="BM180" i="4"/>
  <c r="BL155" i="4"/>
  <c r="BM165" i="4"/>
  <c r="BL152" i="4"/>
  <c r="BM162" i="4"/>
  <c r="BL156" i="4"/>
  <c r="BM166" i="4"/>
  <c r="BM164" i="4"/>
  <c r="BL154" i="4"/>
  <c r="BM183" i="4"/>
  <c r="BL151" i="4"/>
  <c r="BM161" i="4"/>
  <c r="CX80" i="4"/>
  <c r="BH79" i="3"/>
  <c r="CJ80" i="4"/>
  <c r="DE80" i="4"/>
  <c r="CM80" i="4"/>
  <c r="BX80" i="4"/>
  <c r="CB80" i="4"/>
  <c r="BS80" i="4"/>
  <c r="BX34" i="4"/>
  <c r="BT33" i="4"/>
  <c r="CF33" i="4"/>
  <c r="CK79" i="4"/>
  <c r="BT79" i="4"/>
  <c r="CF79" i="4"/>
  <c r="BN79" i="4"/>
  <c r="DB79" i="4"/>
  <c r="BH33" i="3"/>
  <c r="CK33" i="4"/>
  <c r="DB33" i="4"/>
  <c r="DE34" i="4"/>
  <c r="BN33" i="4"/>
  <c r="BS34" i="4"/>
  <c r="CX34" i="4"/>
  <c r="CB34" i="4"/>
  <c r="CS34" i="4"/>
  <c r="BM34" i="4"/>
  <c r="BL33" i="4"/>
  <c r="CM58" i="4"/>
  <c r="BX58" i="4"/>
  <c r="CE125" i="4"/>
  <c r="DE58" i="4"/>
  <c r="BH97" i="3"/>
  <c r="CT89" i="4"/>
  <c r="DF89" i="4" s="1"/>
  <c r="CP58" i="4"/>
  <c r="BS58" i="4"/>
  <c r="CT68" i="4"/>
  <c r="DF68" i="4" s="1"/>
  <c r="CJ58" i="4"/>
  <c r="CB58" i="4"/>
  <c r="DA87" i="4"/>
  <c r="DA98" i="4" s="1"/>
  <c r="CT42" i="4"/>
  <c r="DF42" i="4" s="1"/>
  <c r="CX58" i="4"/>
  <c r="CE105" i="4"/>
  <c r="BY106" i="4" s="1"/>
  <c r="DA41" i="4"/>
  <c r="CU57" i="4" s="1"/>
  <c r="CM107" i="4"/>
  <c r="CT65" i="4"/>
  <c r="CT41" i="4"/>
  <c r="CT91" i="4"/>
  <c r="DF91" i="4" s="1"/>
  <c r="CE65" i="4"/>
  <c r="CE41" i="4"/>
  <c r="CE58" i="4" s="1"/>
  <c r="BX98" i="4"/>
  <c r="DA65" i="4"/>
  <c r="CT53" i="4"/>
  <c r="DF53" i="4" s="1"/>
  <c r="CM98" i="4"/>
  <c r="DE98" i="4"/>
  <c r="CT12" i="4"/>
  <c r="DF12" i="4" s="1"/>
  <c r="CE8" i="4"/>
  <c r="DA8" i="4"/>
  <c r="BL57" i="4"/>
  <c r="BM58" i="4"/>
  <c r="CP98" i="4"/>
  <c r="CJ98" i="4"/>
  <c r="BS98" i="4"/>
  <c r="CX98" i="4"/>
  <c r="CE87" i="4"/>
  <c r="CE98" i="4" s="1"/>
  <c r="CB98" i="4"/>
  <c r="CS98" i="4"/>
  <c r="DA105" i="4"/>
  <c r="CX107" i="4"/>
  <c r="CF106" i="4"/>
  <c r="CJ107" i="4"/>
  <c r="DA114" i="4"/>
  <c r="CE114" i="4"/>
  <c r="DB115" i="4"/>
  <c r="DE116" i="4"/>
  <c r="CF115" i="4"/>
  <c r="CJ116" i="4"/>
  <c r="CN124" i="4"/>
  <c r="CT125" i="4"/>
  <c r="CU124" i="4"/>
  <c r="DA125" i="4"/>
  <c r="CT10" i="4"/>
  <c r="DF10" i="4" s="1"/>
  <c r="CT14" i="4"/>
  <c r="DF14" i="4" s="1"/>
  <c r="CT49" i="4"/>
  <c r="DF49" i="4" s="1"/>
  <c r="CT94" i="4"/>
  <c r="DF94" i="4" s="1"/>
  <c r="DF123" i="4"/>
  <c r="DG123" i="4" s="1"/>
  <c r="CT44" i="4"/>
  <c r="DF44" i="4" s="1"/>
  <c r="CT48" i="4"/>
  <c r="DF48" i="4" s="1"/>
  <c r="CT56" i="4"/>
  <c r="DF56" i="4" s="1"/>
  <c r="CT19" i="4"/>
  <c r="DF19" i="4" s="1"/>
  <c r="CT23" i="4"/>
  <c r="DF23" i="4" s="1"/>
  <c r="CT51" i="4"/>
  <c r="DF51" i="4" s="1"/>
  <c r="CT55" i="4"/>
  <c r="DF55" i="4" s="1"/>
  <c r="CT52" i="4"/>
  <c r="DF52" i="4" s="1"/>
  <c r="CT95" i="4"/>
  <c r="DF95" i="4" s="1"/>
  <c r="CT47" i="4"/>
  <c r="DF47" i="4" s="1"/>
  <c r="CT114" i="4"/>
  <c r="CT18" i="4"/>
  <c r="DF18" i="4" s="1"/>
  <c r="CT22" i="4"/>
  <c r="DF22" i="4" s="1"/>
  <c r="CT9" i="4"/>
  <c r="DF9" i="4" s="1"/>
  <c r="CT17" i="4"/>
  <c r="DF17" i="4" s="1"/>
  <c r="CT21" i="4"/>
  <c r="DF21" i="4" s="1"/>
  <c r="CT50" i="4"/>
  <c r="DF50" i="4" s="1"/>
  <c r="CT8" i="4"/>
  <c r="CT92" i="4"/>
  <c r="DF92" i="4" s="1"/>
  <c r="CT105" i="4"/>
  <c r="CT13" i="4"/>
  <c r="CT46" i="4"/>
  <c r="DF46" i="4" s="1"/>
  <c r="CT54" i="4"/>
  <c r="DF54" i="4" s="1"/>
  <c r="CT11" i="4"/>
  <c r="DF11" i="4" s="1"/>
  <c r="CT15" i="4"/>
  <c r="DF15" i="4" s="1"/>
  <c r="CT88" i="4"/>
  <c r="DF88" i="4" s="1"/>
  <c r="BH133" i="3"/>
  <c r="CT43" i="4"/>
  <c r="DF43" i="4" s="1"/>
  <c r="CT16" i="4"/>
  <c r="DF16" i="4" s="1"/>
  <c r="CT20" i="4"/>
  <c r="DF20" i="4" s="1"/>
  <c r="CT24" i="4"/>
  <c r="DF24" i="4" s="1"/>
  <c r="CT45" i="4"/>
  <c r="DF45" i="4" s="1"/>
  <c r="BN57" i="4"/>
  <c r="CF97" i="4"/>
  <c r="CT66" i="4"/>
  <c r="DF66" i="4" s="1"/>
  <c r="CT93" i="4"/>
  <c r="DF93" i="4" s="1"/>
  <c r="CT87" i="4"/>
  <c r="BK105" i="3"/>
  <c r="BL105" i="3" s="1"/>
  <c r="BT97" i="4"/>
  <c r="CT96" i="4"/>
  <c r="DF96" i="4" s="1"/>
  <c r="DB106" i="4"/>
  <c r="DB97" i="4"/>
  <c r="CT90" i="4"/>
  <c r="CF57" i="4"/>
  <c r="CT69" i="4"/>
  <c r="DF69" i="4" s="1"/>
  <c r="CK57" i="4"/>
  <c r="BT57" i="4"/>
  <c r="DB57" i="4"/>
  <c r="BN97" i="4"/>
  <c r="CT67" i="4"/>
  <c r="DF67" i="4" s="1"/>
  <c r="CK97" i="4"/>
  <c r="BH57" i="3"/>
  <c r="BK41" i="3"/>
  <c r="BL41" i="3" s="1"/>
  <c r="BH124" i="3"/>
  <c r="BK123" i="3"/>
  <c r="BL123" i="3" s="1"/>
  <c r="AV115" i="3"/>
  <c r="BH114" i="3"/>
  <c r="BC132" i="2"/>
  <c r="BC133" i="2" s="1"/>
  <c r="AV132" i="2"/>
  <c r="AV133" i="2" s="1"/>
  <c r="AG132" i="2"/>
  <c r="AG133" i="2" s="1"/>
  <c r="AU133" i="2"/>
  <c r="BB133" i="2"/>
  <c r="AR133" i="2"/>
  <c r="BL140" i="4" l="1"/>
  <c r="BM208" i="4" s="1"/>
  <c r="BL138" i="4"/>
  <c r="BM206" i="4" s="1"/>
  <c r="BL142" i="4"/>
  <c r="BM209" i="4" s="1"/>
  <c r="BL146" i="4"/>
  <c r="BM213" i="4" s="1"/>
  <c r="BL143" i="4"/>
  <c r="BM210" i="4" s="1"/>
  <c r="BM160" i="4"/>
  <c r="BL139" i="4"/>
  <c r="BM207" i="4" s="1"/>
  <c r="BY79" i="4"/>
  <c r="CE80" i="4"/>
  <c r="DA80" i="4"/>
  <c r="CU79" i="4"/>
  <c r="CN79" i="4"/>
  <c r="CT80" i="4"/>
  <c r="BY33" i="4"/>
  <c r="CE34" i="4"/>
  <c r="CN33" i="4"/>
  <c r="CT34" i="4"/>
  <c r="CU33" i="4"/>
  <c r="DA34" i="4"/>
  <c r="CU97" i="4"/>
  <c r="BY57" i="4"/>
  <c r="CE107" i="4"/>
  <c r="DF65" i="4"/>
  <c r="DG65" i="4" s="1"/>
  <c r="DA58" i="4"/>
  <c r="BY97" i="4"/>
  <c r="DF124" i="4"/>
  <c r="DF125" i="4"/>
  <c r="DF41" i="4"/>
  <c r="DG41" i="4" s="1"/>
  <c r="DF8" i="4"/>
  <c r="CT58" i="4"/>
  <c r="DF87" i="4"/>
  <c r="CT98" i="4"/>
  <c r="DF98" i="4" s="1"/>
  <c r="CN106" i="4"/>
  <c r="CT107" i="4"/>
  <c r="CU106" i="4"/>
  <c r="DA107" i="4"/>
  <c r="CN115" i="4"/>
  <c r="CT116" i="4"/>
  <c r="BY115" i="4"/>
  <c r="CE116" i="4"/>
  <c r="CU115" i="4"/>
  <c r="DA116" i="4"/>
  <c r="DF105" i="4"/>
  <c r="DG105" i="4" s="1"/>
  <c r="DF114" i="4"/>
  <c r="DG114" i="4" s="1"/>
  <c r="DF13" i="4"/>
  <c r="CN57" i="4"/>
  <c r="CN97" i="4"/>
  <c r="BH132" i="2"/>
  <c r="BH133" i="2" s="1"/>
  <c r="DF90" i="4"/>
  <c r="BH115" i="3"/>
  <c r="BK114" i="3"/>
  <c r="BL114" i="3" s="1"/>
  <c r="BM2" i="3" s="1"/>
  <c r="BL141" i="4" l="1"/>
  <c r="BM205" i="4" s="1"/>
  <c r="BN205" i="4" s="1"/>
  <c r="BL144" i="4"/>
  <c r="BM211" i="4" s="1"/>
  <c r="BL145" i="4"/>
  <c r="BM212" i="4" s="1"/>
  <c r="DF79" i="4"/>
  <c r="DG8" i="4"/>
  <c r="DF34" i="4"/>
  <c r="DF33" i="4"/>
  <c r="DF80" i="4"/>
  <c r="DF106" i="4"/>
  <c r="DF58" i="4"/>
  <c r="DF57" i="4"/>
  <c r="DF116" i="4"/>
  <c r="DF97" i="4"/>
  <c r="DG87" i="4"/>
  <c r="DF107" i="4"/>
  <c r="DF115" i="4"/>
  <c r="BJ123" i="2"/>
  <c r="BJ114" i="2"/>
  <c r="BJ105" i="2"/>
  <c r="BJ96" i="2"/>
  <c r="BJ95" i="2"/>
  <c r="BJ94" i="2"/>
  <c r="BJ93" i="2"/>
  <c r="BJ92" i="2"/>
  <c r="BJ91" i="2"/>
  <c r="BJ90" i="2"/>
  <c r="BJ89" i="2"/>
  <c r="BJ88" i="2"/>
  <c r="BJ69" i="2"/>
  <c r="BJ68" i="2"/>
  <c r="BJ67" i="2"/>
  <c r="BJ66" i="2"/>
  <c r="BJ65" i="2"/>
  <c r="BJ24" i="2"/>
  <c r="BJ23" i="2"/>
  <c r="BJ22" i="2"/>
  <c r="BJ21" i="2"/>
  <c r="BJ20" i="2"/>
  <c r="BJ19" i="2"/>
  <c r="BJ18" i="2"/>
  <c r="BJ17" i="2"/>
  <c r="BJ16" i="2"/>
  <c r="BJ15" i="2"/>
  <c r="BJ14" i="2"/>
  <c r="BJ13" i="2"/>
  <c r="BJ12" i="2"/>
  <c r="BJ11" i="2"/>
  <c r="BJ10" i="2"/>
  <c r="BJ9" i="2"/>
  <c r="BJ8" i="2"/>
  <c r="BJ56" i="2"/>
  <c r="BJ55" i="2"/>
  <c r="BJ54" i="2"/>
  <c r="BJ53" i="2"/>
  <c r="BJ52" i="2"/>
  <c r="BJ51" i="2"/>
  <c r="BJ50" i="2"/>
  <c r="BJ49" i="2"/>
  <c r="BJ48" i="2"/>
  <c r="BJ47" i="2"/>
  <c r="BJ46" i="2"/>
  <c r="BJ45" i="2"/>
  <c r="BJ44" i="2"/>
  <c r="BJ43" i="2"/>
  <c r="BJ42" i="2"/>
  <c r="BJ41" i="2"/>
  <c r="BN206" i="4" l="1"/>
  <c r="BO205" i="4" s="1"/>
  <c r="AZ44" i="2"/>
  <c r="AZ46" i="2"/>
  <c r="AZ49" i="2"/>
  <c r="AZ50" i="2"/>
  <c r="AZ51" i="2"/>
  <c r="AZ52" i="2"/>
  <c r="AZ53" i="2"/>
  <c r="AZ54" i="2"/>
  <c r="AZ55" i="2"/>
  <c r="AZ56" i="2"/>
  <c r="BG123" i="2"/>
  <c r="BG124" i="2" s="1"/>
  <c r="BB123" i="2"/>
  <c r="AZ123" i="2"/>
  <c r="AZ124" i="2" s="1"/>
  <c r="AU123" i="2"/>
  <c r="AU124" i="2" s="1"/>
  <c r="AR123" i="2"/>
  <c r="AR124" i="2" s="1"/>
  <c r="AO123" i="2"/>
  <c r="AO124" i="2" s="1"/>
  <c r="AL123" i="2"/>
  <c r="AL124" i="2" s="1"/>
  <c r="AF123" i="2"/>
  <c r="AF124" i="2" s="1"/>
  <c r="AD123" i="2"/>
  <c r="AD124" i="2" s="1"/>
  <c r="Z123" i="2"/>
  <c r="Z124" i="2" s="1"/>
  <c r="U123" i="2"/>
  <c r="U124" i="2" s="1"/>
  <c r="O123" i="2"/>
  <c r="O124" i="2" s="1"/>
  <c r="P124" i="2"/>
  <c r="Q124" i="2"/>
  <c r="R124" i="2"/>
  <c r="S124" i="2"/>
  <c r="T124" i="2"/>
  <c r="V124" i="2"/>
  <c r="W124" i="2"/>
  <c r="X124" i="2"/>
  <c r="Y124" i="2"/>
  <c r="AA124" i="2"/>
  <c r="AB124" i="2"/>
  <c r="AC124" i="2"/>
  <c r="AE124" i="2"/>
  <c r="AH124" i="2"/>
  <c r="AI124" i="2"/>
  <c r="AJ124" i="2"/>
  <c r="AK124" i="2"/>
  <c r="AM124" i="2"/>
  <c r="AN124" i="2"/>
  <c r="AP124" i="2"/>
  <c r="AQ124" i="2"/>
  <c r="AS124" i="2"/>
  <c r="AT124" i="2"/>
  <c r="AW124" i="2"/>
  <c r="AX124" i="2"/>
  <c r="AY124" i="2"/>
  <c r="BA124" i="2"/>
  <c r="BD124" i="2"/>
  <c r="BE124" i="2"/>
  <c r="BF124" i="2"/>
  <c r="BG114" i="2"/>
  <c r="BG115" i="2" s="1"/>
  <c r="BB114" i="2"/>
  <c r="BB115" i="2" s="1"/>
  <c r="AZ114" i="2"/>
  <c r="AZ115" i="2" s="1"/>
  <c r="AR114" i="2"/>
  <c r="AR115" i="2" s="1"/>
  <c r="AO114" i="2"/>
  <c r="AO115" i="2" s="1"/>
  <c r="AL114" i="2"/>
  <c r="AL115" i="2" s="1"/>
  <c r="AF114" i="2"/>
  <c r="AD114" i="2"/>
  <c r="AD115" i="2" s="1"/>
  <c r="Z114" i="2"/>
  <c r="Z115" i="2" s="1"/>
  <c r="O114" i="2"/>
  <c r="O115" i="2" s="1"/>
  <c r="P115" i="2"/>
  <c r="Q115" i="2"/>
  <c r="R115" i="2"/>
  <c r="T115" i="2"/>
  <c r="V115" i="2"/>
  <c r="W115" i="2"/>
  <c r="X115" i="2"/>
  <c r="Y115" i="2"/>
  <c r="AA115" i="2"/>
  <c r="AB115" i="2"/>
  <c r="AC115" i="2"/>
  <c r="AE115" i="2"/>
  <c r="AH115" i="2"/>
  <c r="AI115" i="2"/>
  <c r="AJ115" i="2"/>
  <c r="AK115" i="2"/>
  <c r="AM115" i="2"/>
  <c r="AN115" i="2"/>
  <c r="AP115" i="2"/>
  <c r="AQ115" i="2"/>
  <c r="AS115" i="2"/>
  <c r="AW115" i="2"/>
  <c r="AX115" i="2"/>
  <c r="AY115" i="2"/>
  <c r="BA115" i="2"/>
  <c r="BD115" i="2"/>
  <c r="BE115" i="2"/>
  <c r="BF115" i="2"/>
  <c r="BG105" i="2"/>
  <c r="BG106" i="2" s="1"/>
  <c r="BB105" i="2"/>
  <c r="BB106" i="2" s="1"/>
  <c r="AZ105" i="2"/>
  <c r="AZ106" i="2" s="1"/>
  <c r="AU105" i="2"/>
  <c r="AU106" i="2" s="1"/>
  <c r="AR105" i="2"/>
  <c r="AR106" i="2" s="1"/>
  <c r="AO105" i="2"/>
  <c r="AO106" i="2" s="1"/>
  <c r="AL105" i="2"/>
  <c r="AL106" i="2" s="1"/>
  <c r="AF105" i="2"/>
  <c r="AF106" i="2" s="1"/>
  <c r="AD105" i="2"/>
  <c r="AD106" i="2" s="1"/>
  <c r="Z105" i="2"/>
  <c r="Z106" i="2" s="1"/>
  <c r="U105" i="2"/>
  <c r="U106" i="2" s="1"/>
  <c r="O105" i="2"/>
  <c r="O106" i="2" s="1"/>
  <c r="P106" i="2"/>
  <c r="Q106" i="2"/>
  <c r="R106" i="2"/>
  <c r="S106" i="2"/>
  <c r="T106" i="2"/>
  <c r="V106" i="2"/>
  <c r="W106" i="2"/>
  <c r="X106" i="2"/>
  <c r="Y106" i="2"/>
  <c r="AA106" i="2"/>
  <c r="AB106" i="2"/>
  <c r="AC106" i="2"/>
  <c r="AE106" i="2"/>
  <c r="AH106" i="2"/>
  <c r="AI106" i="2"/>
  <c r="AJ106" i="2"/>
  <c r="AK106" i="2"/>
  <c r="AM106" i="2"/>
  <c r="AN106" i="2"/>
  <c r="AP106" i="2"/>
  <c r="AQ106" i="2"/>
  <c r="AS106" i="2"/>
  <c r="AT106" i="2"/>
  <c r="AW106" i="2"/>
  <c r="AX106" i="2"/>
  <c r="AY106" i="2"/>
  <c r="BA106" i="2"/>
  <c r="BD106" i="2"/>
  <c r="BE106" i="2"/>
  <c r="BF106" i="2"/>
  <c r="BG88" i="2"/>
  <c r="BG89" i="2"/>
  <c r="BG90" i="2"/>
  <c r="BG91" i="2"/>
  <c r="BG92" i="2"/>
  <c r="BG93" i="2"/>
  <c r="BG94" i="2"/>
  <c r="BG95" i="2"/>
  <c r="BG96" i="2"/>
  <c r="BG87" i="2"/>
  <c r="BB88" i="2"/>
  <c r="BB89" i="2"/>
  <c r="BB90" i="2"/>
  <c r="BB91" i="2"/>
  <c r="BB92" i="2"/>
  <c r="BB93" i="2"/>
  <c r="BB94" i="2"/>
  <c r="BB95" i="2"/>
  <c r="BB96" i="2"/>
  <c r="BB87" i="2"/>
  <c r="AZ88" i="2"/>
  <c r="AZ89" i="2"/>
  <c r="AZ90" i="2"/>
  <c r="AZ91" i="2"/>
  <c r="AZ92" i="2"/>
  <c r="AZ93" i="2"/>
  <c r="AZ94" i="2"/>
  <c r="AZ95" i="2"/>
  <c r="AZ96" i="2"/>
  <c r="AZ87" i="2"/>
  <c r="AU88" i="2"/>
  <c r="AU89" i="2"/>
  <c r="AU90" i="2"/>
  <c r="AU91" i="2"/>
  <c r="AU92" i="2"/>
  <c r="AU93" i="2"/>
  <c r="AU94" i="2"/>
  <c r="AU95" i="2"/>
  <c r="AU96" i="2"/>
  <c r="AU87" i="2"/>
  <c r="AR88" i="2"/>
  <c r="AR89" i="2"/>
  <c r="AR90" i="2"/>
  <c r="AR91" i="2"/>
  <c r="AR92" i="2"/>
  <c r="AR93" i="2"/>
  <c r="AR94" i="2"/>
  <c r="AR95" i="2"/>
  <c r="AR96" i="2"/>
  <c r="AR87" i="2"/>
  <c r="AO88" i="2"/>
  <c r="AO89" i="2"/>
  <c r="AO90" i="2"/>
  <c r="AO91" i="2"/>
  <c r="AO92" i="2"/>
  <c r="AO93" i="2"/>
  <c r="AO94" i="2"/>
  <c r="AO95" i="2"/>
  <c r="AO96" i="2"/>
  <c r="AO87" i="2"/>
  <c r="AL88" i="2"/>
  <c r="AL89" i="2"/>
  <c r="AL90" i="2"/>
  <c r="AL91" i="2"/>
  <c r="AL92" i="2"/>
  <c r="AL93" i="2"/>
  <c r="AL94" i="2"/>
  <c r="AL95" i="2"/>
  <c r="AL96" i="2"/>
  <c r="AL87" i="2"/>
  <c r="AF88" i="2"/>
  <c r="AF89" i="2"/>
  <c r="AF90" i="2"/>
  <c r="AF91" i="2"/>
  <c r="AF92" i="2"/>
  <c r="AF93" i="2"/>
  <c r="AF94" i="2"/>
  <c r="AF95" i="2"/>
  <c r="AF96" i="2"/>
  <c r="AF87" i="2"/>
  <c r="AD88" i="2"/>
  <c r="AD89" i="2"/>
  <c r="AD90" i="2"/>
  <c r="AD91" i="2"/>
  <c r="AD92" i="2"/>
  <c r="AD93" i="2"/>
  <c r="AD94" i="2"/>
  <c r="AD95" i="2"/>
  <c r="AD96" i="2"/>
  <c r="AD87" i="2"/>
  <c r="Z88" i="2"/>
  <c r="Z89" i="2"/>
  <c r="Z90" i="2"/>
  <c r="Z91" i="2"/>
  <c r="Z92" i="2"/>
  <c r="Z93" i="2"/>
  <c r="Z94" i="2"/>
  <c r="Z95" i="2"/>
  <c r="Z96" i="2"/>
  <c r="Z87" i="2"/>
  <c r="U88" i="2"/>
  <c r="U89" i="2"/>
  <c r="U90" i="2"/>
  <c r="U91" i="2"/>
  <c r="U92" i="2"/>
  <c r="U93" i="2"/>
  <c r="U94" i="2"/>
  <c r="U95" i="2"/>
  <c r="U96" i="2"/>
  <c r="U87" i="2"/>
  <c r="O88" i="2"/>
  <c r="O89" i="2"/>
  <c r="O90" i="2"/>
  <c r="O91" i="2"/>
  <c r="O92" i="2"/>
  <c r="O93" i="2"/>
  <c r="O94" i="2"/>
  <c r="O95" i="2"/>
  <c r="O96" i="2"/>
  <c r="O87" i="2"/>
  <c r="P97" i="2"/>
  <c r="Q97" i="2"/>
  <c r="R97" i="2"/>
  <c r="S97" i="2"/>
  <c r="T97" i="2"/>
  <c r="V97" i="2"/>
  <c r="W97" i="2"/>
  <c r="X97" i="2"/>
  <c r="Y97" i="2"/>
  <c r="AA97" i="2"/>
  <c r="AB97" i="2"/>
  <c r="AC97" i="2"/>
  <c r="AE97" i="2"/>
  <c r="AH97" i="2"/>
  <c r="AI97" i="2"/>
  <c r="AJ97" i="2"/>
  <c r="AK97" i="2"/>
  <c r="AM97" i="2"/>
  <c r="AN97" i="2"/>
  <c r="AP97" i="2"/>
  <c r="AQ97" i="2"/>
  <c r="AS97" i="2"/>
  <c r="AT97" i="2"/>
  <c r="AW97" i="2"/>
  <c r="AX97" i="2"/>
  <c r="AY97" i="2"/>
  <c r="BA97" i="2"/>
  <c r="BD97" i="2"/>
  <c r="BE97" i="2"/>
  <c r="BF97" i="2"/>
  <c r="BG66" i="2"/>
  <c r="BG67" i="2"/>
  <c r="BG68" i="2"/>
  <c r="BG69" i="2"/>
  <c r="BG65" i="2"/>
  <c r="BB66" i="2"/>
  <c r="BB67" i="2"/>
  <c r="BB68" i="2"/>
  <c r="BB69" i="2"/>
  <c r="BB65" i="2"/>
  <c r="AZ66" i="2"/>
  <c r="AZ67" i="2"/>
  <c r="AZ68" i="2"/>
  <c r="AZ69" i="2"/>
  <c r="AZ65" i="2"/>
  <c r="AU66" i="2"/>
  <c r="AU67" i="2"/>
  <c r="AU68" i="2"/>
  <c r="AU69" i="2"/>
  <c r="AU65" i="2"/>
  <c r="AR66" i="2"/>
  <c r="AR67" i="2"/>
  <c r="AR68" i="2"/>
  <c r="AR69" i="2"/>
  <c r="AR65" i="2"/>
  <c r="AO66" i="2"/>
  <c r="AO67" i="2"/>
  <c r="AO68" i="2"/>
  <c r="AO69" i="2"/>
  <c r="AO65" i="2"/>
  <c r="AL66" i="2"/>
  <c r="AL67" i="2"/>
  <c r="AL68" i="2"/>
  <c r="AL69" i="2"/>
  <c r="AL65" i="2"/>
  <c r="AF66" i="2"/>
  <c r="AF67" i="2"/>
  <c r="AF68" i="2"/>
  <c r="AF69" i="2"/>
  <c r="AF65" i="2"/>
  <c r="AD66" i="2"/>
  <c r="AD67" i="2"/>
  <c r="AD68" i="2"/>
  <c r="AD69" i="2"/>
  <c r="AD65" i="2"/>
  <c r="Z66" i="2"/>
  <c r="Z67" i="2"/>
  <c r="Z68" i="2"/>
  <c r="Z69" i="2"/>
  <c r="Z65" i="2"/>
  <c r="Z79" i="2" s="1"/>
  <c r="U66" i="2"/>
  <c r="U67" i="2"/>
  <c r="U68" i="2"/>
  <c r="U69" i="2"/>
  <c r="U65" i="2"/>
  <c r="O66" i="2"/>
  <c r="O67" i="2"/>
  <c r="O68" i="2"/>
  <c r="O69" i="2"/>
  <c r="O65" i="2"/>
  <c r="BG42" i="2"/>
  <c r="BG43" i="2"/>
  <c r="BG44" i="2"/>
  <c r="BG45" i="2"/>
  <c r="BG46" i="2"/>
  <c r="BG47" i="2"/>
  <c r="BG48" i="2"/>
  <c r="BG49" i="2"/>
  <c r="BG50" i="2"/>
  <c r="BG51" i="2"/>
  <c r="BG52" i="2"/>
  <c r="BG53" i="2"/>
  <c r="BG54" i="2"/>
  <c r="BG55" i="2"/>
  <c r="BG56" i="2"/>
  <c r="BG41" i="2"/>
  <c r="AZ42" i="2"/>
  <c r="AZ43" i="2"/>
  <c r="AZ45" i="2"/>
  <c r="AZ47" i="2"/>
  <c r="AZ48" i="2"/>
  <c r="AZ41" i="2"/>
  <c r="AU42" i="2"/>
  <c r="AU43" i="2"/>
  <c r="AU44" i="2"/>
  <c r="AU45" i="2"/>
  <c r="AU46" i="2"/>
  <c r="AU47" i="2"/>
  <c r="AU48" i="2"/>
  <c r="AU49" i="2"/>
  <c r="AU50" i="2"/>
  <c r="AU51" i="2"/>
  <c r="AU52" i="2"/>
  <c r="AU53" i="2"/>
  <c r="AU54" i="2"/>
  <c r="AU55" i="2"/>
  <c r="AU56" i="2"/>
  <c r="AU41" i="2"/>
  <c r="AR42" i="2"/>
  <c r="AR43" i="2"/>
  <c r="AR44" i="2"/>
  <c r="AR45" i="2"/>
  <c r="AR46" i="2"/>
  <c r="AR47" i="2"/>
  <c r="AR48" i="2"/>
  <c r="AR49" i="2"/>
  <c r="AR50" i="2"/>
  <c r="AR51" i="2"/>
  <c r="AR52" i="2"/>
  <c r="AR53" i="2"/>
  <c r="AR54" i="2"/>
  <c r="AR55" i="2"/>
  <c r="AR56" i="2"/>
  <c r="AR41" i="2"/>
  <c r="AO42" i="2"/>
  <c r="AO43" i="2"/>
  <c r="AO44" i="2"/>
  <c r="AO45" i="2"/>
  <c r="AO46" i="2"/>
  <c r="AO47" i="2"/>
  <c r="AO48" i="2"/>
  <c r="AO49" i="2"/>
  <c r="AO50" i="2"/>
  <c r="AO51" i="2"/>
  <c r="AO52" i="2"/>
  <c r="AO53" i="2"/>
  <c r="AO54" i="2"/>
  <c r="AO55" i="2"/>
  <c r="AO56" i="2"/>
  <c r="AO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41" i="2"/>
  <c r="AF42" i="2"/>
  <c r="AF43" i="2"/>
  <c r="AF44" i="2"/>
  <c r="AF45" i="2"/>
  <c r="AF46" i="2"/>
  <c r="AF47" i="2"/>
  <c r="AF48" i="2"/>
  <c r="AF49" i="2"/>
  <c r="AF50" i="2"/>
  <c r="AF51" i="2"/>
  <c r="AF52" i="2"/>
  <c r="AF53" i="2"/>
  <c r="AF54" i="2"/>
  <c r="AF55" i="2"/>
  <c r="AF56" i="2"/>
  <c r="AF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41" i="2"/>
  <c r="P57" i="2"/>
  <c r="Q57" i="2"/>
  <c r="R57" i="2"/>
  <c r="S57" i="2"/>
  <c r="T57" i="2"/>
  <c r="V57" i="2"/>
  <c r="W57" i="2"/>
  <c r="X57" i="2"/>
  <c r="Y57" i="2"/>
  <c r="AA57" i="2"/>
  <c r="AB57" i="2"/>
  <c r="AC57" i="2"/>
  <c r="AE57" i="2"/>
  <c r="AH57" i="2"/>
  <c r="AI57" i="2"/>
  <c r="AJ57" i="2"/>
  <c r="AK57" i="2"/>
  <c r="AM57" i="2"/>
  <c r="AN57" i="2"/>
  <c r="AP57" i="2"/>
  <c r="AQ57" i="2"/>
  <c r="AS57" i="2"/>
  <c r="AT57" i="2"/>
  <c r="AW57" i="2"/>
  <c r="AX57" i="2"/>
  <c r="AY57" i="2"/>
  <c r="BA57" i="2"/>
  <c r="BD57" i="2"/>
  <c r="BE57" i="2"/>
  <c r="BF57" i="2"/>
  <c r="BG9" i="2"/>
  <c r="BG10" i="2"/>
  <c r="BG11" i="2"/>
  <c r="BG12" i="2"/>
  <c r="BG13" i="2"/>
  <c r="BG14" i="2"/>
  <c r="BG15" i="2"/>
  <c r="BG16" i="2"/>
  <c r="BG17" i="2"/>
  <c r="BG18" i="2"/>
  <c r="BG19" i="2"/>
  <c r="BG20" i="2"/>
  <c r="BG21" i="2"/>
  <c r="BG22" i="2"/>
  <c r="BG23" i="2"/>
  <c r="BG24" i="2"/>
  <c r="BG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8" i="2"/>
  <c r="AZ9" i="2"/>
  <c r="AZ10" i="2"/>
  <c r="AZ11" i="2"/>
  <c r="AZ12" i="2"/>
  <c r="AZ13" i="2"/>
  <c r="AZ14" i="2"/>
  <c r="AZ15" i="2"/>
  <c r="AZ16" i="2"/>
  <c r="AZ17" i="2"/>
  <c r="AZ18" i="2"/>
  <c r="AZ19" i="2"/>
  <c r="AZ20" i="2"/>
  <c r="AZ21" i="2"/>
  <c r="AZ22" i="2"/>
  <c r="AZ23" i="2"/>
  <c r="AZ24" i="2"/>
  <c r="AZ8" i="2"/>
  <c r="AU9" i="2"/>
  <c r="AU10" i="2"/>
  <c r="AU11" i="2"/>
  <c r="AU12" i="2"/>
  <c r="AU13" i="2"/>
  <c r="AU14" i="2"/>
  <c r="AU15" i="2"/>
  <c r="AU16" i="2"/>
  <c r="AU17" i="2"/>
  <c r="AU18" i="2"/>
  <c r="AU19" i="2"/>
  <c r="AU20" i="2"/>
  <c r="AU21" i="2"/>
  <c r="AU22" i="2"/>
  <c r="AU23" i="2"/>
  <c r="AU24" i="2"/>
  <c r="AU8" i="2"/>
  <c r="AR9" i="2"/>
  <c r="AR10" i="2"/>
  <c r="AR11" i="2"/>
  <c r="AR12" i="2"/>
  <c r="AR13" i="2"/>
  <c r="AR14" i="2"/>
  <c r="AR15" i="2"/>
  <c r="AR16" i="2"/>
  <c r="AR17" i="2"/>
  <c r="AR18" i="2"/>
  <c r="AR19" i="2"/>
  <c r="AR20" i="2"/>
  <c r="AR21" i="2"/>
  <c r="AR22" i="2"/>
  <c r="AR23" i="2"/>
  <c r="AR24" i="2"/>
  <c r="AR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8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8" i="2"/>
  <c r="U79" i="2" l="1"/>
  <c r="BG79" i="2"/>
  <c r="AZ79" i="2"/>
  <c r="BB79" i="2"/>
  <c r="AO79" i="2"/>
  <c r="AD79" i="2"/>
  <c r="O79" i="2"/>
  <c r="AU79" i="2"/>
  <c r="AL79" i="2"/>
  <c r="AR79" i="2"/>
  <c r="AF79" i="2"/>
  <c r="AR33" i="2"/>
  <c r="AL33" i="2"/>
  <c r="AO33" i="2"/>
  <c r="O33" i="2"/>
  <c r="AU33" i="2"/>
  <c r="U33" i="2"/>
  <c r="AZ33" i="2"/>
  <c r="BB33" i="2"/>
  <c r="AD33" i="2"/>
  <c r="BG33" i="2"/>
  <c r="Z33" i="2"/>
  <c r="AF33" i="2"/>
  <c r="AG19" i="2"/>
  <c r="AG11" i="2"/>
  <c r="AV24" i="2"/>
  <c r="AV16" i="2"/>
  <c r="BC18" i="2"/>
  <c r="BC10" i="2"/>
  <c r="BC123" i="2"/>
  <c r="BC124" i="2" s="1"/>
  <c r="AG18" i="2"/>
  <c r="AG10" i="2"/>
  <c r="BB124" i="2"/>
  <c r="BC42" i="2"/>
  <c r="AV65" i="2"/>
  <c r="BC56" i="2"/>
  <c r="AV55" i="2"/>
  <c r="AV47" i="2"/>
  <c r="AG66" i="2"/>
  <c r="BC48" i="2"/>
  <c r="BC96" i="2"/>
  <c r="BC105" i="2"/>
  <c r="BC50" i="2"/>
  <c r="BC13" i="2"/>
  <c r="AV87" i="2"/>
  <c r="AV89" i="2"/>
  <c r="BC53" i="2"/>
  <c r="BC45" i="2"/>
  <c r="AV69" i="2"/>
  <c r="AG114" i="2"/>
  <c r="AG20" i="2"/>
  <c r="BC19" i="2"/>
  <c r="BC11" i="2"/>
  <c r="AV50" i="2"/>
  <c r="AV42" i="2"/>
  <c r="AV95" i="2"/>
  <c r="AV94" i="2"/>
  <c r="AG91" i="2"/>
  <c r="AG8" i="2"/>
  <c r="AG17" i="2"/>
  <c r="AG9" i="2"/>
  <c r="AZ57" i="2"/>
  <c r="BC41" i="2"/>
  <c r="AG90" i="2"/>
  <c r="BC88" i="2"/>
  <c r="BC66" i="2"/>
  <c r="BC95" i="2"/>
  <c r="AG22" i="2"/>
  <c r="AG14" i="2"/>
  <c r="AV53" i="2"/>
  <c r="AV45" i="2"/>
  <c r="AG87" i="2"/>
  <c r="AG89" i="2"/>
  <c r="AV96" i="2"/>
  <c r="AV88" i="2"/>
  <c r="BC94" i="2"/>
  <c r="AF115" i="2"/>
  <c r="AG96" i="2"/>
  <c r="AG88" i="2"/>
  <c r="BC93" i="2"/>
  <c r="BG97" i="2"/>
  <c r="AG95" i="2"/>
  <c r="BC92" i="2"/>
  <c r="AG68" i="2"/>
  <c r="AG94" i="2"/>
  <c r="AO97" i="2"/>
  <c r="AV93" i="2"/>
  <c r="AZ97" i="2"/>
  <c r="BC91" i="2"/>
  <c r="Z97" i="2"/>
  <c r="AG93" i="2"/>
  <c r="AL97" i="2"/>
  <c r="AV92" i="2"/>
  <c r="BC90" i="2"/>
  <c r="U97" i="2"/>
  <c r="AG92" i="2"/>
  <c r="AR97" i="2"/>
  <c r="AV91" i="2"/>
  <c r="BC87" i="2"/>
  <c r="BC89" i="2"/>
  <c r="AD97" i="2"/>
  <c r="AV90" i="2"/>
  <c r="AV20" i="2"/>
  <c r="AV12" i="2"/>
  <c r="BC22" i="2"/>
  <c r="BC14" i="2"/>
  <c r="AG52" i="2"/>
  <c r="AG44" i="2"/>
  <c r="AV68" i="2"/>
  <c r="AG53" i="2"/>
  <c r="AG51" i="2"/>
  <c r="AG43" i="2"/>
  <c r="AO57" i="2"/>
  <c r="AR57" i="2"/>
  <c r="AV41" i="2"/>
  <c r="AV49" i="2"/>
  <c r="BC55" i="2"/>
  <c r="BC47" i="2"/>
  <c r="AV67" i="2"/>
  <c r="BC65" i="2"/>
  <c r="AV19" i="2"/>
  <c r="AV11" i="2"/>
  <c r="BC21" i="2"/>
  <c r="AG50" i="2"/>
  <c r="AG42" i="2"/>
  <c r="AV56" i="2"/>
  <c r="AV48" i="2"/>
  <c r="BC54" i="2"/>
  <c r="BC46" i="2"/>
  <c r="AV66" i="2"/>
  <c r="BC69" i="2"/>
  <c r="AG45" i="2"/>
  <c r="AV43" i="2"/>
  <c r="AG21" i="2"/>
  <c r="AG13" i="2"/>
  <c r="AV8" i="2"/>
  <c r="AV17" i="2"/>
  <c r="AV9" i="2"/>
  <c r="U57" i="2"/>
  <c r="Z57" i="2"/>
  <c r="AD57" i="2"/>
  <c r="AG41" i="2"/>
  <c r="AG49" i="2"/>
  <c r="AL57" i="2"/>
  <c r="AG65" i="2"/>
  <c r="BC68" i="2"/>
  <c r="AG56" i="2"/>
  <c r="AG48" i="2"/>
  <c r="AV54" i="2"/>
  <c r="AV46" i="2"/>
  <c r="BC52" i="2"/>
  <c r="BC44" i="2"/>
  <c r="AG69" i="2"/>
  <c r="BC67" i="2"/>
  <c r="AG55" i="2"/>
  <c r="AG47" i="2"/>
  <c r="BC51" i="2"/>
  <c r="BC43" i="2"/>
  <c r="AV51" i="2"/>
  <c r="BC49" i="2"/>
  <c r="AV23" i="2"/>
  <c r="AV15" i="2"/>
  <c r="AG54" i="2"/>
  <c r="AG46" i="2"/>
  <c r="AV52" i="2"/>
  <c r="AV44" i="2"/>
  <c r="AG67" i="2"/>
  <c r="AV123" i="2"/>
  <c r="AG123" i="2"/>
  <c r="BC114" i="2"/>
  <c r="AV105" i="2"/>
  <c r="AG105" i="2"/>
  <c r="AF97" i="2"/>
  <c r="O97" i="2"/>
  <c r="AU97" i="2"/>
  <c r="BB97" i="2"/>
  <c r="AU57" i="2"/>
  <c r="BB57" i="2"/>
  <c r="BG57" i="2"/>
  <c r="AG24" i="2"/>
  <c r="AV18" i="2"/>
  <c r="AG23" i="2"/>
  <c r="AG16" i="2"/>
  <c r="BC20" i="2"/>
  <c r="BC12" i="2"/>
  <c r="AV10" i="2"/>
  <c r="AG12" i="2"/>
  <c r="AV22" i="2"/>
  <c r="AV14" i="2"/>
  <c r="AV21" i="2"/>
  <c r="AV13" i="2"/>
  <c r="BC8" i="2"/>
  <c r="BC17" i="2"/>
  <c r="BC9" i="2"/>
  <c r="BC23" i="2"/>
  <c r="BC15" i="2"/>
  <c r="BC24" i="2"/>
  <c r="BC16" i="2"/>
  <c r="AF57" i="2"/>
  <c r="O57" i="2"/>
  <c r="AG15" i="2"/>
  <c r="AT114" i="2"/>
  <c r="S114" i="2"/>
  <c r="AG79" i="2" l="1"/>
  <c r="BC79" i="2"/>
  <c r="AV79" i="2"/>
  <c r="AV33" i="2"/>
  <c r="BC33" i="2"/>
  <c r="AG33" i="2"/>
  <c r="BH66" i="2"/>
  <c r="BH53" i="2"/>
  <c r="BH12" i="2"/>
  <c r="BH123" i="2"/>
  <c r="BH105" i="2"/>
  <c r="BH92" i="2"/>
  <c r="BH88" i="2"/>
  <c r="BH87" i="2"/>
  <c r="BH95" i="2"/>
  <c r="BH90" i="2"/>
  <c r="BH94" i="2"/>
  <c r="BH96" i="2"/>
  <c r="BH89" i="2"/>
  <c r="BH91" i="2"/>
  <c r="BH93" i="2"/>
  <c r="BH67" i="2"/>
  <c r="BH69" i="2"/>
  <c r="BH65" i="2"/>
  <c r="BH68" i="2"/>
  <c r="BH41" i="2"/>
  <c r="BH48" i="2"/>
  <c r="BH56" i="2"/>
  <c r="BH54" i="2"/>
  <c r="BH45" i="2"/>
  <c r="BH46" i="2"/>
  <c r="BH47" i="2"/>
  <c r="BH52" i="2"/>
  <c r="BH55" i="2"/>
  <c r="BH51" i="2"/>
  <c r="BH50" i="2"/>
  <c r="BH49" i="2"/>
  <c r="BH44" i="2"/>
  <c r="BH43" i="2"/>
  <c r="BH42" i="2"/>
  <c r="BH11" i="2"/>
  <c r="BH16" i="2"/>
  <c r="BH24" i="2"/>
  <c r="BH23" i="2"/>
  <c r="BH22" i="2"/>
  <c r="BH20" i="2"/>
  <c r="BH21" i="2"/>
  <c r="BH19" i="2"/>
  <c r="BH18" i="2"/>
  <c r="BH17" i="2"/>
  <c r="BH15" i="2"/>
  <c r="BH14" i="2"/>
  <c r="BH13" i="2"/>
  <c r="BH10" i="2"/>
  <c r="BH9" i="2"/>
  <c r="BH8" i="2"/>
  <c r="AG57" i="2"/>
  <c r="BC97" i="2"/>
  <c r="AV97" i="2"/>
  <c r="AG97" i="2"/>
  <c r="U114" i="2"/>
  <c r="S115" i="2"/>
  <c r="AU114" i="2"/>
  <c r="AT115" i="2"/>
  <c r="BC57" i="2"/>
  <c r="AV57" i="2"/>
  <c r="AV106" i="2"/>
  <c r="AV124" i="2"/>
  <c r="AG124" i="2"/>
  <c r="AG115" i="2"/>
  <c r="BC115" i="2"/>
  <c r="AG106" i="2"/>
  <c r="BC106" i="2"/>
  <c r="BH79" i="2" l="1"/>
  <c r="BH33" i="2"/>
  <c r="U115" i="2"/>
  <c r="BH57" i="2"/>
  <c r="AV114" i="2"/>
  <c r="BH114" i="2" s="1"/>
  <c r="AU115" i="2"/>
  <c r="BH97" i="2"/>
  <c r="BH124" i="2"/>
  <c r="BH106" i="2"/>
  <c r="BN186" i="4" l="1"/>
  <c r="BN180" i="4"/>
  <c r="BN178" i="4"/>
  <c r="BN183" i="4"/>
  <c r="BN174" i="4"/>
  <c r="BN166" i="4"/>
  <c r="AV115" i="2"/>
  <c r="BH115" i="2"/>
  <c r="BN161" i="4" l="1"/>
  <c r="BN170" i="4"/>
  <c r="BM189" i="4"/>
  <c r="BN160" i="4"/>
  <c r="BL157" i="4"/>
  <c r="BN189" i="4" l="1"/>
  <c r="BL147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Daniela Orjuela Mejia</author>
  </authors>
  <commentList>
    <comment ref="BL2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R2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O2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R29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O3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R30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K6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EN EL SECOP QUEDO MAL SUBIDO - REVISADO CON CIENCIAS FORENSES, ES EL LOTE 7 ITEM 54</t>
        </r>
      </text>
    </comment>
    <comment ref="BL70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O70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R70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U70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X70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L7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R7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U7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X7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CA71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U7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X73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ALTO NO CUMPLE LOSMINIMOS RQUERIDOS</t>
        </r>
      </text>
    </comment>
    <comment ref="BL7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U74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U75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X75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SE ELIMINA VALOR POR ARTIFICIALMENTE BAJO; NO CUMPLE LOSMINIMOS RQUERIDOS</t>
        </r>
      </text>
    </comment>
    <comment ref="BU76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L77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O77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R77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U77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O78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R78" authorId="0" shapeId="0" xr:uid="{00000000-0006-0000-0000-00001E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U78" authorId="0" shapeId="0" xr:uid="{00000000-0006-0000-0000-00001F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Daniela Orjuela Mejia</author>
  </authors>
  <commentList>
    <comment ref="BQ2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valor</t>
        </r>
      </text>
    </comment>
    <comment ref="BK28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  </t>
        </r>
      </text>
    </comment>
    <comment ref="BM28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K29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valor consultado bajo</t>
        </r>
      </text>
    </comment>
    <comment ref="BL29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M29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N29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valor</t>
        </r>
      </text>
    </comment>
    <comment ref="BL3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M3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N3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valor</t>
        </r>
      </text>
    </comment>
    <comment ref="BM3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marca</t>
        </r>
      </text>
    </comment>
    <comment ref="BM32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marca</t>
        </r>
      </text>
    </comment>
    <comment ref="BK70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 Y VALOR ALTO </t>
        </r>
      </text>
    </comment>
    <comment ref="BL70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M70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N70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O70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K7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 Y VALOR ALTO </t>
        </r>
      </text>
    </comment>
    <comment ref="BL7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valor</t>
        </r>
      </text>
    </comment>
    <comment ref="BM7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N7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O71" authorId="0" shapeId="0" xr:uid="{00000000-0006-0000-0100-000016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P71" authorId="0" shapeId="0" xr:uid="{00000000-0006-0000-0100-000017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P72" authorId="0" shapeId="0" xr:uid="{00000000-0006-0000-0100-000018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valor</t>
        </r>
      </text>
    </comment>
    <comment ref="BL73" authorId="0" shapeId="0" xr:uid="{00000000-0006-0000-0100-000019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valor</t>
        </r>
      </text>
    </comment>
    <comment ref="BN73" authorId="0" shapeId="0" xr:uid="{00000000-0006-0000-0100-00001A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O73" authorId="0" shapeId="0" xr:uid="{00000000-0006-0000-0100-00001B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valor</t>
        </r>
      </text>
    </comment>
    <comment ref="BK74" authorId="0" shapeId="0" xr:uid="{00000000-0006-0000-0100-00001C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 Y VALOR MUY BAJO </t>
        </r>
      </text>
    </comment>
    <comment ref="BN74" authorId="0" shapeId="0" xr:uid="{00000000-0006-0000-0100-00001D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Q74" authorId="0" shapeId="0" xr:uid="{00000000-0006-0000-0100-00001E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valor</t>
        </r>
      </text>
    </comment>
    <comment ref="BM75" authorId="0" shapeId="0" xr:uid="{00000000-0006-0000-0100-00001F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valor</t>
        </r>
      </text>
    </comment>
    <comment ref="BN75" authorId="0" shapeId="0" xr:uid="{00000000-0006-0000-0100-000020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O75" authorId="0" shapeId="0" xr:uid="{00000000-0006-0000-0100-000021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valor</t>
        </r>
      </text>
    </comment>
    <comment ref="BQ75" authorId="0" shapeId="0" xr:uid="{00000000-0006-0000-0100-000022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valor</t>
        </r>
      </text>
    </comment>
    <comment ref="BK76" authorId="0" shapeId="0" xr:uid="{00000000-0006-0000-0100-000023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valor</t>
        </r>
      </text>
    </comment>
    <comment ref="BL76" authorId="0" shapeId="0" xr:uid="{00000000-0006-0000-0100-000024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consulta valor</t>
        </r>
      </text>
    </comment>
    <comment ref="BN76" authorId="0" shapeId="0" xr:uid="{00000000-0006-0000-0100-000025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K77" authorId="0" shapeId="0" xr:uid="{00000000-0006-0000-0100-000026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L77" authorId="0" shapeId="0" xr:uid="{00000000-0006-0000-0100-000027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M77" authorId="0" shapeId="0" xr:uid="{00000000-0006-0000-0100-000028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N77" authorId="0" shapeId="0" xr:uid="{00000000-0006-0000-0100-000029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L78" authorId="0" shapeId="0" xr:uid="{00000000-0006-0000-0100-00002A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M78" authorId="0" shapeId="0" xr:uid="{00000000-0006-0000-0100-00002B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N78" authorId="0" shapeId="0" xr:uid="{00000000-0006-0000-0100-00002C000000}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</commentList>
</comments>
</file>

<file path=xl/sharedStrings.xml><?xml version="1.0" encoding="utf-8"?>
<sst xmlns="http://schemas.openxmlformats.org/spreadsheetml/2006/main" count="3367" uniqueCount="334">
  <si>
    <t xml:space="preserve">DIRECCION GENERAL </t>
  </si>
  <si>
    <t xml:space="preserve">TOTAL </t>
  </si>
  <si>
    <t>REGIONAL BOGOTÁ</t>
  </si>
  <si>
    <t>REGIONAL NOROCCIDENTE</t>
  </si>
  <si>
    <t>REGIONAL NORORIENTE</t>
  </si>
  <si>
    <t>REGIONAL NORTE</t>
  </si>
  <si>
    <t>REGIONAL OCCIDENTE</t>
  </si>
  <si>
    <t>REGIONAL ORIENTE</t>
  </si>
  <si>
    <t>REGIONAL SUR</t>
  </si>
  <si>
    <t>REGIONAL SUROCCIDENTE</t>
  </si>
  <si>
    <t>SECCIONAL SANTANDER</t>
  </si>
  <si>
    <t>SECCIONAL NORTE DE SANTANDER</t>
  </si>
  <si>
    <t>SECCIONAL ATLÁNTICO</t>
  </si>
  <si>
    <t>SECCIONAL BOYACÁ</t>
  </si>
  <si>
    <t>SECCIONAL META</t>
  </si>
  <si>
    <t>TOTAL REGIONAL ORIENTE</t>
  </si>
  <si>
    <t>SECCIONAL TOLIMA</t>
  </si>
  <si>
    <t>SECCIONAL HUILA</t>
  </si>
  <si>
    <t>ESPECIFICACION TECNICA</t>
  </si>
  <si>
    <t>PUREZA</t>
  </si>
  <si>
    <t>NUMERO DE CAS</t>
  </si>
  <si>
    <t>GRUPO APOYO-SNVJRNR</t>
  </si>
  <si>
    <t>BIOLOGIA</t>
  </si>
  <si>
    <t>BALISTICA</t>
  </si>
  <si>
    <t>ESTUPEFACIENTES</t>
  </si>
  <si>
    <t>E. TRAZA</t>
  </si>
  <si>
    <t>GENETICA</t>
  </si>
  <si>
    <t>TOXICOLOGIA</t>
  </si>
  <si>
    <t>TOTAL REGIONAL BOGOTÁ</t>
  </si>
  <si>
    <t>TOTAL REGIONAL NOROCCIDENTE</t>
  </si>
  <si>
    <t>TOTAL SECCIONAL SANTANDER</t>
  </si>
  <si>
    <t>TOTAL SECCIONAL NTE SANTANDER</t>
  </si>
  <si>
    <t>TOTAL REGIONAL NORORIENTE</t>
  </si>
  <si>
    <t>TOTAL REGIONAL NORTE</t>
  </si>
  <si>
    <t>TOTAL REGIONAL OCCIDENTE</t>
  </si>
  <si>
    <t>TOTAL SECCIONAL BOYACÁ</t>
  </si>
  <si>
    <t>TOTAL SECCIONAL META</t>
  </si>
  <si>
    <t>TOTAL SECCIONAL TOLIMA</t>
  </si>
  <si>
    <t xml:space="preserve"> TOTAL SECCIONAL HUILA</t>
  </si>
  <si>
    <t>TOTAL REGIONAL SUR</t>
  </si>
  <si>
    <t>TOTAL REGIONAL SUROCCIDENTE</t>
  </si>
  <si>
    <t>TOTAL</t>
  </si>
  <si>
    <t>Ácido rubeánico o ditiooxiamida</t>
  </si>
  <si>
    <t>Reactivo analítico  o  ACS o Análisis o Ph Eur o  BP</t>
  </si>
  <si>
    <t>≥98%</t>
  </si>
  <si>
    <t>Frasco por 10 gramos</t>
  </si>
  <si>
    <t xml:space="preserve"> Un (1) año a partir de la entrega</t>
  </si>
  <si>
    <t>AMBIENTE</t>
  </si>
  <si>
    <t>79-40-3</t>
  </si>
  <si>
    <t>Ditionito de sodio o Hidrosulfito de sodio</t>
  </si>
  <si>
    <t xml:space="preserve"> ≥85%.</t>
  </si>
  <si>
    <t>Frasco por 500 gramos</t>
  </si>
  <si>
    <t>7775-14-6</t>
  </si>
  <si>
    <t xml:space="preserve">Fenol equilibrado con Tris HCI para extracción de ADN  (pH 8,0)  </t>
  </si>
  <si>
    <t>NA</t>
  </si>
  <si>
    <t>Frasco por 400 mL</t>
  </si>
  <si>
    <r>
      <t>Líquido para eliminar DNA y DNAsas  contaminantes, de material plástico y vidrio, sin afectar las muestras de ADN en análisis (Tipo DNA-AWAY)</t>
    </r>
    <r>
      <rPr>
        <strike/>
        <sz val="9"/>
        <color rgb="FF000000"/>
        <rFont val="Arial"/>
        <family val="2"/>
      </rPr>
      <t xml:space="preserve"> </t>
    </r>
  </si>
  <si>
    <t>Frasco por 250 mL</t>
  </si>
  <si>
    <t xml:space="preserve">Sodium N Laurylsarcosinate, para biología molecular . </t>
  </si>
  <si>
    <t xml:space="preserve"> ≥94,0%</t>
  </si>
  <si>
    <t>Frasco por 25 gramos</t>
  </si>
  <si>
    <t>1 año a partir de la entrega, en caso de no tener vigencia, se debe incluir documento (certificado de análisis o del fabricante) que incluya o se indique fecha de re-análisis (recommended retest date) o describir la vida útil del reactivo (Shelf life); ésta no debe ser inferior a doce (12) meses.</t>
  </si>
  <si>
    <t>137-16-6</t>
  </si>
  <si>
    <t>Cloroformo estabilizado con etanol</t>
  </si>
  <si>
    <t>&gt;98%</t>
  </si>
  <si>
    <t>Frasco por 4 Litros</t>
  </si>
  <si>
    <t>67-66-3</t>
  </si>
  <si>
    <t>Detergente alcalino para lavado de material de vidrio de laboratorio, libre de cloro y sin olor.</t>
  </si>
  <si>
    <t>Recipiente por 5 L</t>
  </si>
  <si>
    <t>Detergente líquido, neutro, concentrado, libre de cloro y sin olor para laboratorio.</t>
  </si>
  <si>
    <t>Metanol para análisis</t>
  </si>
  <si>
    <t>≥ 99%</t>
  </si>
  <si>
    <t>Frasco por 2,5 Litros</t>
  </si>
  <si>
    <t>67-56-1</t>
  </si>
  <si>
    <t>Nitrito de sodio</t>
  </si>
  <si>
    <t xml:space="preserve"> ≥ 98%</t>
  </si>
  <si>
    <t>Frasco por 100 gramos</t>
  </si>
  <si>
    <t>7632-00-0</t>
  </si>
  <si>
    <t>Permanganato de potasio</t>
  </si>
  <si>
    <t xml:space="preserve">Frasco por 250 gramos </t>
  </si>
  <si>
    <t>7722-64-7</t>
  </si>
  <si>
    <t>Acetaldehído</t>
  </si>
  <si>
    <t>≥99,5 %</t>
  </si>
  <si>
    <t>Frasco por  1 Litro</t>
  </si>
  <si>
    <t>75-07-0</t>
  </si>
  <si>
    <t xml:space="preserve">Metanol para  LC-MS </t>
  </si>
  <si>
    <t>LC-MS</t>
  </si>
  <si>
    <t>≥99,9 %</t>
  </si>
  <si>
    <t>Hexano (n-hexano)</t>
  </si>
  <si>
    <t xml:space="preserve"> ≥99 %</t>
  </si>
  <si>
    <t>110-54-3</t>
  </si>
  <si>
    <t>Sulfato de amonio</t>
  </si>
  <si>
    <t xml:space="preserve"> ≥99%</t>
  </si>
  <si>
    <t>Frasco por 1 Kg</t>
  </si>
  <si>
    <t>7783-20-2</t>
  </si>
  <si>
    <t>Oxido de Calcio en polvo</t>
  </si>
  <si>
    <t xml:space="preserve"> ≥95%</t>
  </si>
  <si>
    <t>1305-78-8</t>
  </si>
  <si>
    <t>Tiocianato de Potasio</t>
  </si>
  <si>
    <t>333-20-0</t>
  </si>
  <si>
    <t>Acetona</t>
  </si>
  <si>
    <t>67-64-1</t>
  </si>
  <si>
    <t>Ácido acético glacial</t>
  </si>
  <si>
    <t xml:space="preserve"> ≥99%,</t>
  </si>
  <si>
    <t>64-19-7</t>
  </si>
  <si>
    <t xml:space="preserve">Ácido sulfúrico </t>
  </si>
  <si>
    <t xml:space="preserve"> ≥95%,</t>
  </si>
  <si>
    <t>7664-93-9</t>
  </si>
  <si>
    <t>Alcohol etílico absoluto</t>
  </si>
  <si>
    <t>≥99 %</t>
  </si>
  <si>
    <t>64-17-5</t>
  </si>
  <si>
    <t>Alcohol isopropílico (2-Propanol)/Isopropanol</t>
  </si>
  <si>
    <t> 67-63-0</t>
  </si>
  <si>
    <t xml:space="preserve">Carbonato de Sodio </t>
  </si>
  <si>
    <t>≥98%.</t>
  </si>
  <si>
    <t>497-19-8</t>
  </si>
  <si>
    <t xml:space="preserve">Diclorometano estabilizado con 2-Metil-2-Buteno o Amileno. </t>
  </si>
  <si>
    <t>75-09-2</t>
  </si>
  <si>
    <t>Hidróxido de amonio solución   ≥28 % p/p (amoniaco)</t>
  </si>
  <si>
    <t>1336-21-6</t>
  </si>
  <si>
    <t>Metiletilcetona</t>
  </si>
  <si>
    <t>≥99%.</t>
  </si>
  <si>
    <t>78-93-3</t>
  </si>
  <si>
    <t>Tris Base, tris (Hydroxymethyl) aminomethane</t>
  </si>
  <si>
    <t>Biología Molecular</t>
  </si>
  <si>
    <t>77-86-1</t>
  </si>
  <si>
    <t>Acetonitrilo</t>
  </si>
  <si>
    <t>≥99,5%</t>
  </si>
  <si>
    <t>75-05-8</t>
  </si>
  <si>
    <r>
      <t>Alcohol etílico absoluto  libre de DNasas y RNasas.</t>
    </r>
    <r>
      <rPr>
        <strike/>
        <sz val="9"/>
        <color rgb="FF000000"/>
        <rFont val="Arial"/>
        <family val="2"/>
      </rPr>
      <t xml:space="preserve"> </t>
    </r>
  </si>
  <si>
    <t>Difenilamina Grado reactivo</t>
  </si>
  <si>
    <t>122-39-4</t>
  </si>
  <si>
    <t>Formaldehído estabilizado con metanol</t>
  </si>
  <si>
    <t>≥37% .</t>
  </si>
  <si>
    <t>9 meses a partir de la entrega</t>
  </si>
  <si>
    <t>50-00-0</t>
  </si>
  <si>
    <t>Glicerina o Glicerol</t>
  </si>
  <si>
    <t>Grado ACS o USP,</t>
  </si>
  <si>
    <t xml:space="preserve"> ≥87%.</t>
  </si>
  <si>
    <t>56-81-5</t>
  </si>
  <si>
    <t>&gt;95%</t>
  </si>
  <si>
    <t>Ácido tricloroacético</t>
  </si>
  <si>
    <t>76-03-9</t>
  </si>
  <si>
    <t>Acetato de n-propilo</t>
  </si>
  <si>
    <t>≥ 98%</t>
  </si>
  <si>
    <t>109-60-4</t>
  </si>
  <si>
    <t>Ácido rodizónico, sal disódica</t>
  </si>
  <si>
    <t>≥ 96%</t>
  </si>
  <si>
    <t>Frasco por 5 gramos</t>
  </si>
  <si>
    <t>523-21-7</t>
  </si>
  <si>
    <t>Beta-glucuronidasa proveniente de Helix Pomatia o Haliotis Rufenscens, solución acuosa, actividad ≥ 100,000 unidades/mL.</t>
  </si>
  <si>
    <t>Frasco por 25 mL</t>
  </si>
  <si>
    <t>9001-45-0</t>
  </si>
  <si>
    <t>BSTFA + TMCS (99:1).</t>
  </si>
  <si>
    <t>Paquete * 10 ampollas de 1 mL (no vial con tapa y septum)</t>
  </si>
  <si>
    <t>1-propanol (n-propanol),</t>
  </si>
  <si>
    <t xml:space="preserve"> ≥99 %. </t>
  </si>
  <si>
    <t>71-23-8</t>
  </si>
  <si>
    <t>Acetato de Isopropilo</t>
  </si>
  <si>
    <t>≥96%</t>
  </si>
  <si>
    <t>108-21-4</t>
  </si>
  <si>
    <r>
      <t>DTT (1,4-Dithiothreitol) para biología molecular.</t>
    </r>
    <r>
      <rPr>
        <strike/>
        <sz val="9"/>
        <color rgb="FF000000"/>
        <rFont val="Arial"/>
        <family val="2"/>
      </rPr>
      <t xml:space="preserve"> </t>
    </r>
  </si>
  <si>
    <t>REFRIGERACION / CONGELACION
SEGÚN ESPECIFICACION DEL FABRICANTE</t>
  </si>
  <si>
    <t xml:space="preserve">
3483-12-3</t>
  </si>
  <si>
    <t>Sílica gel granulado (1-3mm), con indicador de humedad, capacidad de absorción ≥20%.</t>
  </si>
  <si>
    <t>Sodio tetraborato decahidratado</t>
  </si>
  <si>
    <t>≥ 97%</t>
  </si>
  <si>
    <t>1303-96-4</t>
  </si>
  <si>
    <t xml:space="preserve">Sulfato de Aluminio Octadecahidratado </t>
  </si>
  <si>
    <t>≥97%</t>
  </si>
  <si>
    <t xml:space="preserve"> 7784-31-8</t>
  </si>
  <si>
    <t>Sulfato de sodio</t>
  </si>
  <si>
    <t>≥95%</t>
  </si>
  <si>
    <t>7757-82-6</t>
  </si>
  <si>
    <t>Buffer PBS pH 7,4 ± 0,1 (1X ) en solución.</t>
  </si>
  <si>
    <t>Sobre para 1L o
Frasco x 1L</t>
  </si>
  <si>
    <t>Oxalato de amonio monohidrato</t>
  </si>
  <si>
    <t>6009-70-7</t>
  </si>
  <si>
    <r>
      <t>Proteinasa K, liofilizada, libre de DNasas y RNasas.</t>
    </r>
    <r>
      <rPr>
        <strike/>
        <sz val="9"/>
        <color rgb="FF000000"/>
        <rFont val="Arial"/>
        <family val="2"/>
      </rPr>
      <t xml:space="preserve"> </t>
    </r>
  </si>
  <si>
    <t>Frasco por 100 mg</t>
  </si>
  <si>
    <t>Reactivo para cuantificación de ADN humano autosómico y fracción masculina en una sola reacción para usar en Real Time PCR System 7500. Que cuente con validación para uso en muestras forenses, que permita la evaluación de inhibidores y degradación de ADN. Que incluya kit de calibración para equipo RT-PCR. En caso de requerirse un software específico para el análisis de los resultados, se debe suministrar a cada laboratorio que lo requiera.</t>
  </si>
  <si>
    <t xml:space="preserve">1 Reaccion </t>
  </si>
  <si>
    <t>6 meses a partir de la entrega</t>
  </si>
  <si>
    <t>CONGELACION</t>
  </si>
  <si>
    <t>Acetato de Uranilo dihidratado</t>
  </si>
  <si>
    <t xml:space="preserve"> ≥98%</t>
  </si>
  <si>
    <t>Tiras reactivas para orina, tipo Multistixs 10SG o equivalente.</t>
  </si>
  <si>
    <t>Caja por 100 tiras</t>
  </si>
  <si>
    <t>Alfa naftol (1-Naftol)</t>
  </si>
  <si>
    <t>Frasco por 50 gramos</t>
  </si>
  <si>
    <t>90-15-3</t>
  </si>
  <si>
    <t>Dicromato de potasio</t>
  </si>
  <si>
    <t xml:space="preserve">≥98% </t>
  </si>
  <si>
    <t>7778-50-9</t>
  </si>
  <si>
    <t>Fenolftaleína</t>
  </si>
  <si>
    <t xml:space="preserve">Reactivo analítico  </t>
  </si>
  <si>
    <t>77-09-8</t>
  </si>
  <si>
    <t>Nitrato de Bismuto (III)</t>
  </si>
  <si>
    <t xml:space="preserve">≥71% </t>
  </si>
  <si>
    <t>1304-85-4</t>
  </si>
  <si>
    <t>Hidróxido de potasio</t>
  </si>
  <si>
    <t xml:space="preserve">≥85% </t>
  </si>
  <si>
    <t xml:space="preserve">Vainillina </t>
  </si>
  <si>
    <t xml:space="preserve"> 121-33-5</t>
  </si>
  <si>
    <t xml:space="preserve">Ácido nítrico </t>
  </si>
  <si>
    <t> 
7697-37-2</t>
  </si>
  <si>
    <t xml:space="preserve">Fosfato de sodio monobasico Anhidro </t>
  </si>
  <si>
    <t xml:space="preserve">7558-80-7 </t>
  </si>
  <si>
    <t>Para análisis de trazas inorgánicas</t>
  </si>
  <si>
    <t xml:space="preserve">
7697-37-2</t>
  </si>
  <si>
    <t>LC MS</t>
  </si>
  <si>
    <t>Éter metil terbutílico</t>
  </si>
  <si>
    <t> 1634-04-4</t>
  </si>
  <si>
    <t>Ácido fórmico</t>
  </si>
  <si>
    <t>Frasco por 50 ml</t>
  </si>
  <si>
    <t>CAS 64-18-6</t>
  </si>
  <si>
    <t>Formiato de amonio</t>
  </si>
  <si>
    <t>CAS 540-69-2</t>
  </si>
  <si>
    <t> CAS 64-19-7</t>
  </si>
  <si>
    <t>Acetato de amonio</t>
  </si>
  <si>
    <t> CAS 631-61-8</t>
  </si>
  <si>
    <t>Alcohol etílico</t>
  </si>
  <si>
    <t>≥95 %</t>
  </si>
  <si>
    <t>Extrelut® NT, referencia 1150921000</t>
  </si>
  <si>
    <t>68855-54-9</t>
  </si>
  <si>
    <t>PRESUPUESTO ACTUAL</t>
  </si>
  <si>
    <t>LOTE 1</t>
  </si>
  <si>
    <t>SASI-0019-SG-2024</t>
  </si>
  <si>
    <t>142-SG-2024</t>
  </si>
  <si>
    <t>143-SG-2024</t>
  </si>
  <si>
    <t xml:space="preserve"> 140-SG-2024</t>
  </si>
  <si>
    <t xml:space="preserve"> 144-SG-2024</t>
  </si>
  <si>
    <t xml:space="preserve"> 146-SG2024</t>
  </si>
  <si>
    <t xml:space="preserve"> 141-SG-2024</t>
  </si>
  <si>
    <t xml:space="preserve">  </t>
  </si>
  <si>
    <t>ITEM</t>
  </si>
  <si>
    <t>GRADO</t>
  </si>
  <si>
    <t>PRESENTACIONO UNIDAD DE MEDIDA</t>
  </si>
  <si>
    <t>VIGENCIA MINIMA</t>
  </si>
  <si>
    <t>CONDICION DE ALMACENAMIENTO</t>
  </si>
  <si>
    <t>CLASIFICACION CODIGOS UNSPSC</t>
  </si>
  <si>
    <t xml:space="preserve">IDENTIFICACION ADICIONAL REQUERIDA </t>
  </si>
  <si>
    <t>CALIDAD MINIMA</t>
  </si>
  <si>
    <t>PATRONES DE DESEMPEÑO</t>
  </si>
  <si>
    <t>CANTIDAD TOTAL</t>
  </si>
  <si>
    <t>HISTORICOS 2024</t>
  </si>
  <si>
    <t xml:space="preserve">CONTRATO </t>
  </si>
  <si>
    <t xml:space="preserve"> </t>
  </si>
  <si>
    <t xml:space="preserve">VALOR UNITARIO CONTRATO </t>
  </si>
  <si>
    <t xml:space="preserve">VALOR UNITARIO CONTRATO CON IPC </t>
  </si>
  <si>
    <t>REACTIVO</t>
  </si>
  <si>
    <t>ANALISIS DE SUSTACIA</t>
  </si>
  <si>
    <t>DETERGENTE</t>
  </si>
  <si>
    <t xml:space="preserve">CANTIDAD TOTAL POR SERVICIO </t>
  </si>
  <si>
    <t>LOTE 2</t>
  </si>
  <si>
    <t>LOTE 3</t>
  </si>
  <si>
    <t>CANTIDAD ESTIMADA</t>
  </si>
  <si>
    <t xml:space="preserve"> 143-SG-2024</t>
  </si>
  <si>
    <t>LOTE 4</t>
  </si>
  <si>
    <t>140-SG-2024</t>
  </si>
  <si>
    <t>LOTE 5</t>
  </si>
  <si>
    <t>LOTE 6</t>
  </si>
  <si>
    <t>LOTE 7</t>
  </si>
  <si>
    <t>LOTE 8</t>
  </si>
  <si>
    <t xml:space="preserve">CANTIDAD ESTIMADA </t>
  </si>
  <si>
    <t xml:space="preserve">VALOR UNITARIO </t>
  </si>
  <si>
    <t xml:space="preserve">VALOR UNITRIO CON IVA </t>
  </si>
  <si>
    <t>TIRAS REACTIVAS</t>
  </si>
  <si>
    <t xml:space="preserve">REACCION </t>
  </si>
  <si>
    <t xml:space="preserve">VALOR TOTALPOR ITEM </t>
  </si>
  <si>
    <t xml:space="preserve">VALOR TOTAL PROCESO </t>
  </si>
  <si>
    <t xml:space="preserve">VALOR TOTAL POR ITEM </t>
  </si>
  <si>
    <t>VALOR TOTAL POR LOTE</t>
  </si>
  <si>
    <t xml:space="preserve">VALOR INITARIO CON IPC </t>
  </si>
  <si>
    <t xml:space="preserve">VALOR FINAL UNITARIO CON IPC </t>
  </si>
  <si>
    <t>VALOR PROMEDIO HOMOGENEO (-0.3)</t>
  </si>
  <si>
    <t>VALOR PROMEDIO HETEROGENEO (+0.3)</t>
  </si>
  <si>
    <t>VALOR PROMEDIO UNITARIO</t>
  </si>
  <si>
    <t xml:space="preserve">VALOR PROMEDIO POR ITEM </t>
  </si>
  <si>
    <t>VALOR TOTAL LOTE</t>
  </si>
  <si>
    <t>VALOR PROMEDIO UNITARIO CON COEF.VARZ</t>
  </si>
  <si>
    <t>SUBTOTALES</t>
  </si>
  <si>
    <t>VARIANZA</t>
  </si>
  <si>
    <t>DESVEST</t>
  </si>
  <si>
    <t>PROMEDIO (MEDIA ARITMETICA)</t>
  </si>
  <si>
    <t>COEFICIENTE DE VARIACIÓN</t>
  </si>
  <si>
    <t xml:space="preserve">VALOR UNITARIO PROMEDIO </t>
  </si>
  <si>
    <t xml:space="preserve">VALOR POR ITEM </t>
  </si>
  <si>
    <t>VALOR POR LOTE</t>
  </si>
  <si>
    <t>INDEXADO 2024</t>
  </si>
  <si>
    <t xml:space="preserve">HISTORICOS 2023 </t>
  </si>
  <si>
    <t>VALOR UNITARIO CONTRATO CON IPC 2024</t>
  </si>
  <si>
    <t>VALOR UNITARIO CONTRATO CON IPC 2025</t>
  </si>
  <si>
    <t>144-SG-2023</t>
  </si>
  <si>
    <t>SASI-0019-SG-2023</t>
  </si>
  <si>
    <t>VALOR UNITARIO CONTRATO CON IPC 2025 REDONDEADO</t>
  </si>
  <si>
    <t>ANNAR</t>
  </si>
  <si>
    <t>AS ANALYTICAL</t>
  </si>
  <si>
    <t>CIEDUTEC</t>
  </si>
  <si>
    <t>SCIENTIFIC</t>
  </si>
  <si>
    <t>NORQUIMICOS</t>
  </si>
  <si>
    <t>PROFINAS</t>
  </si>
  <si>
    <t>QUIMITRONICA</t>
  </si>
  <si>
    <t xml:space="preserve">REGIONAL </t>
  </si>
  <si>
    <t xml:space="preserve">VALOR </t>
  </si>
  <si>
    <t>DIRECCION GENERAL</t>
  </si>
  <si>
    <t>BOGOTA</t>
  </si>
  <si>
    <t>NOROCCIDENTE</t>
  </si>
  <si>
    <t>NORORIENTE</t>
  </si>
  <si>
    <t>NORTE</t>
  </si>
  <si>
    <t>OCCIDENTE</t>
  </si>
  <si>
    <t>ORIENTE</t>
  </si>
  <si>
    <t xml:space="preserve">SUR </t>
  </si>
  <si>
    <t>SUROCCIDENTE</t>
  </si>
  <si>
    <t xml:space="preserve">VALOR TOTAL </t>
  </si>
  <si>
    <t>VALOR POR SERVICIO</t>
  </si>
  <si>
    <t xml:space="preserve">SERVICIO </t>
  </si>
  <si>
    <t>VALOR</t>
  </si>
  <si>
    <t>SNVJRNR</t>
  </si>
  <si>
    <t>SERVICIO</t>
  </si>
  <si>
    <t>REGIONAL</t>
  </si>
  <si>
    <t>PRESENTACION O UNIDAD DE MEDIDA</t>
  </si>
  <si>
    <t>1310-58-3</t>
  </si>
  <si>
    <t xml:space="preserve">LOTE </t>
  </si>
  <si>
    <t xml:space="preserve">PROYECTO </t>
  </si>
  <si>
    <t xml:space="preserve">PROCESO </t>
  </si>
  <si>
    <t xml:space="preserve"> FORTALECIMIENTO DE LA CAPACIDAD Y CALIDAD CIENTÍFICA DE LOS ENSAYOS REALIZADOS EN LOS LABORATORIOS FORENSES NACIONAL</t>
  </si>
  <si>
    <t>FORTALECIMIENTO DEL INSTITUTO NACIONAL DE MEDICINA LEGAL Y CIENCIAS FORENSES EN ATENCIÓN A LOS RETOS DEL POSCONFLICTO A NIVEL NACIONAL</t>
  </si>
  <si>
    <t>≥65%</t>
  </si>
  <si>
    <t>12161500
12191500
12191600
12352100
12352300</t>
  </si>
  <si>
    <t xml:space="preserve">12161500
12191500
12191600
12352100
12352300  </t>
  </si>
  <si>
    <t xml:space="preserve">12161500
12191500
12191600
12352100
12352300    </t>
  </si>
  <si>
    <t>12161500
12352200</t>
  </si>
  <si>
    <t>41105500
41106300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</si>
</sst>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9"/>
      <color rgb="FF000000"/>
      <name val="Arial"/>
      <family val="2"/>
    </font>
    <font>
      <b/>
      <sz val="9"/>
      <name val="Arial"/>
      <family val="2"/>
    </font>
    <font>
      <strike/>
      <sz val="9"/>
      <color rgb="FF00000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rgb="FFFF0000"/>
      <name val="Arial"/>
      <family val="2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4"/>
      <color rgb="FF001D35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theme="7" tint="0.39997558519241921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8C89E8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39">
    <xf numFmtId="0" fontId="0" fillId="0" borderId="0" xfId="0"/>
    <xf numFmtId="0" fontId="2" fillId="3" borderId="10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0" borderId="17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2" fillId="5" borderId="40" xfId="0" applyFont="1" applyFill="1" applyBorder="1" applyAlignment="1">
      <alignment horizontal="center" vertical="center"/>
    </xf>
    <xf numFmtId="0" fontId="7" fillId="0" borderId="41" xfId="0" applyFont="1" applyBorder="1" applyAlignment="1">
      <alignment vertical="center" wrapText="1"/>
    </xf>
    <xf numFmtId="0" fontId="7" fillId="0" borderId="41" xfId="0" applyFont="1" applyBorder="1" applyAlignment="1">
      <alignment horizontal="center" vertical="center" wrapText="1"/>
    </xf>
    <xf numFmtId="0" fontId="3" fillId="0" borderId="41" xfId="0" applyFont="1" applyBorder="1" applyAlignment="1">
      <alignment vertical="center" wrapText="1"/>
    </xf>
    <xf numFmtId="0" fontId="11" fillId="0" borderId="0" xfId="0" applyFont="1"/>
    <xf numFmtId="0" fontId="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/>
    </xf>
    <xf numFmtId="0" fontId="11" fillId="0" borderId="49" xfId="0" applyFont="1" applyBorder="1" applyAlignment="1">
      <alignment horizontal="center"/>
    </xf>
    <xf numFmtId="0" fontId="3" fillId="0" borderId="41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/>
    </xf>
    <xf numFmtId="0" fontId="10" fillId="0" borderId="63" xfId="0" applyFont="1" applyBorder="1" applyAlignment="1">
      <alignment horizontal="center" vertical="center"/>
    </xf>
    <xf numFmtId="0" fontId="10" fillId="0" borderId="6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164" fontId="3" fillId="0" borderId="38" xfId="1" applyNumberFormat="1" applyFont="1" applyFill="1" applyBorder="1" applyAlignment="1">
      <alignment vertical="center"/>
    </xf>
    <xf numFmtId="164" fontId="3" fillId="0" borderId="17" xfId="1" applyNumberFormat="1" applyFont="1" applyFill="1" applyBorder="1" applyAlignment="1">
      <alignment vertical="center"/>
    </xf>
    <xf numFmtId="164" fontId="3" fillId="0" borderId="39" xfId="1" applyNumberFormat="1" applyFont="1" applyFill="1" applyBorder="1" applyAlignment="1">
      <alignment vertical="center"/>
    </xf>
    <xf numFmtId="164" fontId="3" fillId="0" borderId="36" xfId="1" applyNumberFormat="1" applyFont="1" applyFill="1" applyBorder="1" applyAlignment="1">
      <alignment vertical="center"/>
    </xf>
    <xf numFmtId="0" fontId="2" fillId="0" borderId="40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44" fontId="3" fillId="0" borderId="1" xfId="1" applyFont="1" applyFill="1" applyBorder="1" applyAlignment="1">
      <alignment vertical="center"/>
    </xf>
    <xf numFmtId="164" fontId="3" fillId="0" borderId="65" xfId="1" applyNumberFormat="1" applyFont="1" applyFill="1" applyBorder="1" applyAlignment="1">
      <alignment vertical="center"/>
    </xf>
    <xf numFmtId="0" fontId="3" fillId="0" borderId="56" xfId="0" applyFont="1" applyBorder="1" applyAlignment="1">
      <alignment vertical="center"/>
    </xf>
    <xf numFmtId="44" fontId="3" fillId="0" borderId="38" xfId="1" applyFont="1" applyFill="1" applyBorder="1" applyAlignment="1">
      <alignment vertical="center"/>
    </xf>
    <xf numFmtId="44" fontId="3" fillId="0" borderId="36" xfId="1" applyFont="1" applyFill="1" applyBorder="1" applyAlignment="1">
      <alignment vertical="center"/>
    </xf>
    <xf numFmtId="0" fontId="3" fillId="0" borderId="57" xfId="0" applyFont="1" applyBorder="1" applyAlignment="1">
      <alignment vertical="center"/>
    </xf>
    <xf numFmtId="44" fontId="3" fillId="0" borderId="40" xfId="1" applyFont="1" applyFill="1" applyBorder="1" applyAlignment="1">
      <alignment vertical="center"/>
    </xf>
    <xf numFmtId="44" fontId="3" fillId="0" borderId="67" xfId="1" applyFont="1" applyFill="1" applyBorder="1" applyAlignment="1">
      <alignment vertical="center"/>
    </xf>
    <xf numFmtId="0" fontId="3" fillId="0" borderId="58" xfId="0" applyFont="1" applyBorder="1" applyAlignment="1">
      <alignment vertical="center"/>
    </xf>
    <xf numFmtId="164" fontId="3" fillId="0" borderId="1" xfId="1" applyNumberFormat="1" applyFont="1" applyFill="1" applyBorder="1" applyAlignment="1">
      <alignment vertical="center"/>
    </xf>
    <xf numFmtId="164" fontId="3" fillId="0" borderId="40" xfId="1" applyNumberFormat="1" applyFont="1" applyFill="1" applyBorder="1" applyAlignment="1">
      <alignment vertical="center"/>
    </xf>
    <xf numFmtId="164" fontId="3" fillId="0" borderId="67" xfId="1" applyNumberFormat="1" applyFont="1" applyFill="1" applyBorder="1" applyAlignment="1">
      <alignment vertical="center"/>
    </xf>
    <xf numFmtId="44" fontId="3" fillId="0" borderId="65" xfId="1" applyFont="1" applyFill="1" applyBorder="1" applyAlignment="1">
      <alignment vertical="center"/>
    </xf>
    <xf numFmtId="44" fontId="3" fillId="0" borderId="48" xfId="1" applyFont="1" applyFill="1" applyBorder="1" applyAlignment="1">
      <alignment vertical="center"/>
    </xf>
    <xf numFmtId="44" fontId="3" fillId="0" borderId="50" xfId="1" applyFont="1" applyFill="1" applyBorder="1" applyAlignment="1">
      <alignment vertical="center"/>
    </xf>
    <xf numFmtId="0" fontId="3" fillId="0" borderId="35" xfId="0" applyFont="1" applyBorder="1" applyAlignment="1">
      <alignment vertical="center"/>
    </xf>
    <xf numFmtId="0" fontId="11" fillId="0" borderId="48" xfId="0" applyFont="1" applyBorder="1"/>
    <xf numFmtId="0" fontId="11" fillId="0" borderId="49" xfId="0" applyFont="1" applyBorder="1"/>
    <xf numFmtId="0" fontId="11" fillId="0" borderId="50" xfId="0" applyFont="1" applyBorder="1"/>
    <xf numFmtId="0" fontId="3" fillId="0" borderId="23" xfId="0" applyFont="1" applyBorder="1" applyAlignment="1">
      <alignment vertical="center"/>
    </xf>
    <xf numFmtId="164" fontId="3" fillId="0" borderId="50" xfId="1" applyNumberFormat="1" applyFont="1" applyFill="1" applyBorder="1" applyAlignment="1">
      <alignment vertical="center"/>
    </xf>
    <xf numFmtId="0" fontId="3" fillId="0" borderId="36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2" fontId="11" fillId="0" borderId="7" xfId="0" applyNumberFormat="1" applyFont="1" applyBorder="1"/>
    <xf numFmtId="44" fontId="11" fillId="0" borderId="0" xfId="0" applyNumberFormat="1" applyFont="1" applyAlignment="1">
      <alignment vertical="center"/>
    </xf>
    <xf numFmtId="164" fontId="3" fillId="0" borderId="6" xfId="1" applyNumberFormat="1" applyFont="1" applyBorder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44" fontId="11" fillId="0" borderId="17" xfId="0" applyNumberFormat="1" applyFont="1" applyBorder="1" applyAlignment="1">
      <alignment vertical="center"/>
    </xf>
    <xf numFmtId="44" fontId="11" fillId="0" borderId="56" xfId="0" applyNumberFormat="1" applyFont="1" applyBorder="1" applyAlignment="1">
      <alignment vertical="center"/>
    </xf>
    <xf numFmtId="44" fontId="11" fillId="0" borderId="57" xfId="0" applyNumberFormat="1" applyFont="1" applyBorder="1" applyAlignment="1">
      <alignment vertical="center"/>
    </xf>
    <xf numFmtId="44" fontId="11" fillId="0" borderId="58" xfId="0" applyNumberFormat="1" applyFont="1" applyBorder="1" applyAlignment="1">
      <alignment vertical="center"/>
    </xf>
    <xf numFmtId="44" fontId="11" fillId="0" borderId="23" xfId="0" applyNumberFormat="1" applyFont="1" applyBorder="1" applyAlignment="1">
      <alignment vertical="center"/>
    </xf>
    <xf numFmtId="44" fontId="11" fillId="0" borderId="34" xfId="0" applyNumberFormat="1" applyFont="1" applyBorder="1" applyAlignment="1">
      <alignment vertical="center"/>
    </xf>
    <xf numFmtId="44" fontId="11" fillId="0" borderId="1" xfId="0" applyNumberFormat="1" applyFont="1" applyBorder="1" applyAlignment="1">
      <alignment vertical="center"/>
    </xf>
    <xf numFmtId="44" fontId="11" fillId="0" borderId="53" xfId="0" applyNumberFormat="1" applyFont="1" applyBorder="1" applyAlignment="1">
      <alignment vertical="center"/>
    </xf>
    <xf numFmtId="44" fontId="11" fillId="0" borderId="38" xfId="0" applyNumberFormat="1" applyFont="1" applyBorder="1" applyAlignment="1">
      <alignment vertical="center"/>
    </xf>
    <xf numFmtId="44" fontId="11" fillId="0" borderId="39" xfId="0" applyNumberFormat="1" applyFont="1" applyBorder="1" applyAlignment="1">
      <alignment vertical="center"/>
    </xf>
    <xf numFmtId="44" fontId="11" fillId="0" borderId="40" xfId="0" applyNumberFormat="1" applyFont="1" applyBorder="1" applyAlignment="1">
      <alignment vertical="center"/>
    </xf>
    <xf numFmtId="44" fontId="11" fillId="0" borderId="42" xfId="0" applyNumberFormat="1" applyFont="1" applyBorder="1" applyAlignment="1">
      <alignment vertical="center"/>
    </xf>
    <xf numFmtId="44" fontId="11" fillId="0" borderId="65" xfId="0" applyNumberFormat="1" applyFont="1" applyBorder="1" applyAlignment="1">
      <alignment vertical="center"/>
    </xf>
    <xf numFmtId="44" fontId="11" fillId="0" borderId="36" xfId="0" applyNumberFormat="1" applyFont="1" applyBorder="1" applyAlignment="1">
      <alignment vertical="center"/>
    </xf>
    <xf numFmtId="44" fontId="11" fillId="0" borderId="67" xfId="0" applyNumberFormat="1" applyFont="1" applyBorder="1" applyAlignment="1">
      <alignment vertical="center"/>
    </xf>
    <xf numFmtId="0" fontId="2" fillId="2" borderId="70" xfId="0" applyFont="1" applyFill="1" applyBorder="1" applyAlignment="1">
      <alignment horizontal="center" vertical="center" wrapText="1"/>
    </xf>
    <xf numFmtId="44" fontId="11" fillId="0" borderId="52" xfId="0" applyNumberFormat="1" applyFont="1" applyBorder="1" applyAlignment="1">
      <alignment vertical="center"/>
    </xf>
    <xf numFmtId="44" fontId="11" fillId="0" borderId="41" xfId="0" applyNumberFormat="1" applyFont="1" applyBorder="1" applyAlignment="1">
      <alignment vertical="center"/>
    </xf>
    <xf numFmtId="0" fontId="2" fillId="3" borderId="0" xfId="0" applyFont="1" applyFill="1" applyAlignment="1">
      <alignment horizontal="center" vertical="center" wrapText="1"/>
    </xf>
    <xf numFmtId="44" fontId="13" fillId="0" borderId="31" xfId="0" applyNumberFormat="1" applyFont="1" applyBorder="1" applyAlignment="1">
      <alignment vertical="center"/>
    </xf>
    <xf numFmtId="44" fontId="11" fillId="0" borderId="2" xfId="0" applyNumberFormat="1" applyFont="1" applyBorder="1" applyAlignment="1">
      <alignment vertical="center"/>
    </xf>
    <xf numFmtId="44" fontId="11" fillId="0" borderId="37" xfId="0" applyNumberFormat="1" applyFont="1" applyBorder="1" applyAlignment="1">
      <alignment vertical="center"/>
    </xf>
    <xf numFmtId="44" fontId="11" fillId="0" borderId="66" xfId="0" applyNumberFormat="1" applyFont="1" applyBorder="1" applyAlignment="1">
      <alignment vertical="center"/>
    </xf>
    <xf numFmtId="44" fontId="8" fillId="0" borderId="1" xfId="0" applyNumberFormat="1" applyFont="1" applyBorder="1" applyAlignment="1">
      <alignment vertical="center"/>
    </xf>
    <xf numFmtId="44" fontId="8" fillId="0" borderId="52" xfId="0" applyNumberFormat="1" applyFont="1" applyBorder="1" applyAlignment="1">
      <alignment vertical="center"/>
    </xf>
    <xf numFmtId="44" fontId="8" fillId="0" borderId="38" xfId="0" applyNumberFormat="1" applyFont="1" applyBorder="1" applyAlignment="1">
      <alignment vertical="center"/>
    </xf>
    <xf numFmtId="44" fontId="8" fillId="0" borderId="17" xfId="0" applyNumberFormat="1" applyFont="1" applyBorder="1" applyAlignment="1">
      <alignment vertical="center"/>
    </xf>
    <xf numFmtId="44" fontId="8" fillId="0" borderId="39" xfId="0" applyNumberFormat="1" applyFont="1" applyBorder="1" applyAlignment="1">
      <alignment vertical="center"/>
    </xf>
    <xf numFmtId="44" fontId="8" fillId="0" borderId="65" xfId="0" applyNumberFormat="1" applyFont="1" applyBorder="1" applyAlignment="1">
      <alignment vertical="center"/>
    </xf>
    <xf numFmtId="44" fontId="8" fillId="0" borderId="36" xfId="0" applyNumberFormat="1" applyFont="1" applyBorder="1" applyAlignment="1">
      <alignment vertical="center"/>
    </xf>
    <xf numFmtId="44" fontId="8" fillId="0" borderId="57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44" fontId="11" fillId="0" borderId="48" xfId="0" applyNumberFormat="1" applyFont="1" applyBorder="1" applyAlignment="1">
      <alignment vertical="center"/>
    </xf>
    <xf numFmtId="44" fontId="11" fillId="0" borderId="50" xfId="0" applyNumberFormat="1" applyFont="1" applyBorder="1" applyAlignment="1">
      <alignment vertical="center"/>
    </xf>
    <xf numFmtId="44" fontId="11" fillId="0" borderId="60" xfId="0" applyNumberFormat="1" applyFont="1" applyBorder="1" applyAlignment="1">
      <alignment vertical="center"/>
    </xf>
    <xf numFmtId="44" fontId="11" fillId="0" borderId="49" xfId="0" applyNumberFormat="1" applyFont="1" applyBorder="1" applyAlignment="1">
      <alignment vertical="center"/>
    </xf>
    <xf numFmtId="44" fontId="11" fillId="0" borderId="51" xfId="0" applyNumberFormat="1" applyFont="1" applyBorder="1" applyAlignment="1">
      <alignment vertical="center"/>
    </xf>
    <xf numFmtId="44" fontId="11" fillId="0" borderId="48" xfId="1" applyFont="1" applyBorder="1" applyAlignment="1">
      <alignment vertical="center"/>
    </xf>
    <xf numFmtId="44" fontId="11" fillId="0" borderId="49" xfId="1" applyFont="1" applyBorder="1" applyAlignment="1">
      <alignment vertical="center"/>
    </xf>
    <xf numFmtId="44" fontId="11" fillId="0" borderId="50" xfId="1" applyFont="1" applyBorder="1" applyAlignment="1">
      <alignment vertical="center"/>
    </xf>
    <xf numFmtId="44" fontId="11" fillId="0" borderId="51" xfId="1" applyFont="1" applyBorder="1" applyAlignment="1">
      <alignment vertical="center"/>
    </xf>
    <xf numFmtId="44" fontId="11" fillId="0" borderId="60" xfId="1" applyFont="1" applyBorder="1" applyAlignment="1">
      <alignment vertical="center"/>
    </xf>
    <xf numFmtId="164" fontId="11" fillId="0" borderId="48" xfId="0" applyNumberFormat="1" applyFont="1" applyBorder="1" applyAlignment="1">
      <alignment vertical="center"/>
    </xf>
    <xf numFmtId="164" fontId="11" fillId="0" borderId="49" xfId="0" applyNumberFormat="1" applyFont="1" applyBorder="1" applyAlignment="1">
      <alignment vertical="center"/>
    </xf>
    <xf numFmtId="164" fontId="11" fillId="0" borderId="50" xfId="0" applyNumberFormat="1" applyFont="1" applyBorder="1" applyAlignment="1">
      <alignment vertical="center"/>
    </xf>
    <xf numFmtId="164" fontId="11" fillId="0" borderId="51" xfId="0" applyNumberFormat="1" applyFont="1" applyBorder="1" applyAlignment="1">
      <alignment vertical="center"/>
    </xf>
    <xf numFmtId="164" fontId="11" fillId="0" borderId="60" xfId="0" applyNumberFormat="1" applyFont="1" applyBorder="1" applyAlignment="1">
      <alignment vertical="center"/>
    </xf>
    <xf numFmtId="44" fontId="11" fillId="0" borderId="18" xfId="0" applyNumberFormat="1" applyFont="1" applyBorder="1" applyAlignment="1">
      <alignment vertical="center"/>
    </xf>
    <xf numFmtId="44" fontId="11" fillId="0" borderId="68" xfId="0" applyNumberFormat="1" applyFont="1" applyBorder="1" applyAlignment="1">
      <alignment vertical="center"/>
    </xf>
    <xf numFmtId="164" fontId="3" fillId="0" borderId="23" xfId="1" applyNumberFormat="1" applyFont="1" applyBorder="1" applyAlignment="1">
      <alignment vertical="center"/>
    </xf>
    <xf numFmtId="0" fontId="2" fillId="7" borderId="23" xfId="0" applyFont="1" applyFill="1" applyBorder="1" applyAlignment="1">
      <alignment vertical="center"/>
    </xf>
    <xf numFmtId="0" fontId="2" fillId="7" borderId="23" xfId="0" applyFont="1" applyFill="1" applyBorder="1" applyAlignment="1">
      <alignment horizontal="center" vertical="center"/>
    </xf>
    <xf numFmtId="44" fontId="14" fillId="0" borderId="23" xfId="1" applyFont="1" applyBorder="1" applyAlignment="1">
      <alignment vertical="center"/>
    </xf>
    <xf numFmtId="0" fontId="3" fillId="0" borderId="35" xfId="0" applyFont="1" applyBorder="1" applyAlignment="1">
      <alignment horizontal="left" vertical="center"/>
    </xf>
    <xf numFmtId="44" fontId="14" fillId="0" borderId="48" xfId="1" applyFont="1" applyBorder="1" applyAlignment="1">
      <alignment vertical="center"/>
    </xf>
    <xf numFmtId="44" fontId="14" fillId="0" borderId="50" xfId="1" applyFont="1" applyBorder="1" applyAlignment="1">
      <alignment vertical="center"/>
    </xf>
    <xf numFmtId="0" fontId="11" fillId="0" borderId="34" xfId="0" applyFont="1" applyBorder="1"/>
    <xf numFmtId="0" fontId="11" fillId="0" borderId="18" xfId="0" applyFont="1" applyBorder="1"/>
    <xf numFmtId="0" fontId="11" fillId="0" borderId="19" xfId="0" applyFont="1" applyBorder="1"/>
    <xf numFmtId="44" fontId="13" fillId="0" borderId="0" xfId="1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2" fontId="14" fillId="0" borderId="0" xfId="0" applyNumberFormat="1" applyFont="1"/>
    <xf numFmtId="0" fontId="14" fillId="0" borderId="0" xfId="0" applyFont="1" applyAlignment="1">
      <alignment vertical="center"/>
    </xf>
    <xf numFmtId="0" fontId="5" fillId="0" borderId="61" xfId="0" applyFont="1" applyBorder="1" applyAlignment="1">
      <alignment horizontal="center" vertical="center"/>
    </xf>
    <xf numFmtId="44" fontId="14" fillId="0" borderId="56" xfId="0" applyNumberFormat="1" applyFont="1" applyBorder="1" applyAlignment="1">
      <alignment vertical="center"/>
    </xf>
    <xf numFmtId="44" fontId="14" fillId="0" borderId="57" xfId="0" applyNumberFormat="1" applyFont="1" applyBorder="1" applyAlignment="1">
      <alignment vertical="center"/>
    </xf>
    <xf numFmtId="44" fontId="14" fillId="0" borderId="58" xfId="0" applyNumberFormat="1" applyFont="1" applyBorder="1" applyAlignment="1">
      <alignment vertical="center"/>
    </xf>
    <xf numFmtId="0" fontId="18" fillId="0" borderId="48" xfId="0" applyFont="1" applyBorder="1" applyAlignment="1">
      <alignment horizontal="center" vertical="center"/>
    </xf>
    <xf numFmtId="0" fontId="18" fillId="0" borderId="50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44" fontId="14" fillId="0" borderId="23" xfId="0" applyNumberFormat="1" applyFont="1" applyBorder="1" applyAlignment="1">
      <alignment vertical="center"/>
    </xf>
    <xf numFmtId="0" fontId="18" fillId="0" borderId="51" xfId="0" applyFont="1" applyBorder="1" applyAlignment="1">
      <alignment horizontal="center" vertical="center"/>
    </xf>
    <xf numFmtId="44" fontId="14" fillId="0" borderId="34" xfId="0" applyNumberFormat="1" applyFont="1" applyBorder="1" applyAlignment="1">
      <alignment vertical="center"/>
    </xf>
    <xf numFmtId="0" fontId="18" fillId="0" borderId="60" xfId="0" applyFont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vertical="center" wrapText="1"/>
    </xf>
    <xf numFmtId="0" fontId="5" fillId="0" borderId="32" xfId="0" applyFont="1" applyBorder="1" applyAlignment="1">
      <alignment horizontal="center" vertical="center"/>
    </xf>
    <xf numFmtId="44" fontId="18" fillId="0" borderId="0" xfId="1" applyFont="1" applyFill="1" applyBorder="1" applyAlignment="1">
      <alignment horizontal="center" vertical="center"/>
    </xf>
    <xf numFmtId="44" fontId="13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44" fontId="3" fillId="0" borderId="62" xfId="1" applyFont="1" applyFill="1" applyBorder="1" applyAlignment="1">
      <alignment vertical="center"/>
    </xf>
    <xf numFmtId="0" fontId="13" fillId="0" borderId="34" xfId="0" applyFont="1" applyBorder="1" applyAlignment="1">
      <alignment horizontal="center" vertical="center"/>
    </xf>
    <xf numFmtId="44" fontId="13" fillId="0" borderId="43" xfId="1" applyFont="1" applyBorder="1" applyAlignment="1">
      <alignment horizontal="center" vertical="center"/>
    </xf>
    <xf numFmtId="44" fontId="13" fillId="0" borderId="28" xfId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23" fillId="0" borderId="38" xfId="0" applyFont="1" applyBorder="1" applyAlignment="1">
      <alignment horizontal="left" vertical="center"/>
    </xf>
    <xf numFmtId="0" fontId="23" fillId="0" borderId="40" xfId="0" applyFont="1" applyBorder="1" applyAlignment="1">
      <alignment horizontal="left" vertical="center"/>
    </xf>
    <xf numFmtId="0" fontId="13" fillId="0" borderId="31" xfId="0" applyFont="1" applyBorder="1" applyAlignment="1">
      <alignment horizontal="center"/>
    </xf>
    <xf numFmtId="44" fontId="23" fillId="0" borderId="53" xfId="0" applyNumberFormat="1" applyFont="1" applyBorder="1" applyAlignment="1">
      <alignment horizontal="center" vertical="center"/>
    </xf>
    <xf numFmtId="44" fontId="23" fillId="0" borderId="39" xfId="0" applyNumberFormat="1" applyFont="1" applyBorder="1" applyAlignment="1">
      <alignment horizontal="center" vertical="center"/>
    </xf>
    <xf numFmtId="44" fontId="23" fillId="0" borderId="42" xfId="0" applyNumberFormat="1" applyFont="1" applyBorder="1" applyAlignment="1">
      <alignment horizontal="center" vertical="center"/>
    </xf>
    <xf numFmtId="44" fontId="11" fillId="0" borderId="23" xfId="0" applyNumberFormat="1" applyFont="1" applyBorder="1"/>
    <xf numFmtId="44" fontId="11" fillId="11" borderId="23" xfId="0" applyNumberFormat="1" applyFont="1" applyFill="1" applyBorder="1"/>
    <xf numFmtId="44" fontId="11" fillId="12" borderId="23" xfId="0" applyNumberFormat="1" applyFont="1" applyFill="1" applyBorder="1"/>
    <xf numFmtId="44" fontId="11" fillId="13" borderId="23" xfId="0" applyNumberFormat="1" applyFont="1" applyFill="1" applyBorder="1"/>
    <xf numFmtId="44" fontId="11" fillId="14" borderId="23" xfId="0" applyNumberFormat="1" applyFont="1" applyFill="1" applyBorder="1"/>
    <xf numFmtId="44" fontId="11" fillId="0" borderId="61" xfId="0" applyNumberFormat="1" applyFont="1" applyBorder="1" applyAlignment="1">
      <alignment vertical="center"/>
    </xf>
    <xf numFmtId="44" fontId="11" fillId="0" borderId="62" xfId="0" applyNumberFormat="1" applyFont="1" applyBorder="1" applyAlignment="1">
      <alignment vertical="center"/>
    </xf>
    <xf numFmtId="44" fontId="11" fillId="0" borderId="64" xfId="0" applyNumberFormat="1" applyFont="1" applyBorder="1" applyAlignment="1">
      <alignment vertical="center"/>
    </xf>
    <xf numFmtId="44" fontId="8" fillId="0" borderId="61" xfId="0" applyNumberFormat="1" applyFont="1" applyBorder="1" applyAlignment="1">
      <alignment vertical="center"/>
    </xf>
    <xf numFmtId="44" fontId="8" fillId="0" borderId="62" xfId="0" applyNumberFormat="1" applyFont="1" applyBorder="1" applyAlignment="1">
      <alignment vertical="center"/>
    </xf>
    <xf numFmtId="44" fontId="13" fillId="0" borderId="31" xfId="0" applyNumberFormat="1" applyFont="1" applyBorder="1"/>
    <xf numFmtId="44" fontId="13" fillId="0" borderId="34" xfId="0" applyNumberFormat="1" applyFont="1" applyBorder="1"/>
    <xf numFmtId="164" fontId="11" fillId="13" borderId="23" xfId="0" applyNumberFormat="1" applyFont="1" applyFill="1" applyBorder="1"/>
    <xf numFmtId="164" fontId="11" fillId="0" borderId="23" xfId="0" applyNumberFormat="1" applyFont="1" applyBorder="1"/>
    <xf numFmtId="164" fontId="11" fillId="12" borderId="23" xfId="0" applyNumberFormat="1" applyFont="1" applyFill="1" applyBorder="1"/>
    <xf numFmtId="0" fontId="14" fillId="0" borderId="1" xfId="0" applyFont="1" applyBorder="1"/>
    <xf numFmtId="0" fontId="14" fillId="0" borderId="38" xfId="0" applyFont="1" applyBorder="1"/>
    <xf numFmtId="0" fontId="14" fillId="0" borderId="40" xfId="0" applyFont="1" applyBorder="1"/>
    <xf numFmtId="44" fontId="11" fillId="0" borderId="53" xfId="0" applyNumberFormat="1" applyFont="1" applyBorder="1"/>
    <xf numFmtId="44" fontId="11" fillId="0" borderId="39" xfId="0" applyNumberFormat="1" applyFont="1" applyBorder="1"/>
    <xf numFmtId="44" fontId="11" fillId="0" borderId="42" xfId="0" applyNumberFormat="1" applyFont="1" applyBorder="1"/>
    <xf numFmtId="0" fontId="14" fillId="0" borderId="23" xfId="0" applyFont="1" applyBorder="1"/>
    <xf numFmtId="0" fontId="14" fillId="0" borderId="3" xfId="0" applyFont="1" applyBorder="1"/>
    <xf numFmtId="0" fontId="14" fillId="0" borderId="73" xfId="0" applyFont="1" applyBorder="1"/>
    <xf numFmtId="0" fontId="14" fillId="0" borderId="74" xfId="0" applyFont="1" applyBorder="1"/>
    <xf numFmtId="0" fontId="14" fillId="0" borderId="61" xfId="0" applyFont="1" applyBorder="1"/>
    <xf numFmtId="0" fontId="14" fillId="0" borderId="62" xfId="0" applyFont="1" applyBorder="1"/>
    <xf numFmtId="0" fontId="14" fillId="0" borderId="63" xfId="0" applyFont="1" applyBorder="1"/>
    <xf numFmtId="0" fontId="14" fillId="0" borderId="32" xfId="0" applyFont="1" applyBorder="1"/>
    <xf numFmtId="0" fontId="14" fillId="0" borderId="46" xfId="0" applyFont="1" applyBorder="1"/>
    <xf numFmtId="0" fontId="14" fillId="0" borderId="64" xfId="0" applyFont="1" applyBorder="1"/>
    <xf numFmtId="164" fontId="11" fillId="0" borderId="23" xfId="1" applyNumberFormat="1" applyFont="1" applyBorder="1"/>
    <xf numFmtId="164" fontId="13" fillId="0" borderId="23" xfId="0" applyNumberFormat="1" applyFont="1" applyBorder="1"/>
    <xf numFmtId="0" fontId="24" fillId="0" borderId="23" xfId="0" applyFont="1" applyBorder="1" applyAlignment="1">
      <alignment horizontal="center" vertical="center"/>
    </xf>
    <xf numFmtId="164" fontId="14" fillId="0" borderId="8" xfId="1" applyNumberFormat="1" applyFont="1" applyBorder="1"/>
    <xf numFmtId="164" fontId="14" fillId="0" borderId="56" xfId="1" applyNumberFormat="1" applyFont="1" applyBorder="1"/>
    <xf numFmtId="164" fontId="14" fillId="0" borderId="57" xfId="1" applyNumberFormat="1" applyFont="1" applyBorder="1"/>
    <xf numFmtId="164" fontId="14" fillId="0" borderId="58" xfId="1" applyNumberFormat="1" applyFont="1" applyBorder="1"/>
    <xf numFmtId="164" fontId="14" fillId="0" borderId="76" xfId="1" applyNumberFormat="1" applyFont="1" applyBorder="1"/>
    <xf numFmtId="164" fontId="14" fillId="0" borderId="75" xfId="1" applyNumberFormat="1" applyFont="1" applyBorder="1"/>
    <xf numFmtId="0" fontId="14" fillId="0" borderId="9" xfId="0" applyFont="1" applyBorder="1"/>
    <xf numFmtId="164" fontId="13" fillId="0" borderId="43" xfId="1" applyNumberFormat="1" applyFont="1" applyBorder="1"/>
    <xf numFmtId="0" fontId="7" fillId="0" borderId="17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2" fillId="7" borderId="34" xfId="0" applyFont="1" applyFill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44" fontId="3" fillId="0" borderId="57" xfId="1" applyFont="1" applyFill="1" applyBorder="1" applyAlignment="1">
      <alignment vertical="center"/>
    </xf>
    <xf numFmtId="0" fontId="2" fillId="0" borderId="38" xfId="0" applyFont="1" applyBorder="1" applyAlignment="1">
      <alignment horizontal="center" vertical="center"/>
    </xf>
    <xf numFmtId="164" fontId="14" fillId="0" borderId="38" xfId="1" applyNumberFormat="1" applyFont="1" applyFill="1" applyBorder="1"/>
    <xf numFmtId="44" fontId="14" fillId="0" borderId="17" xfId="1" applyFont="1" applyFill="1" applyBorder="1" applyAlignment="1">
      <alignment vertical="center"/>
    </xf>
    <xf numFmtId="44" fontId="14" fillId="0" borderId="36" xfId="1" applyFont="1" applyFill="1" applyBorder="1" applyAlignment="1">
      <alignment vertical="center"/>
    </xf>
    <xf numFmtId="44" fontId="14" fillId="0" borderId="39" xfId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3" fillId="0" borderId="52" xfId="0" applyFont="1" applyBorder="1" applyAlignment="1">
      <alignment vertical="center" wrapText="1"/>
    </xf>
    <xf numFmtId="0" fontId="3" fillId="0" borderId="5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44" fontId="3" fillId="0" borderId="2" xfId="1" applyFont="1" applyFill="1" applyBorder="1" applyAlignment="1">
      <alignment vertical="center"/>
    </xf>
    <xf numFmtId="44" fontId="3" fillId="0" borderId="37" xfId="1" applyFont="1" applyFill="1" applyBorder="1" applyAlignment="1">
      <alignment vertical="center"/>
    </xf>
    <xf numFmtId="164" fontId="3" fillId="0" borderId="37" xfId="1" applyNumberFormat="1" applyFont="1" applyFill="1" applyBorder="1" applyAlignment="1">
      <alignment vertical="center"/>
    </xf>
    <xf numFmtId="0" fontId="10" fillId="0" borderId="56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44" fontId="3" fillId="0" borderId="17" xfId="1" applyFont="1" applyFill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1" fillId="0" borderId="52" xfId="0" applyFont="1" applyBorder="1" applyAlignment="1">
      <alignment vertical="center"/>
    </xf>
    <xf numFmtId="0" fontId="11" fillId="0" borderId="53" xfId="0" applyFont="1" applyBorder="1" applyAlignment="1">
      <alignment vertical="center"/>
    </xf>
    <xf numFmtId="0" fontId="11" fillId="0" borderId="39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11" fillId="0" borderId="65" xfId="0" applyFont="1" applyBorder="1" applyAlignment="1">
      <alignment vertical="center"/>
    </xf>
    <xf numFmtId="0" fontId="11" fillId="0" borderId="36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38" xfId="0" applyFont="1" applyBorder="1" applyAlignment="1">
      <alignment vertical="center"/>
    </xf>
    <xf numFmtId="0" fontId="7" fillId="0" borderId="52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44" fontId="3" fillId="0" borderId="52" xfId="1" applyFont="1" applyFill="1" applyBorder="1" applyAlignment="1">
      <alignment vertical="center"/>
    </xf>
    <xf numFmtId="0" fontId="3" fillId="6" borderId="65" xfId="0" applyFont="1" applyFill="1" applyBorder="1" applyAlignment="1">
      <alignment vertical="center"/>
    </xf>
    <xf numFmtId="0" fontId="18" fillId="0" borderId="24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44" fontId="13" fillId="0" borderId="56" xfId="0" applyNumberFormat="1" applyFont="1" applyBorder="1" applyAlignment="1">
      <alignment vertical="center"/>
    </xf>
    <xf numFmtId="44" fontId="13" fillId="0" borderId="57" xfId="0" applyNumberFormat="1" applyFont="1" applyBorder="1" applyAlignment="1">
      <alignment vertical="center"/>
    </xf>
    <xf numFmtId="44" fontId="13" fillId="0" borderId="56" xfId="0" applyNumberFormat="1" applyFont="1" applyBorder="1" applyAlignment="1">
      <alignment horizontal="center" vertical="center"/>
    </xf>
    <xf numFmtId="44" fontId="13" fillId="0" borderId="57" xfId="0" applyNumberFormat="1" applyFont="1" applyBorder="1" applyAlignment="1">
      <alignment horizontal="center" vertical="center"/>
    </xf>
    <xf numFmtId="0" fontId="14" fillId="0" borderId="56" xfId="0" applyFont="1" applyBorder="1" applyAlignment="1">
      <alignment vertical="center"/>
    </xf>
    <xf numFmtId="0" fontId="14" fillId="0" borderId="57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38" xfId="0" applyFont="1" applyBorder="1" applyAlignment="1">
      <alignment vertical="center"/>
    </xf>
    <xf numFmtId="44" fontId="14" fillId="0" borderId="61" xfId="0" applyNumberFormat="1" applyFont="1" applyBorder="1" applyAlignment="1">
      <alignment vertical="center"/>
    </xf>
    <xf numFmtId="44" fontId="14" fillId="0" borderId="62" xfId="0" applyNumberFormat="1" applyFont="1" applyBorder="1" applyAlignment="1">
      <alignment vertical="center"/>
    </xf>
    <xf numFmtId="44" fontId="13" fillId="0" borderId="61" xfId="0" applyNumberFormat="1" applyFont="1" applyBorder="1" applyAlignment="1">
      <alignment vertical="center"/>
    </xf>
    <xf numFmtId="44" fontId="13" fillId="0" borderId="62" xfId="0" applyNumberFormat="1" applyFont="1" applyBorder="1" applyAlignment="1">
      <alignment vertical="center"/>
    </xf>
    <xf numFmtId="44" fontId="13" fillId="0" borderId="61" xfId="0" applyNumberFormat="1" applyFont="1" applyBorder="1" applyAlignment="1">
      <alignment horizontal="center" vertical="center"/>
    </xf>
    <xf numFmtId="44" fontId="13" fillId="0" borderId="62" xfId="0" applyNumberFormat="1" applyFont="1" applyBorder="1" applyAlignment="1">
      <alignment horizontal="center" vertical="center"/>
    </xf>
    <xf numFmtId="0" fontId="14" fillId="0" borderId="61" xfId="0" applyFont="1" applyBorder="1" applyAlignment="1">
      <alignment vertical="center"/>
    </xf>
    <xf numFmtId="0" fontId="14" fillId="0" borderId="62" xfId="0" applyFont="1" applyBorder="1" applyAlignment="1">
      <alignment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44" fontId="3" fillId="0" borderId="61" xfId="1" applyFont="1" applyFill="1" applyBorder="1" applyAlignment="1">
      <alignment vertical="center"/>
    </xf>
    <xf numFmtId="0" fontId="5" fillId="0" borderId="67" xfId="0" applyFont="1" applyBorder="1" applyAlignment="1">
      <alignment horizontal="center" vertical="center"/>
    </xf>
    <xf numFmtId="44" fontId="7" fillId="0" borderId="37" xfId="1" applyFont="1" applyFill="1" applyBorder="1" applyAlignment="1">
      <alignment vertical="center"/>
    </xf>
    <xf numFmtId="44" fontId="8" fillId="0" borderId="56" xfId="0" applyNumberFormat="1" applyFont="1" applyBorder="1" applyAlignment="1">
      <alignment vertical="center"/>
    </xf>
    <xf numFmtId="0" fontId="3" fillId="0" borderId="4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14" fillId="0" borderId="37" xfId="0" applyFont="1" applyBorder="1" applyAlignment="1">
      <alignment vertical="center"/>
    </xf>
    <xf numFmtId="0" fontId="14" fillId="0" borderId="36" xfId="0" applyFont="1" applyBorder="1" applyAlignment="1">
      <alignment vertical="center"/>
    </xf>
    <xf numFmtId="164" fontId="14" fillId="0" borderId="62" xfId="1" applyNumberFormat="1" applyFont="1" applyFill="1" applyBorder="1" applyAlignment="1">
      <alignment vertical="center"/>
    </xf>
    <xf numFmtId="44" fontId="14" fillId="0" borderId="57" xfId="1" applyFont="1" applyFill="1" applyBorder="1" applyAlignment="1">
      <alignment vertical="center"/>
    </xf>
    <xf numFmtId="164" fontId="14" fillId="0" borderId="0" xfId="0" applyNumberFormat="1" applyFont="1" applyAlignment="1">
      <alignment vertical="center"/>
    </xf>
    <xf numFmtId="0" fontId="5" fillId="0" borderId="58" xfId="0" applyFont="1" applyBorder="1" applyAlignment="1">
      <alignment horizontal="center" vertical="center"/>
    </xf>
    <xf numFmtId="0" fontId="14" fillId="0" borderId="66" xfId="0" applyFont="1" applyBorder="1" applyAlignment="1">
      <alignment vertical="center"/>
    </xf>
    <xf numFmtId="0" fontId="14" fillId="0" borderId="67" xfId="0" applyFont="1" applyBorder="1" applyAlignment="1">
      <alignment vertical="center"/>
    </xf>
    <xf numFmtId="164" fontId="14" fillId="0" borderId="64" xfId="1" applyNumberFormat="1" applyFont="1" applyFill="1" applyBorder="1" applyAlignment="1">
      <alignment vertical="center"/>
    </xf>
    <xf numFmtId="44" fontId="14" fillId="0" borderId="58" xfId="1" applyFont="1" applyFill="1" applyBorder="1" applyAlignment="1">
      <alignment vertical="center"/>
    </xf>
    <xf numFmtId="0" fontId="11" fillId="0" borderId="57" xfId="0" applyFont="1" applyBorder="1" applyAlignment="1">
      <alignment vertical="center"/>
    </xf>
    <xf numFmtId="9" fontId="3" fillId="0" borderId="17" xfId="0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1" fillId="0" borderId="40" xfId="0" applyFont="1" applyBorder="1" applyAlignment="1">
      <alignment vertical="center"/>
    </xf>
    <xf numFmtId="0" fontId="11" fillId="0" borderId="67" xfId="0" applyFont="1" applyBorder="1" applyAlignment="1">
      <alignment vertical="center"/>
    </xf>
    <xf numFmtId="0" fontId="11" fillId="0" borderId="58" xfId="0" applyFont="1" applyBorder="1" applyAlignment="1">
      <alignment vertical="center"/>
    </xf>
    <xf numFmtId="164" fontId="14" fillId="0" borderId="40" xfId="1" applyNumberFormat="1" applyFont="1" applyFill="1" applyBorder="1"/>
    <xf numFmtId="164" fontId="3" fillId="0" borderId="41" xfId="1" applyNumberFormat="1" applyFont="1" applyFill="1" applyBorder="1" applyAlignment="1">
      <alignment vertical="center"/>
    </xf>
    <xf numFmtId="44" fontId="14" fillId="0" borderId="41" xfId="1" applyFont="1" applyFill="1" applyBorder="1" applyAlignment="1">
      <alignment vertical="center"/>
    </xf>
    <xf numFmtId="44" fontId="14" fillId="0" borderId="67" xfId="1" applyFont="1" applyFill="1" applyBorder="1" applyAlignment="1">
      <alignment vertical="center"/>
    </xf>
    <xf numFmtId="44" fontId="14" fillId="0" borderId="42" xfId="1" applyFont="1" applyFill="1" applyBorder="1" applyAlignment="1">
      <alignment vertical="center"/>
    </xf>
    <xf numFmtId="44" fontId="19" fillId="0" borderId="36" xfId="1" applyFont="1" applyFill="1" applyBorder="1" applyAlignment="1">
      <alignment vertical="center"/>
    </xf>
    <xf numFmtId="9" fontId="7" fillId="0" borderId="17" xfId="0" applyNumberFormat="1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1" fillId="0" borderId="41" xfId="0" applyFont="1" applyBorder="1" applyAlignment="1">
      <alignment vertical="center"/>
    </xf>
    <xf numFmtId="164" fontId="3" fillId="0" borderId="62" xfId="1" applyNumberFormat="1" applyFont="1" applyFill="1" applyBorder="1" applyAlignment="1">
      <alignment vertical="center"/>
    </xf>
    <xf numFmtId="164" fontId="3" fillId="0" borderId="57" xfId="1" applyNumberFormat="1" applyFont="1" applyFill="1" applyBorder="1" applyAlignment="1">
      <alignment vertical="center"/>
    </xf>
    <xf numFmtId="164" fontId="11" fillId="0" borderId="38" xfId="0" applyNumberFormat="1" applyFont="1" applyBorder="1" applyAlignment="1">
      <alignment vertical="center"/>
    </xf>
    <xf numFmtId="164" fontId="11" fillId="0" borderId="36" xfId="0" applyNumberFormat="1" applyFont="1" applyBorder="1" applyAlignment="1">
      <alignment vertical="center"/>
    </xf>
    <xf numFmtId="164" fontId="11" fillId="0" borderId="17" xfId="0" applyNumberFormat="1" applyFont="1" applyBorder="1" applyAlignment="1">
      <alignment vertical="center"/>
    </xf>
    <xf numFmtId="164" fontId="11" fillId="0" borderId="39" xfId="0" applyNumberFormat="1" applyFont="1" applyBorder="1" applyAlignment="1">
      <alignment vertical="center"/>
    </xf>
    <xf numFmtId="164" fontId="11" fillId="0" borderId="37" xfId="0" applyNumberFormat="1" applyFont="1" applyBorder="1" applyAlignment="1">
      <alignment vertical="center"/>
    </xf>
    <xf numFmtId="164" fontId="11" fillId="0" borderId="62" xfId="0" applyNumberFormat="1" applyFont="1" applyBorder="1" applyAlignment="1">
      <alignment vertical="center"/>
    </xf>
    <xf numFmtId="164" fontId="3" fillId="0" borderId="58" xfId="1" applyNumberFormat="1" applyFont="1" applyFill="1" applyBorder="1" applyAlignment="1">
      <alignment vertical="center"/>
    </xf>
    <xf numFmtId="164" fontId="11" fillId="0" borderId="40" xfId="0" applyNumberFormat="1" applyFont="1" applyBorder="1" applyAlignment="1">
      <alignment vertical="center"/>
    </xf>
    <xf numFmtId="164" fontId="11" fillId="0" borderId="67" xfId="0" applyNumberFormat="1" applyFont="1" applyBorder="1" applyAlignment="1">
      <alignment vertical="center"/>
    </xf>
    <xf numFmtId="164" fontId="11" fillId="0" borderId="41" xfId="0" applyNumberFormat="1" applyFont="1" applyBorder="1" applyAlignment="1">
      <alignment vertical="center"/>
    </xf>
    <xf numFmtId="164" fontId="11" fillId="0" borderId="42" xfId="0" applyNumberFormat="1" applyFont="1" applyBorder="1" applyAlignment="1">
      <alignment vertical="center"/>
    </xf>
    <xf numFmtId="164" fontId="11" fillId="0" borderId="66" xfId="0" applyNumberFormat="1" applyFont="1" applyBorder="1" applyAlignment="1">
      <alignment vertical="center"/>
    </xf>
    <xf numFmtId="164" fontId="11" fillId="0" borderId="64" xfId="0" applyNumberFormat="1" applyFont="1" applyBorder="1" applyAlignment="1">
      <alignment vertical="center"/>
    </xf>
    <xf numFmtId="164" fontId="11" fillId="0" borderId="57" xfId="0" applyNumberFormat="1" applyFont="1" applyBorder="1" applyAlignment="1">
      <alignment vertical="center"/>
    </xf>
    <xf numFmtId="0" fontId="10" fillId="0" borderId="58" xfId="0" applyFont="1" applyBorder="1" applyAlignment="1">
      <alignment horizontal="center" vertical="center"/>
    </xf>
    <xf numFmtId="164" fontId="3" fillId="0" borderId="66" xfId="1" applyNumberFormat="1" applyFont="1" applyFill="1" applyBorder="1" applyAlignment="1">
      <alignment vertical="center"/>
    </xf>
    <xf numFmtId="164" fontId="3" fillId="0" borderId="42" xfId="1" applyNumberFormat="1" applyFont="1" applyFill="1" applyBorder="1" applyAlignment="1">
      <alignment vertical="center"/>
    </xf>
    <xf numFmtId="164" fontId="11" fillId="0" borderId="58" xfId="0" applyNumberFormat="1" applyFont="1" applyBorder="1" applyAlignment="1">
      <alignment vertical="center"/>
    </xf>
    <xf numFmtId="9" fontId="7" fillId="0" borderId="17" xfId="0" applyNumberFormat="1" applyFont="1" applyBorder="1" applyAlignment="1">
      <alignment horizontal="center" vertical="center" wrapText="1"/>
    </xf>
    <xf numFmtId="9" fontId="7" fillId="0" borderId="41" xfId="0" applyNumberFormat="1" applyFont="1" applyBorder="1" applyAlignment="1">
      <alignment horizontal="center" vertical="center" wrapText="1"/>
    </xf>
    <xf numFmtId="0" fontId="14" fillId="0" borderId="53" xfId="0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0" fontId="11" fillId="0" borderId="61" xfId="0" applyFont="1" applyBorder="1" applyAlignment="1">
      <alignment horizontal="center" vertical="center"/>
    </xf>
    <xf numFmtId="44" fontId="11" fillId="0" borderId="56" xfId="0" applyNumberFormat="1" applyFont="1" applyBorder="1"/>
    <xf numFmtId="0" fontId="11" fillId="0" borderId="62" xfId="0" applyFont="1" applyBorder="1" applyAlignment="1">
      <alignment horizontal="center" vertical="center"/>
    </xf>
    <xf numFmtId="164" fontId="11" fillId="0" borderId="57" xfId="0" applyNumberFormat="1" applyFont="1" applyBorder="1"/>
    <xf numFmtId="44" fontId="11" fillId="0" borderId="57" xfId="0" applyNumberFormat="1" applyFont="1" applyBorder="1"/>
    <xf numFmtId="0" fontId="11" fillId="0" borderId="63" xfId="0" applyFont="1" applyBorder="1" applyAlignment="1">
      <alignment horizontal="center" vertical="center"/>
    </xf>
    <xf numFmtId="164" fontId="11" fillId="0" borderId="58" xfId="0" applyNumberFormat="1" applyFont="1" applyBorder="1"/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/>
    </xf>
    <xf numFmtId="44" fontId="14" fillId="0" borderId="49" xfId="0" applyNumberFormat="1" applyFont="1" applyBorder="1" applyAlignment="1">
      <alignment horizontal="center" vertical="center"/>
    </xf>
    <xf numFmtId="44" fontId="14" fillId="0" borderId="50" xfId="0" applyNumberFormat="1" applyFont="1" applyBorder="1" applyAlignment="1">
      <alignment horizontal="center" vertical="center"/>
    </xf>
    <xf numFmtId="0" fontId="14" fillId="0" borderId="78" xfId="0" applyFont="1" applyBorder="1" applyAlignment="1">
      <alignment horizontal="center"/>
    </xf>
    <xf numFmtId="44" fontId="14" fillId="0" borderId="78" xfId="0" applyNumberFormat="1" applyFont="1" applyBorder="1"/>
    <xf numFmtId="0" fontId="14" fillId="0" borderId="17" xfId="0" applyFont="1" applyBorder="1" applyAlignment="1">
      <alignment horizontal="center"/>
    </xf>
    <xf numFmtId="44" fontId="14" fillId="0" borderId="17" xfId="0" applyNumberFormat="1" applyFont="1" applyBorder="1"/>
    <xf numFmtId="0" fontId="14" fillId="0" borderId="41" xfId="0" applyFont="1" applyBorder="1" applyAlignment="1">
      <alignment horizontal="center"/>
    </xf>
    <xf numFmtId="44" fontId="14" fillId="0" borderId="41" xfId="0" applyNumberFormat="1" applyFont="1" applyBorder="1"/>
    <xf numFmtId="0" fontId="25" fillId="0" borderId="0" xfId="0" applyFont="1"/>
    <xf numFmtId="0" fontId="25" fillId="0" borderId="0" xfId="0" applyFont="1" applyAlignment="1">
      <alignment wrapText="1"/>
    </xf>
    <xf numFmtId="0" fontId="11" fillId="0" borderId="0" xfId="0" applyFont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164" fontId="14" fillId="0" borderId="0" xfId="1" applyNumberFormat="1" applyFont="1" applyAlignment="1">
      <alignment vertical="center"/>
    </xf>
    <xf numFmtId="0" fontId="18" fillId="0" borderId="0" xfId="0" applyFont="1"/>
    <xf numFmtId="44" fontId="14" fillId="0" borderId="0" xfId="1" applyFont="1" applyBorder="1" applyAlignment="1"/>
    <xf numFmtId="0" fontId="13" fillId="0" borderId="4" xfId="0" applyFont="1" applyBorder="1"/>
    <xf numFmtId="0" fontId="13" fillId="0" borderId="8" xfId="0" applyFont="1" applyBorder="1"/>
    <xf numFmtId="44" fontId="11" fillId="0" borderId="31" xfId="1" applyFont="1" applyBorder="1" applyAlignment="1"/>
    <xf numFmtId="44" fontId="11" fillId="0" borderId="28" xfId="1" applyFont="1" applyBorder="1" applyAlignment="1"/>
    <xf numFmtId="0" fontId="2" fillId="7" borderId="6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7" borderId="34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5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 wrapText="1"/>
    </xf>
    <xf numFmtId="0" fontId="2" fillId="3" borderId="7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44" fontId="11" fillId="0" borderId="31" xfId="1" applyFont="1" applyBorder="1" applyAlignment="1">
      <alignment horizontal="center"/>
    </xf>
    <xf numFmtId="44" fontId="11" fillId="0" borderId="28" xfId="1" applyFont="1" applyBorder="1" applyAlignment="1">
      <alignment horizontal="center"/>
    </xf>
    <xf numFmtId="44" fontId="18" fillId="0" borderId="6" xfId="1" applyFont="1" applyBorder="1" applyAlignment="1">
      <alignment horizontal="center" vertical="center"/>
    </xf>
    <xf numFmtId="44" fontId="18" fillId="0" borderId="10" xfId="1" applyFont="1" applyBorder="1" applyAlignment="1">
      <alignment horizontal="center" vertical="center"/>
    </xf>
    <xf numFmtId="44" fontId="18" fillId="0" borderId="43" xfId="1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22" fillId="4" borderId="10" xfId="0" applyFont="1" applyFill="1" applyBorder="1" applyAlignment="1">
      <alignment horizontal="center" vertical="center" wrapText="1"/>
    </xf>
    <xf numFmtId="0" fontId="20" fillId="9" borderId="6" xfId="0" applyFont="1" applyFill="1" applyBorder="1" applyAlignment="1">
      <alignment horizontal="center" vertical="center" wrapText="1"/>
    </xf>
    <xf numFmtId="0" fontId="20" fillId="9" borderId="10" xfId="0" applyFont="1" applyFill="1" applyBorder="1" applyAlignment="1">
      <alignment horizontal="center" vertical="center" wrapText="1"/>
    </xf>
    <xf numFmtId="0" fontId="20" fillId="9" borderId="43" xfId="0" applyFont="1" applyFill="1" applyBorder="1" applyAlignment="1">
      <alignment horizontal="center" vertical="center" wrapText="1"/>
    </xf>
    <xf numFmtId="0" fontId="21" fillId="10" borderId="6" xfId="0" applyFont="1" applyFill="1" applyBorder="1" applyAlignment="1">
      <alignment horizontal="center" vertical="center"/>
    </xf>
    <xf numFmtId="0" fontId="21" fillId="10" borderId="10" xfId="0" applyFont="1" applyFill="1" applyBorder="1" applyAlignment="1">
      <alignment horizontal="center" vertical="center"/>
    </xf>
    <xf numFmtId="0" fontId="21" fillId="10" borderId="43" xfId="0" applyFont="1" applyFill="1" applyBorder="1" applyAlignment="1">
      <alignment horizontal="center" vertical="center"/>
    </xf>
    <xf numFmtId="44" fontId="18" fillId="0" borderId="8" xfId="1" applyFont="1" applyBorder="1" applyAlignment="1">
      <alignment horizontal="center" vertical="center"/>
    </xf>
    <xf numFmtId="44" fontId="18" fillId="0" borderId="15" xfId="1" applyFont="1" applyBorder="1" applyAlignment="1">
      <alignment horizontal="center" vertical="center"/>
    </xf>
    <xf numFmtId="44" fontId="18" fillId="0" borderId="28" xfId="1" applyFont="1" applyBorder="1" applyAlignment="1">
      <alignment horizontal="center" vertical="center"/>
    </xf>
    <xf numFmtId="44" fontId="13" fillId="0" borderId="34" xfId="0" applyNumberFormat="1" applyFont="1" applyBorder="1" applyAlignment="1">
      <alignment horizontal="center" vertical="center"/>
    </xf>
    <xf numFmtId="44" fontId="13" fillId="0" borderId="7" xfId="0" applyNumberFormat="1" applyFont="1" applyBorder="1" applyAlignment="1">
      <alignment horizontal="center" vertical="center"/>
    </xf>
    <xf numFmtId="44" fontId="13" fillId="0" borderId="29" xfId="0" applyNumberFormat="1" applyFont="1" applyBorder="1" applyAlignment="1">
      <alignment horizontal="center" vertical="center"/>
    </xf>
    <xf numFmtId="44" fontId="13" fillId="0" borderId="35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0" fontId="22" fillId="7" borderId="10" xfId="0" applyFont="1" applyFill="1" applyBorder="1" applyAlignment="1">
      <alignment horizontal="center" vertical="center" wrapText="1"/>
    </xf>
    <xf numFmtId="0" fontId="21" fillId="10" borderId="6" xfId="0" applyFont="1" applyFill="1" applyBorder="1" applyAlignment="1">
      <alignment horizontal="center" vertical="center" wrapText="1"/>
    </xf>
    <xf numFmtId="0" fontId="21" fillId="10" borderId="10" xfId="0" applyFont="1" applyFill="1" applyBorder="1" applyAlignment="1">
      <alignment horizontal="center" vertical="center" wrapText="1"/>
    </xf>
    <xf numFmtId="0" fontId="21" fillId="10" borderId="43" xfId="0" applyFont="1" applyFill="1" applyBorder="1" applyAlignment="1">
      <alignment horizontal="center" vertical="center" wrapText="1"/>
    </xf>
    <xf numFmtId="0" fontId="22" fillId="8" borderId="6" xfId="0" applyFont="1" applyFill="1" applyBorder="1" applyAlignment="1">
      <alignment horizontal="center" vertical="center" wrapText="1"/>
    </xf>
    <xf numFmtId="0" fontId="22" fillId="8" borderId="10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44" fontId="13" fillId="0" borderId="34" xfId="1" applyFont="1" applyBorder="1" applyAlignment="1">
      <alignment horizontal="center"/>
    </xf>
    <xf numFmtId="44" fontId="13" fillId="0" borderId="7" xfId="1" applyFont="1" applyBorder="1" applyAlignment="1">
      <alignment horizontal="center"/>
    </xf>
    <xf numFmtId="44" fontId="13" fillId="0" borderId="35" xfId="1" applyFont="1" applyBorder="1" applyAlignment="1">
      <alignment horizontal="center"/>
    </xf>
    <xf numFmtId="0" fontId="18" fillId="0" borderId="31" xfId="0" applyFont="1" applyBorder="1" applyAlignment="1">
      <alignment horizontal="center"/>
    </xf>
    <xf numFmtId="0" fontId="18" fillId="0" borderId="29" xfId="0" applyFont="1" applyBorder="1" applyAlignment="1">
      <alignment horizontal="center"/>
    </xf>
    <xf numFmtId="0" fontId="18" fillId="0" borderId="28" xfId="0" applyFont="1" applyBorder="1" applyAlignment="1">
      <alignment horizontal="center"/>
    </xf>
    <xf numFmtId="0" fontId="18" fillId="7" borderId="6" xfId="0" applyFont="1" applyFill="1" applyBorder="1" applyAlignment="1">
      <alignment horizontal="center" vertical="center" wrapText="1"/>
    </xf>
    <xf numFmtId="0" fontId="18" fillId="7" borderId="10" xfId="0" applyFont="1" applyFill="1" applyBorder="1" applyAlignment="1">
      <alignment horizontal="center" vertical="center" wrapText="1"/>
    </xf>
    <xf numFmtId="0" fontId="18" fillId="7" borderId="43" xfId="0" applyFont="1" applyFill="1" applyBorder="1" applyAlignment="1">
      <alignment horizontal="center" vertical="center" wrapText="1"/>
    </xf>
    <xf numFmtId="0" fontId="18" fillId="0" borderId="34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35" xfId="0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0" borderId="10" xfId="0" applyNumberFormat="1" applyFont="1" applyBorder="1" applyAlignment="1">
      <alignment horizontal="center" vertical="center"/>
    </xf>
    <xf numFmtId="164" fontId="13" fillId="0" borderId="43" xfId="0" applyNumberFormat="1" applyFont="1" applyBorder="1" applyAlignment="1">
      <alignment horizontal="center" vertical="center"/>
    </xf>
    <xf numFmtId="44" fontId="13" fillId="0" borderId="31" xfId="0" applyNumberFormat="1" applyFont="1" applyBorder="1" applyAlignment="1">
      <alignment horizontal="center" vertical="center"/>
    </xf>
    <xf numFmtId="44" fontId="13" fillId="0" borderId="6" xfId="1" applyFont="1" applyFill="1" applyBorder="1" applyAlignment="1">
      <alignment horizontal="center" vertical="center"/>
    </xf>
    <xf numFmtId="44" fontId="13" fillId="0" borderId="43" xfId="1" applyFont="1" applyFill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44" fontId="13" fillId="0" borderId="6" xfId="0" applyNumberFormat="1" applyFont="1" applyBorder="1" applyAlignment="1">
      <alignment horizontal="center" vertical="center"/>
    </xf>
    <xf numFmtId="44" fontId="13" fillId="0" borderId="43" xfId="0" applyNumberFormat="1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44" fontId="13" fillId="0" borderId="34" xfId="0" applyNumberFormat="1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44" fontId="13" fillId="0" borderId="5" xfId="0" applyNumberFormat="1" applyFont="1" applyBorder="1" applyAlignment="1">
      <alignment horizontal="center" vertical="center"/>
    </xf>
    <xf numFmtId="44" fontId="13" fillId="0" borderId="0" xfId="0" applyNumberFormat="1" applyFont="1" applyAlignment="1">
      <alignment horizontal="center" vertical="center"/>
    </xf>
    <xf numFmtId="0" fontId="13" fillId="0" borderId="29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164" fontId="13" fillId="0" borderId="5" xfId="0" applyNumberFormat="1" applyFont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44" fontId="13" fillId="0" borderId="4" xfId="0" applyNumberFormat="1" applyFont="1" applyBorder="1" applyAlignment="1">
      <alignment horizontal="center" vertical="center"/>
    </xf>
    <xf numFmtId="44" fontId="13" fillId="0" borderId="31" xfId="0" applyNumberFormat="1" applyFont="1" applyBorder="1" applyAlignment="1">
      <alignment horizontal="center"/>
    </xf>
    <xf numFmtId="44" fontId="13" fillId="0" borderId="31" xfId="1" applyFont="1" applyBorder="1" applyAlignment="1">
      <alignment horizontal="center"/>
    </xf>
    <xf numFmtId="44" fontId="13" fillId="0" borderId="29" xfId="1" applyFont="1" applyBorder="1" applyAlignment="1">
      <alignment horizontal="center"/>
    </xf>
    <xf numFmtId="44" fontId="13" fillId="0" borderId="28" xfId="1" applyFont="1" applyBorder="1" applyAlignment="1">
      <alignment horizontal="center"/>
    </xf>
    <xf numFmtId="44" fontId="13" fillId="0" borderId="48" xfId="0" applyNumberFormat="1" applyFont="1" applyBorder="1" applyAlignment="1">
      <alignment horizontal="center"/>
    </xf>
    <xf numFmtId="0" fontId="13" fillId="0" borderId="50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30" xfId="0" applyNumberFormat="1" applyFont="1" applyBorder="1" applyAlignment="1">
      <alignment horizontal="center" vertical="center"/>
    </xf>
    <xf numFmtId="44" fontId="11" fillId="0" borderId="31" xfId="0" applyNumberFormat="1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164" fontId="3" fillId="0" borderId="4" xfId="1" applyNumberFormat="1" applyFont="1" applyBorder="1" applyAlignment="1">
      <alignment horizontal="center" vertical="center"/>
    </xf>
    <xf numFmtId="164" fontId="3" fillId="0" borderId="43" xfId="1" applyNumberFormat="1" applyFont="1" applyBorder="1" applyAlignment="1">
      <alignment horizontal="center" vertical="center"/>
    </xf>
    <xf numFmtId="44" fontId="13" fillId="0" borderId="29" xfId="0" applyNumberFormat="1" applyFont="1" applyBorder="1" applyAlignment="1">
      <alignment horizontal="center"/>
    </xf>
    <xf numFmtId="44" fontId="13" fillId="0" borderId="28" xfId="0" applyNumberFormat="1" applyFont="1" applyBorder="1" applyAlignment="1">
      <alignment horizontal="center"/>
    </xf>
    <xf numFmtId="44" fontId="13" fillId="0" borderId="10" xfId="0" applyNumberFormat="1" applyFont="1" applyBorder="1" applyAlignment="1">
      <alignment horizontal="center" vertical="center"/>
    </xf>
    <xf numFmtId="44" fontId="10" fillId="0" borderId="31" xfId="0" applyNumberFormat="1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44" fontId="13" fillId="0" borderId="8" xfId="0" applyNumberFormat="1" applyFont="1" applyBorder="1" applyAlignment="1">
      <alignment horizontal="center" vertical="center"/>
    </xf>
    <xf numFmtId="44" fontId="13" fillId="0" borderId="15" xfId="0" applyNumberFormat="1" applyFont="1" applyBorder="1" applyAlignment="1">
      <alignment horizontal="center" vertical="center"/>
    </xf>
    <xf numFmtId="44" fontId="13" fillId="0" borderId="24" xfId="0" applyNumberFormat="1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72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44" fontId="13" fillId="0" borderId="31" xfId="1" applyFont="1" applyBorder="1" applyAlignment="1">
      <alignment horizontal="center" vertical="center"/>
    </xf>
    <xf numFmtId="44" fontId="13" fillId="0" borderId="29" xfId="1" applyFont="1" applyBorder="1" applyAlignment="1">
      <alignment horizontal="center" vertical="center"/>
    </xf>
    <xf numFmtId="44" fontId="13" fillId="0" borderId="28" xfId="1" applyFont="1" applyBorder="1" applyAlignment="1">
      <alignment horizontal="center" vertical="center"/>
    </xf>
    <xf numFmtId="164" fontId="13" fillId="0" borderId="31" xfId="1" applyNumberFormat="1" applyFont="1" applyBorder="1" applyAlignment="1">
      <alignment horizontal="center"/>
    </xf>
    <xf numFmtId="164" fontId="13" fillId="0" borderId="28" xfId="1" applyNumberFormat="1" applyFont="1" applyBorder="1" applyAlignment="1">
      <alignment horizontal="center"/>
    </xf>
    <xf numFmtId="0" fontId="24" fillId="0" borderId="56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4" fillId="0" borderId="75" xfId="0" applyFont="1" applyBorder="1" applyAlignment="1">
      <alignment horizontal="center" vertical="center"/>
    </xf>
    <xf numFmtId="44" fontId="18" fillId="0" borderId="6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44" fontId="14" fillId="0" borderId="21" xfId="0" applyNumberFormat="1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43" xfId="0" applyFont="1" applyBorder="1" applyAlignment="1">
      <alignment horizontal="center" vertical="center"/>
    </xf>
    <xf numFmtId="164" fontId="11" fillId="0" borderId="6" xfId="1" applyNumberFormat="1" applyFont="1" applyBorder="1" applyAlignment="1">
      <alignment horizontal="center" vertical="center"/>
    </xf>
    <xf numFmtId="164" fontId="11" fillId="0" borderId="10" xfId="1" applyNumberFormat="1" applyFont="1" applyBorder="1" applyAlignment="1">
      <alignment horizontal="center" vertical="center"/>
    </xf>
    <xf numFmtId="164" fontId="11" fillId="0" borderId="43" xfId="1" applyNumberFormat="1" applyFont="1" applyBorder="1" applyAlignment="1">
      <alignment horizontal="center" vertical="center"/>
    </xf>
    <xf numFmtId="164" fontId="11" fillId="0" borderId="6" xfId="1" applyNumberFormat="1" applyFont="1" applyBorder="1" applyAlignment="1">
      <alignment horizontal="center"/>
    </xf>
    <xf numFmtId="164" fontId="11" fillId="0" borderId="10" xfId="1" applyNumberFormat="1" applyFont="1" applyBorder="1" applyAlignment="1">
      <alignment horizontal="center"/>
    </xf>
    <xf numFmtId="164" fontId="11" fillId="0" borderId="43" xfId="1" applyNumberFormat="1" applyFont="1" applyBorder="1" applyAlignment="1">
      <alignment horizontal="center"/>
    </xf>
    <xf numFmtId="0" fontId="24" fillId="0" borderId="4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99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erckmillipore.com/CO/es/search/-?search=&amp;SingleResultDisplay=SFProductSearch&amp;TrackingSearchType=pdp_related_product&amp;SearchTerm=*&amp;SearchParameter=%26%40QueryTerm%3D*%26feature_cas_no_value%3D7778-50-9" TargetMode="External"/><Relationship Id="rId1" Type="http://schemas.openxmlformats.org/officeDocument/2006/relationships/hyperlink" Target="https://www.merckmillipore.com/CO/es/search/-?search=&amp;SingleResultDisplay=SFProductSearch&amp;TrackingSearchType=pdp_related_product&amp;SearchTerm=*&amp;SearchParameter=%26%40QueryTerm%3D*%26feature_cas_no_value%3D1304-85-4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33"/>
  <sheetViews>
    <sheetView tabSelected="1" topLeftCell="A117" zoomScale="93" zoomScaleNormal="93" workbookViewId="0">
      <selection activeCell="B124" sqref="B124:M124"/>
    </sheetView>
  </sheetViews>
  <sheetFormatPr baseColWidth="10" defaultColWidth="11.42578125" defaultRowHeight="14.25" x14ac:dyDescent="0.2"/>
  <cols>
    <col min="1" max="1" width="14.5703125" style="19" customWidth="1"/>
    <col min="2" max="2" width="11.42578125" style="19"/>
    <col min="3" max="3" width="28.7109375" style="19" customWidth="1"/>
    <col min="4" max="4" width="22.5703125" style="56" customWidth="1"/>
    <col min="5" max="5" width="12.5703125" style="56" customWidth="1"/>
    <col min="6" max="6" width="14.7109375" style="19" customWidth="1"/>
    <col min="7" max="7" width="29.42578125" style="19" customWidth="1"/>
    <col min="8" max="8" width="16.42578125" style="56" customWidth="1"/>
    <col min="9" max="9" width="12.28515625" style="56" customWidth="1"/>
    <col min="10" max="10" width="14.28515625" style="56" customWidth="1"/>
    <col min="11" max="11" width="15" style="56" customWidth="1"/>
    <col min="12" max="12" width="13.5703125" style="56" customWidth="1"/>
    <col min="13" max="13" width="14.85546875" style="56" customWidth="1"/>
    <col min="14" max="60" width="11.42578125" style="19" customWidth="1"/>
    <col min="61" max="61" width="14.85546875" style="19" customWidth="1"/>
    <col min="62" max="62" width="16.140625" style="19" customWidth="1"/>
    <col min="63" max="63" width="22.28515625" style="19" customWidth="1"/>
    <col min="64" max="64" width="15.5703125" style="19" customWidth="1"/>
    <col min="65" max="65" width="14.7109375" style="19" customWidth="1"/>
    <col min="66" max="66" width="14.28515625" style="19" customWidth="1"/>
    <col min="67" max="67" width="14.85546875" style="19" customWidth="1"/>
    <col min="68" max="68" width="13.7109375" style="19" customWidth="1"/>
    <col min="69" max="69" width="16" style="19" customWidth="1"/>
    <col min="70" max="70" width="16.42578125" style="19" customWidth="1"/>
    <col min="71" max="71" width="13.42578125" style="19" customWidth="1"/>
    <col min="72" max="72" width="14.28515625" style="19" customWidth="1"/>
    <col min="73" max="73" width="14.42578125" style="19" customWidth="1"/>
    <col min="74" max="74" width="18.42578125" style="19" customWidth="1"/>
    <col min="75" max="75" width="18.140625" style="19" customWidth="1"/>
    <col min="76" max="76" width="14" style="19" customWidth="1"/>
    <col min="77" max="77" width="17.85546875" style="19" customWidth="1"/>
    <col min="78" max="78" width="18" style="19" customWidth="1"/>
    <col min="79" max="79" width="14.140625" style="19" customWidth="1"/>
    <col min="80" max="80" width="19" style="19" customWidth="1"/>
    <col min="81" max="81" width="17.28515625" style="19" customWidth="1"/>
    <col min="82" max="82" width="11.42578125" style="19" customWidth="1"/>
    <col min="83" max="83" width="15.28515625" style="19" customWidth="1"/>
    <col min="84" max="84" width="15.5703125" style="19" customWidth="1"/>
    <col min="85" max="16384" width="11.42578125" style="19"/>
  </cols>
  <sheetData>
    <row r="1" spans="1:84" ht="15.75" customHeight="1" thickBot="1" x14ac:dyDescent="0.25">
      <c r="BH1" s="504" t="s">
        <v>225</v>
      </c>
      <c r="BI1" s="505"/>
    </row>
    <row r="2" spans="1:84" ht="24" customHeight="1" thickBot="1" x14ac:dyDescent="0.25">
      <c r="B2" s="449" t="s">
        <v>226</v>
      </c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1"/>
      <c r="BH2" s="506">
        <v>824963052</v>
      </c>
      <c r="BI2" s="507"/>
      <c r="BJ2" s="113">
        <v>5.2</v>
      </c>
      <c r="BK2" s="175" t="s">
        <v>227</v>
      </c>
      <c r="BL2" s="176" t="s">
        <v>228</v>
      </c>
      <c r="BM2" s="98" t="s">
        <v>229</v>
      </c>
      <c r="BN2" s="98" t="s">
        <v>230</v>
      </c>
      <c r="BO2" s="98" t="s">
        <v>231</v>
      </c>
      <c r="BP2" s="98" t="s">
        <v>232</v>
      </c>
      <c r="BQ2" s="99" t="s">
        <v>233</v>
      </c>
    </row>
    <row r="3" spans="1:84" ht="15" customHeight="1" thickBot="1" x14ac:dyDescent="0.25">
      <c r="B3" s="452"/>
      <c r="C3" s="453"/>
      <c r="D3" s="453"/>
      <c r="E3" s="453"/>
      <c r="F3" s="453"/>
      <c r="G3" s="453"/>
      <c r="H3" s="453"/>
      <c r="I3" s="453"/>
      <c r="J3" s="453"/>
      <c r="K3" s="453"/>
      <c r="L3" s="453"/>
      <c r="M3" s="454"/>
      <c r="BJ3" s="174">
        <v>9.2799999999999994</v>
      </c>
      <c r="BK3" s="97" t="s">
        <v>294</v>
      </c>
      <c r="BL3" s="99" t="s">
        <v>293</v>
      </c>
    </row>
    <row r="4" spans="1:84" ht="15.75" customHeight="1" thickBot="1" x14ac:dyDescent="0.25">
      <c r="B4" s="455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457"/>
    </row>
    <row r="5" spans="1:84" s="21" customFormat="1" ht="15.75" customHeight="1" thickBot="1" x14ac:dyDescent="0.3">
      <c r="B5" s="472" t="s">
        <v>235</v>
      </c>
      <c r="C5" s="478" t="s">
        <v>18</v>
      </c>
      <c r="D5" s="475" t="s">
        <v>236</v>
      </c>
      <c r="E5" s="472" t="s">
        <v>19</v>
      </c>
      <c r="F5" s="466" t="s">
        <v>321</v>
      </c>
      <c r="G5" s="466" t="s">
        <v>238</v>
      </c>
      <c r="H5" s="466" t="s">
        <v>239</v>
      </c>
      <c r="I5" s="469" t="s">
        <v>20</v>
      </c>
      <c r="J5" s="459" t="s">
        <v>240</v>
      </c>
      <c r="K5" s="459" t="s">
        <v>241</v>
      </c>
      <c r="L5" s="459" t="s">
        <v>242</v>
      </c>
      <c r="M5" s="459" t="s">
        <v>243</v>
      </c>
      <c r="N5" s="490" t="s">
        <v>0</v>
      </c>
      <c r="O5" s="482"/>
      <c r="P5" s="481" t="s">
        <v>2</v>
      </c>
      <c r="Q5" s="490"/>
      <c r="R5" s="490"/>
      <c r="S5" s="490"/>
      <c r="T5" s="490"/>
      <c r="U5" s="482"/>
      <c r="V5" s="490" t="s">
        <v>3</v>
      </c>
      <c r="W5" s="490"/>
      <c r="X5" s="490"/>
      <c r="Y5" s="490"/>
      <c r="Z5" s="482"/>
      <c r="AA5" s="498" t="s">
        <v>4</v>
      </c>
      <c r="AB5" s="498"/>
      <c r="AC5" s="498"/>
      <c r="AD5" s="498"/>
      <c r="AE5" s="498"/>
      <c r="AF5" s="498"/>
      <c r="AG5" s="499"/>
      <c r="AH5" s="500" t="s">
        <v>5</v>
      </c>
      <c r="AI5" s="498"/>
      <c r="AJ5" s="498"/>
      <c r="AK5" s="498"/>
      <c r="AL5" s="498"/>
      <c r="AM5" s="481" t="s">
        <v>6</v>
      </c>
      <c r="AN5" s="490"/>
      <c r="AO5" s="482"/>
      <c r="AP5" s="490" t="s">
        <v>7</v>
      </c>
      <c r="AQ5" s="490"/>
      <c r="AR5" s="490"/>
      <c r="AS5" s="490"/>
      <c r="AT5" s="490"/>
      <c r="AU5" s="490"/>
      <c r="AV5" s="482"/>
      <c r="AW5" s="481" t="s">
        <v>8</v>
      </c>
      <c r="AX5" s="490"/>
      <c r="AY5" s="490"/>
      <c r="AZ5" s="490"/>
      <c r="BA5" s="490"/>
      <c r="BB5" s="490"/>
      <c r="BC5" s="482"/>
      <c r="BD5" s="481" t="s">
        <v>9</v>
      </c>
      <c r="BE5" s="490"/>
      <c r="BF5" s="490"/>
      <c r="BG5" s="482"/>
      <c r="BH5" s="459" t="s">
        <v>244</v>
      </c>
      <c r="BI5" s="439" t="s">
        <v>245</v>
      </c>
      <c r="BJ5" s="441"/>
      <c r="BK5" s="485" t="s">
        <v>246</v>
      </c>
      <c r="BL5" s="439" t="s">
        <v>296</v>
      </c>
      <c r="BM5" s="440"/>
      <c r="BN5" s="441"/>
      <c r="BO5" s="439" t="s">
        <v>297</v>
      </c>
      <c r="BP5" s="440"/>
      <c r="BQ5" s="441"/>
      <c r="BR5" s="439" t="s">
        <v>298</v>
      </c>
      <c r="BS5" s="440"/>
      <c r="BT5" s="441"/>
      <c r="BU5" s="439" t="s">
        <v>299</v>
      </c>
      <c r="BV5" s="440"/>
      <c r="BW5" s="441"/>
      <c r="BX5" s="439" t="s">
        <v>300</v>
      </c>
      <c r="BY5" s="440"/>
      <c r="BZ5" s="441"/>
      <c r="CA5" s="439" t="s">
        <v>301</v>
      </c>
      <c r="CB5" s="440"/>
      <c r="CC5" s="441"/>
      <c r="CD5" s="439" t="s">
        <v>302</v>
      </c>
      <c r="CE5" s="440"/>
      <c r="CF5" s="441"/>
    </row>
    <row r="6" spans="1:84" s="21" customFormat="1" ht="15.75" customHeight="1" thickBot="1" x14ac:dyDescent="0.3">
      <c r="B6" s="473"/>
      <c r="C6" s="479"/>
      <c r="D6" s="476"/>
      <c r="E6" s="473"/>
      <c r="F6" s="467"/>
      <c r="G6" s="467"/>
      <c r="H6" s="467"/>
      <c r="I6" s="470"/>
      <c r="J6" s="460"/>
      <c r="K6" s="460"/>
      <c r="L6" s="460"/>
      <c r="M6" s="460"/>
      <c r="N6" s="492"/>
      <c r="O6" s="484"/>
      <c r="P6" s="495"/>
      <c r="Q6" s="496"/>
      <c r="R6" s="496"/>
      <c r="S6" s="496"/>
      <c r="T6" s="496"/>
      <c r="U6" s="497"/>
      <c r="V6" s="496"/>
      <c r="W6" s="496"/>
      <c r="X6" s="496"/>
      <c r="Y6" s="496"/>
      <c r="Z6" s="497"/>
      <c r="AA6" s="500" t="s">
        <v>10</v>
      </c>
      <c r="AB6" s="498"/>
      <c r="AC6" s="498"/>
      <c r="AD6" s="499"/>
      <c r="AE6" s="500" t="s">
        <v>11</v>
      </c>
      <c r="AF6" s="498"/>
      <c r="AG6" s="499"/>
      <c r="AH6" s="500" t="s">
        <v>12</v>
      </c>
      <c r="AI6" s="498"/>
      <c r="AJ6" s="498"/>
      <c r="AK6" s="498"/>
      <c r="AL6" s="499"/>
      <c r="AM6" s="483"/>
      <c r="AN6" s="492"/>
      <c r="AO6" s="484"/>
      <c r="AP6" s="500" t="s">
        <v>13</v>
      </c>
      <c r="AQ6" s="498"/>
      <c r="AR6" s="499"/>
      <c r="AS6" s="500" t="s">
        <v>14</v>
      </c>
      <c r="AT6" s="498"/>
      <c r="AU6" s="499"/>
      <c r="AV6" s="501" t="s">
        <v>15</v>
      </c>
      <c r="AW6" s="500" t="s">
        <v>16</v>
      </c>
      <c r="AX6" s="498"/>
      <c r="AY6" s="498"/>
      <c r="AZ6" s="499"/>
      <c r="BA6" s="500" t="s">
        <v>17</v>
      </c>
      <c r="BB6" s="499"/>
      <c r="BC6" s="488" t="s">
        <v>39</v>
      </c>
      <c r="BD6" s="483"/>
      <c r="BE6" s="492"/>
      <c r="BF6" s="492"/>
      <c r="BG6" s="484"/>
      <c r="BH6" s="460"/>
      <c r="BI6" s="431" t="s">
        <v>248</v>
      </c>
      <c r="BJ6" s="431" t="s">
        <v>249</v>
      </c>
      <c r="BK6" s="486"/>
      <c r="BL6" s="431" t="s">
        <v>265</v>
      </c>
      <c r="BM6" s="431" t="s">
        <v>266</v>
      </c>
      <c r="BN6" s="431" t="s">
        <v>269</v>
      </c>
      <c r="BO6" s="431" t="s">
        <v>265</v>
      </c>
      <c r="BP6" s="431" t="s">
        <v>266</v>
      </c>
      <c r="BQ6" s="431" t="s">
        <v>269</v>
      </c>
      <c r="BR6" s="431" t="s">
        <v>265</v>
      </c>
      <c r="BS6" s="431" t="s">
        <v>266</v>
      </c>
      <c r="BT6" s="431" t="s">
        <v>269</v>
      </c>
      <c r="BU6" s="431" t="s">
        <v>265</v>
      </c>
      <c r="BV6" s="431" t="s">
        <v>266</v>
      </c>
      <c r="BW6" s="431" t="s">
        <v>269</v>
      </c>
      <c r="BX6" s="431" t="s">
        <v>265</v>
      </c>
      <c r="BY6" s="431" t="s">
        <v>266</v>
      </c>
      <c r="BZ6" s="431" t="s">
        <v>269</v>
      </c>
      <c r="CA6" s="431" t="s">
        <v>265</v>
      </c>
      <c r="CB6" s="431" t="s">
        <v>266</v>
      </c>
      <c r="CC6" s="431" t="s">
        <v>269</v>
      </c>
      <c r="CD6" s="431" t="s">
        <v>265</v>
      </c>
      <c r="CE6" s="431" t="s">
        <v>266</v>
      </c>
      <c r="CF6" s="431" t="s">
        <v>269</v>
      </c>
    </row>
    <row r="7" spans="1:84" s="21" customFormat="1" ht="48.75" thickBot="1" x14ac:dyDescent="0.3">
      <c r="B7" s="473"/>
      <c r="C7" s="479"/>
      <c r="D7" s="476"/>
      <c r="E7" s="473"/>
      <c r="F7" s="467"/>
      <c r="G7" s="467"/>
      <c r="H7" s="467"/>
      <c r="I7" s="470"/>
      <c r="J7" s="460"/>
      <c r="K7" s="460"/>
      <c r="L7" s="460"/>
      <c r="M7" s="460"/>
      <c r="N7" s="2" t="s">
        <v>21</v>
      </c>
      <c r="O7" s="1" t="s">
        <v>1</v>
      </c>
      <c r="P7" s="133" t="s">
        <v>22</v>
      </c>
      <c r="Q7" s="2" t="s">
        <v>24</v>
      </c>
      <c r="R7" s="2" t="s">
        <v>25</v>
      </c>
      <c r="S7" s="2" t="s">
        <v>26</v>
      </c>
      <c r="T7" s="2" t="s">
        <v>27</v>
      </c>
      <c r="U7" s="3" t="s">
        <v>28</v>
      </c>
      <c r="V7" s="2" t="s">
        <v>23</v>
      </c>
      <c r="W7" s="2" t="s">
        <v>24</v>
      </c>
      <c r="X7" s="2" t="s">
        <v>26</v>
      </c>
      <c r="Y7" s="2" t="s">
        <v>27</v>
      </c>
      <c r="Z7" s="3" t="s">
        <v>29</v>
      </c>
      <c r="AA7" s="2" t="s">
        <v>23</v>
      </c>
      <c r="AB7" s="2" t="s">
        <v>24</v>
      </c>
      <c r="AC7" s="2" t="s">
        <v>27</v>
      </c>
      <c r="AD7" s="3" t="s">
        <v>30</v>
      </c>
      <c r="AE7" s="2" t="s">
        <v>22</v>
      </c>
      <c r="AF7" s="4" t="s">
        <v>31</v>
      </c>
      <c r="AG7" s="3" t="s">
        <v>32</v>
      </c>
      <c r="AH7" s="133" t="s">
        <v>22</v>
      </c>
      <c r="AI7" s="2" t="s">
        <v>23</v>
      </c>
      <c r="AJ7" s="2" t="s">
        <v>24</v>
      </c>
      <c r="AK7" s="2" t="s">
        <v>27</v>
      </c>
      <c r="AL7" s="3" t="s">
        <v>33</v>
      </c>
      <c r="AM7" s="2" t="s">
        <v>24</v>
      </c>
      <c r="AN7" s="2" t="s">
        <v>27</v>
      </c>
      <c r="AO7" s="3" t="s">
        <v>34</v>
      </c>
      <c r="AP7" s="2" t="s">
        <v>23</v>
      </c>
      <c r="AQ7" s="2" t="s">
        <v>27</v>
      </c>
      <c r="AR7" s="3" t="s">
        <v>35</v>
      </c>
      <c r="AS7" s="2" t="s">
        <v>23</v>
      </c>
      <c r="AT7" s="2" t="s">
        <v>26</v>
      </c>
      <c r="AU7" s="136" t="s">
        <v>36</v>
      </c>
      <c r="AV7" s="503"/>
      <c r="AW7" s="133" t="s">
        <v>22</v>
      </c>
      <c r="AX7" s="2" t="s">
        <v>24</v>
      </c>
      <c r="AY7" s="2" t="s">
        <v>27</v>
      </c>
      <c r="AZ7" s="3" t="s">
        <v>37</v>
      </c>
      <c r="BA7" s="2" t="s">
        <v>22</v>
      </c>
      <c r="BB7" s="4" t="s">
        <v>38</v>
      </c>
      <c r="BC7" s="494"/>
      <c r="BD7" s="2" t="s">
        <v>24</v>
      </c>
      <c r="BE7" s="2" t="s">
        <v>26</v>
      </c>
      <c r="BF7" s="2" t="s">
        <v>27</v>
      </c>
      <c r="BG7" s="3" t="s">
        <v>40</v>
      </c>
      <c r="BH7" s="460"/>
      <c r="BI7" s="432"/>
      <c r="BJ7" s="432"/>
      <c r="BK7" s="486"/>
      <c r="BL7" s="432"/>
      <c r="BM7" s="432"/>
      <c r="BN7" s="432"/>
      <c r="BO7" s="432"/>
      <c r="BP7" s="432"/>
      <c r="BQ7" s="432"/>
      <c r="BR7" s="432"/>
      <c r="BS7" s="432"/>
      <c r="BT7" s="432"/>
      <c r="BU7" s="432"/>
      <c r="BV7" s="432"/>
      <c r="BW7" s="432"/>
      <c r="BX7" s="432"/>
      <c r="BY7" s="432"/>
      <c r="BZ7" s="432"/>
      <c r="CA7" s="432"/>
      <c r="CB7" s="432"/>
      <c r="CC7" s="432"/>
      <c r="CD7" s="432"/>
      <c r="CE7" s="432"/>
      <c r="CF7" s="432"/>
    </row>
    <row r="8" spans="1:84" s="21" customFormat="1" ht="24" customHeight="1" x14ac:dyDescent="0.25">
      <c r="B8" s="277">
        <v>1</v>
      </c>
      <c r="C8" s="278" t="s">
        <v>42</v>
      </c>
      <c r="D8" s="279" t="s">
        <v>43</v>
      </c>
      <c r="E8" s="280" t="s">
        <v>44</v>
      </c>
      <c r="F8" s="278" t="s">
        <v>45</v>
      </c>
      <c r="G8" s="278" t="s">
        <v>46</v>
      </c>
      <c r="H8" s="279" t="s">
        <v>47</v>
      </c>
      <c r="I8" s="281" t="s">
        <v>48</v>
      </c>
      <c r="J8" s="433" t="s">
        <v>329</v>
      </c>
      <c r="K8" s="283" t="s">
        <v>250</v>
      </c>
      <c r="L8" s="281" t="s">
        <v>19</v>
      </c>
      <c r="M8" s="436" t="s">
        <v>251</v>
      </c>
      <c r="N8" s="44"/>
      <c r="O8" s="37">
        <f t="shared" ref="O8:O24" si="0">SUM(N8:N8)</f>
        <v>0</v>
      </c>
      <c r="P8" s="110"/>
      <c r="Q8" s="48"/>
      <c r="R8" s="48"/>
      <c r="S8" s="48"/>
      <c r="T8" s="48"/>
      <c r="U8" s="288">
        <f t="shared" ref="U8:U24" si="1">SUM(P8:T8)</f>
        <v>0</v>
      </c>
      <c r="V8" s="44"/>
      <c r="W8" s="48"/>
      <c r="X8" s="48"/>
      <c r="Y8" s="48"/>
      <c r="Z8" s="288">
        <f t="shared" ref="Z8:Z24" si="2">SUM(V8:Y8)</f>
        <v>0</v>
      </c>
      <c r="AA8" s="44">
        <v>1</v>
      </c>
      <c r="AB8" s="48"/>
      <c r="AC8" s="48"/>
      <c r="AD8" s="48">
        <f t="shared" ref="AD8:AD24" si="3">SUM(AA8:AC8)</f>
        <v>1</v>
      </c>
      <c r="AE8" s="48"/>
      <c r="AF8" s="48">
        <f t="shared" ref="AF8:AF24" si="4">SUM(AE8:AE8)</f>
        <v>0</v>
      </c>
      <c r="AG8" s="288">
        <f t="shared" ref="AG8:AG32" si="5">AF8+AD8</f>
        <v>1</v>
      </c>
      <c r="AH8" s="35"/>
      <c r="AI8" s="36"/>
      <c r="AJ8" s="36"/>
      <c r="AK8" s="36"/>
      <c r="AL8" s="288">
        <f t="shared" ref="AL8:AL24" si="6">SUM(AH8:AK8)</f>
        <v>0</v>
      </c>
      <c r="AM8" s="44"/>
      <c r="AN8" s="48"/>
      <c r="AO8" s="288">
        <f t="shared" ref="AO8:AO24" si="7">SUM(AM8:AN8)</f>
        <v>0</v>
      </c>
      <c r="AP8" s="44"/>
      <c r="AQ8" s="48"/>
      <c r="AR8" s="48">
        <f t="shared" ref="AR8:AR24" si="8">SUM(AP8:AQ8)</f>
        <v>0</v>
      </c>
      <c r="AS8" s="48"/>
      <c r="AT8" s="48"/>
      <c r="AU8" s="48">
        <f t="shared" ref="AU8:AU24" si="9">SUM(AS8:AT8)</f>
        <v>0</v>
      </c>
      <c r="AV8" s="288">
        <f t="shared" ref="AV8:AV32" si="10">AU8+AR8</f>
        <v>0</v>
      </c>
      <c r="AW8" s="44"/>
      <c r="AX8" s="48"/>
      <c r="AY8" s="48"/>
      <c r="AZ8" s="48">
        <f t="shared" ref="AZ8:AZ24" si="11">SUM(AW8:AY8)</f>
        <v>0</v>
      </c>
      <c r="BA8" s="48"/>
      <c r="BB8" s="48">
        <f t="shared" ref="BB8:BB24" si="12">SUM(BA8:BA8)</f>
        <v>0</v>
      </c>
      <c r="BC8" s="288">
        <f t="shared" ref="BC8:BC32" si="13">BB8+AZ8</f>
        <v>0</v>
      </c>
      <c r="BD8" s="44"/>
      <c r="BE8" s="48"/>
      <c r="BF8" s="48"/>
      <c r="BG8" s="288">
        <f t="shared" ref="BG8:BG24" si="14">SUM(BD8:BF8)</f>
        <v>0</v>
      </c>
      <c r="BH8" s="70">
        <f>BG8+BC8+AV8+AO8+AL8+AG8+Z8+U8+O8</f>
        <v>1</v>
      </c>
      <c r="BI8" s="81">
        <v>177902.56</v>
      </c>
      <c r="BJ8" s="82">
        <f>BI8*(1+(BJ2/100))</f>
        <v>187153.49312</v>
      </c>
      <c r="BK8" s="83" t="s">
        <v>230</v>
      </c>
      <c r="BL8" s="302"/>
      <c r="BM8" s="298"/>
      <c r="BN8" s="304"/>
      <c r="BO8" s="306"/>
      <c r="BP8" s="298"/>
      <c r="BQ8" s="304"/>
      <c r="BR8" s="306"/>
      <c r="BS8" s="298"/>
      <c r="BT8" s="304"/>
      <c r="BU8" s="306"/>
      <c r="BV8" s="298"/>
      <c r="BW8" s="304"/>
      <c r="BX8" s="306"/>
      <c r="BY8" s="298"/>
      <c r="BZ8" s="304"/>
      <c r="CA8" s="306"/>
      <c r="CB8" s="298"/>
      <c r="CC8" s="304"/>
      <c r="CD8" s="306"/>
      <c r="CE8" s="298"/>
      <c r="CF8" s="299"/>
    </row>
    <row r="9" spans="1:84" s="21" customFormat="1" ht="24" x14ac:dyDescent="0.25">
      <c r="B9" s="14">
        <v>2</v>
      </c>
      <c r="C9" s="5" t="s">
        <v>49</v>
      </c>
      <c r="D9" s="8" t="s">
        <v>43</v>
      </c>
      <c r="E9" s="8" t="s">
        <v>50</v>
      </c>
      <c r="F9" s="5" t="s">
        <v>51</v>
      </c>
      <c r="G9" s="5" t="s">
        <v>46</v>
      </c>
      <c r="H9" s="8" t="s">
        <v>47</v>
      </c>
      <c r="I9" s="282" t="s">
        <v>52</v>
      </c>
      <c r="J9" s="434"/>
      <c r="K9" s="284" t="s">
        <v>250</v>
      </c>
      <c r="L9" s="282" t="s">
        <v>19</v>
      </c>
      <c r="M9" s="437"/>
      <c r="N9" s="45"/>
      <c r="O9" s="39">
        <f t="shared" si="0"/>
        <v>0</v>
      </c>
      <c r="P9" s="53"/>
      <c r="Q9" s="22"/>
      <c r="R9" s="22"/>
      <c r="S9" s="22"/>
      <c r="T9" s="22"/>
      <c r="U9" s="289">
        <f t="shared" si="1"/>
        <v>0</v>
      </c>
      <c r="V9" s="45"/>
      <c r="W9" s="22"/>
      <c r="X9" s="22"/>
      <c r="Y9" s="22"/>
      <c r="Z9" s="289">
        <f t="shared" si="2"/>
        <v>0</v>
      </c>
      <c r="AA9" s="45"/>
      <c r="AB9" s="22"/>
      <c r="AC9" s="22"/>
      <c r="AD9" s="22">
        <f t="shared" si="3"/>
        <v>0</v>
      </c>
      <c r="AE9" s="22"/>
      <c r="AF9" s="22">
        <f t="shared" si="4"/>
        <v>0</v>
      </c>
      <c r="AG9" s="289">
        <f t="shared" si="5"/>
        <v>0</v>
      </c>
      <c r="AH9" s="38"/>
      <c r="AI9" s="7"/>
      <c r="AJ9" s="7"/>
      <c r="AK9" s="7"/>
      <c r="AL9" s="289">
        <f t="shared" si="6"/>
        <v>0</v>
      </c>
      <c r="AM9" s="45"/>
      <c r="AN9" s="22">
        <v>1</v>
      </c>
      <c r="AO9" s="289">
        <f t="shared" si="7"/>
        <v>1</v>
      </c>
      <c r="AP9" s="45"/>
      <c r="AQ9" s="22"/>
      <c r="AR9" s="22">
        <f t="shared" si="8"/>
        <v>0</v>
      </c>
      <c r="AS9" s="22"/>
      <c r="AT9" s="22"/>
      <c r="AU9" s="22">
        <f t="shared" si="9"/>
        <v>0</v>
      </c>
      <c r="AV9" s="289">
        <f t="shared" si="10"/>
        <v>0</v>
      </c>
      <c r="AW9" s="45"/>
      <c r="AX9" s="22"/>
      <c r="AY9" s="22"/>
      <c r="AZ9" s="22">
        <f t="shared" si="11"/>
        <v>0</v>
      </c>
      <c r="BA9" s="22"/>
      <c r="BB9" s="22">
        <f t="shared" si="12"/>
        <v>0</v>
      </c>
      <c r="BC9" s="289">
        <f t="shared" si="13"/>
        <v>0</v>
      </c>
      <c r="BD9" s="45"/>
      <c r="BE9" s="22"/>
      <c r="BF9" s="22"/>
      <c r="BG9" s="289">
        <f t="shared" si="14"/>
        <v>0</v>
      </c>
      <c r="BH9" s="71">
        <f t="shared" ref="BH9:BH32" si="15">BG9+BC9+AV9+AO9+AL9+AG9+Z9+U9+O9</f>
        <v>1</v>
      </c>
      <c r="BI9" s="84">
        <v>87493.04</v>
      </c>
      <c r="BJ9" s="85">
        <f>BI9*(1+(BJ2/100))</f>
        <v>92042.678079999998</v>
      </c>
      <c r="BK9" s="86" t="s">
        <v>230</v>
      </c>
      <c r="BL9" s="303"/>
      <c r="BM9" s="297"/>
      <c r="BN9" s="305"/>
      <c r="BO9" s="307"/>
      <c r="BP9" s="297"/>
      <c r="BQ9" s="305"/>
      <c r="BR9" s="307"/>
      <c r="BS9" s="297"/>
      <c r="BT9" s="305"/>
      <c r="BU9" s="307"/>
      <c r="BV9" s="297"/>
      <c r="BW9" s="305"/>
      <c r="BX9" s="307"/>
      <c r="BY9" s="297"/>
      <c r="BZ9" s="305"/>
      <c r="CA9" s="307"/>
      <c r="CB9" s="297"/>
      <c r="CC9" s="305"/>
      <c r="CD9" s="307"/>
      <c r="CE9" s="297"/>
      <c r="CF9" s="300"/>
    </row>
    <row r="10" spans="1:84" s="21" customFormat="1" ht="24.75" customHeight="1" x14ac:dyDescent="0.25">
      <c r="B10" s="14">
        <v>3</v>
      </c>
      <c r="C10" s="5" t="s">
        <v>53</v>
      </c>
      <c r="D10" s="8" t="s">
        <v>54</v>
      </c>
      <c r="E10" s="8" t="s">
        <v>54</v>
      </c>
      <c r="F10" s="5" t="s">
        <v>55</v>
      </c>
      <c r="G10" s="5" t="s">
        <v>46</v>
      </c>
      <c r="H10" s="8" t="s">
        <v>47</v>
      </c>
      <c r="I10" s="282" t="s">
        <v>54</v>
      </c>
      <c r="J10" s="434"/>
      <c r="K10" s="284" t="s">
        <v>250</v>
      </c>
      <c r="L10" s="282" t="s">
        <v>54</v>
      </c>
      <c r="M10" s="437"/>
      <c r="N10" s="45">
        <v>7</v>
      </c>
      <c r="O10" s="39">
        <f t="shared" si="0"/>
        <v>7</v>
      </c>
      <c r="P10" s="53"/>
      <c r="Q10" s="22"/>
      <c r="R10" s="22"/>
      <c r="S10" s="22">
        <v>10</v>
      </c>
      <c r="T10" s="22"/>
      <c r="U10" s="289">
        <f t="shared" si="1"/>
        <v>10</v>
      </c>
      <c r="V10" s="45"/>
      <c r="W10" s="22"/>
      <c r="X10" s="22"/>
      <c r="Y10" s="22"/>
      <c r="Z10" s="289">
        <f t="shared" si="2"/>
        <v>0</v>
      </c>
      <c r="AA10" s="45"/>
      <c r="AB10" s="22"/>
      <c r="AC10" s="22"/>
      <c r="AD10" s="22">
        <f t="shared" si="3"/>
        <v>0</v>
      </c>
      <c r="AE10" s="22"/>
      <c r="AF10" s="22">
        <f t="shared" si="4"/>
        <v>0</v>
      </c>
      <c r="AG10" s="289">
        <f t="shared" si="5"/>
        <v>0</v>
      </c>
      <c r="AH10" s="38"/>
      <c r="AI10" s="7"/>
      <c r="AJ10" s="7"/>
      <c r="AK10" s="7"/>
      <c r="AL10" s="289">
        <f t="shared" si="6"/>
        <v>0</v>
      </c>
      <c r="AM10" s="45"/>
      <c r="AN10" s="22"/>
      <c r="AO10" s="289">
        <f t="shared" si="7"/>
        <v>0</v>
      </c>
      <c r="AP10" s="45"/>
      <c r="AQ10" s="22"/>
      <c r="AR10" s="22">
        <f t="shared" si="8"/>
        <v>0</v>
      </c>
      <c r="AS10" s="22"/>
      <c r="AT10" s="22">
        <v>1</v>
      </c>
      <c r="AU10" s="22">
        <f t="shared" si="9"/>
        <v>1</v>
      </c>
      <c r="AV10" s="289">
        <f t="shared" si="10"/>
        <v>1</v>
      </c>
      <c r="AW10" s="45"/>
      <c r="AX10" s="22"/>
      <c r="AY10" s="22"/>
      <c r="AZ10" s="22">
        <f t="shared" si="11"/>
        <v>0</v>
      </c>
      <c r="BA10" s="22"/>
      <c r="BB10" s="22">
        <f t="shared" si="12"/>
        <v>0</v>
      </c>
      <c r="BC10" s="289">
        <f t="shared" si="13"/>
        <v>0</v>
      </c>
      <c r="BD10" s="45"/>
      <c r="BE10" s="22"/>
      <c r="BF10" s="22"/>
      <c r="BG10" s="289">
        <f t="shared" si="14"/>
        <v>0</v>
      </c>
      <c r="BH10" s="71">
        <f t="shared" si="15"/>
        <v>18</v>
      </c>
      <c r="BI10" s="84">
        <v>267190.40000000002</v>
      </c>
      <c r="BJ10" s="85">
        <f>BI10*(1+(BJ2/100))</f>
        <v>281084.30080000003</v>
      </c>
      <c r="BK10" s="86" t="s">
        <v>230</v>
      </c>
      <c r="BL10" s="303"/>
      <c r="BM10" s="297"/>
      <c r="BN10" s="305"/>
      <c r="BO10" s="307"/>
      <c r="BP10" s="297"/>
      <c r="BQ10" s="305"/>
      <c r="BR10" s="307"/>
      <c r="BS10" s="297"/>
      <c r="BT10" s="305"/>
      <c r="BU10" s="307"/>
      <c r="BV10" s="297"/>
      <c r="BW10" s="305"/>
      <c r="BX10" s="307"/>
      <c r="BY10" s="297"/>
      <c r="BZ10" s="305"/>
      <c r="CA10" s="307"/>
      <c r="CB10" s="297"/>
      <c r="CC10" s="305"/>
      <c r="CD10" s="307"/>
      <c r="CE10" s="297"/>
      <c r="CF10" s="300"/>
    </row>
    <row r="11" spans="1:84" s="21" customFormat="1" ht="60" x14ac:dyDescent="0.25">
      <c r="B11" s="14">
        <v>4</v>
      </c>
      <c r="C11" s="5" t="s">
        <v>56</v>
      </c>
      <c r="D11" s="8" t="s">
        <v>54</v>
      </c>
      <c r="E11" s="8" t="s">
        <v>54</v>
      </c>
      <c r="F11" s="5" t="s">
        <v>57</v>
      </c>
      <c r="G11" s="5" t="s">
        <v>46</v>
      </c>
      <c r="H11" s="8" t="s">
        <v>47</v>
      </c>
      <c r="I11" s="282" t="s">
        <v>54</v>
      </c>
      <c r="J11" s="434"/>
      <c r="K11" s="284" t="s">
        <v>250</v>
      </c>
      <c r="L11" s="282" t="s">
        <v>54</v>
      </c>
      <c r="M11" s="437"/>
      <c r="N11" s="45">
        <v>10</v>
      </c>
      <c r="O11" s="39">
        <f t="shared" si="0"/>
        <v>10</v>
      </c>
      <c r="P11" s="53"/>
      <c r="Q11" s="22"/>
      <c r="R11" s="22"/>
      <c r="S11" s="22">
        <v>12</v>
      </c>
      <c r="T11" s="22"/>
      <c r="U11" s="289">
        <f t="shared" si="1"/>
        <v>12</v>
      </c>
      <c r="V11" s="45"/>
      <c r="W11" s="22"/>
      <c r="X11" s="22">
        <v>5</v>
      </c>
      <c r="Y11" s="22"/>
      <c r="Z11" s="289">
        <f t="shared" si="2"/>
        <v>5</v>
      </c>
      <c r="AA11" s="45"/>
      <c r="AB11" s="22"/>
      <c r="AC11" s="22"/>
      <c r="AD11" s="22">
        <f t="shared" si="3"/>
        <v>0</v>
      </c>
      <c r="AE11" s="22"/>
      <c r="AF11" s="22">
        <f t="shared" si="4"/>
        <v>0</v>
      </c>
      <c r="AG11" s="289">
        <f t="shared" si="5"/>
        <v>0</v>
      </c>
      <c r="AH11" s="38"/>
      <c r="AI11" s="7"/>
      <c r="AJ11" s="7"/>
      <c r="AK11" s="7"/>
      <c r="AL11" s="289">
        <f t="shared" si="6"/>
        <v>0</v>
      </c>
      <c r="AM11" s="45"/>
      <c r="AN11" s="22"/>
      <c r="AO11" s="289">
        <f t="shared" si="7"/>
        <v>0</v>
      </c>
      <c r="AP11" s="45"/>
      <c r="AQ11" s="22"/>
      <c r="AR11" s="22">
        <f t="shared" si="8"/>
        <v>0</v>
      </c>
      <c r="AS11" s="22"/>
      <c r="AT11" s="22">
        <v>4</v>
      </c>
      <c r="AU11" s="22">
        <f t="shared" si="9"/>
        <v>4</v>
      </c>
      <c r="AV11" s="289">
        <f t="shared" si="10"/>
        <v>4</v>
      </c>
      <c r="AW11" s="45"/>
      <c r="AX11" s="22"/>
      <c r="AY11" s="22"/>
      <c r="AZ11" s="22">
        <f t="shared" si="11"/>
        <v>0</v>
      </c>
      <c r="BA11" s="22"/>
      <c r="BB11" s="22">
        <f t="shared" si="12"/>
        <v>0</v>
      </c>
      <c r="BC11" s="289">
        <f t="shared" si="13"/>
        <v>0</v>
      </c>
      <c r="BD11" s="45"/>
      <c r="BE11" s="22">
        <v>5</v>
      </c>
      <c r="BF11" s="22"/>
      <c r="BG11" s="289">
        <f t="shared" si="14"/>
        <v>5</v>
      </c>
      <c r="BH11" s="71">
        <f t="shared" si="15"/>
        <v>36</v>
      </c>
      <c r="BI11" s="84">
        <v>88390.41</v>
      </c>
      <c r="BJ11" s="85">
        <f>BI11*(1+(BJ2/100))</f>
        <v>92986.711320000002</v>
      </c>
      <c r="BK11" s="86" t="s">
        <v>230</v>
      </c>
      <c r="BL11" s="303"/>
      <c r="BM11" s="297"/>
      <c r="BN11" s="305"/>
      <c r="BO11" s="307"/>
      <c r="BP11" s="297"/>
      <c r="BQ11" s="305"/>
      <c r="BR11" s="307"/>
      <c r="BS11" s="297"/>
      <c r="BT11" s="305"/>
      <c r="BU11" s="307"/>
      <c r="BV11" s="297"/>
      <c r="BW11" s="305"/>
      <c r="BX11" s="307"/>
      <c r="BY11" s="297"/>
      <c r="BZ11" s="305"/>
      <c r="CA11" s="307"/>
      <c r="CB11" s="297"/>
      <c r="CC11" s="305"/>
      <c r="CD11" s="307"/>
      <c r="CE11" s="297"/>
      <c r="CF11" s="300"/>
    </row>
    <row r="12" spans="1:84" s="21" customFormat="1" ht="108" x14ac:dyDescent="0.25">
      <c r="B12" s="14">
        <v>5</v>
      </c>
      <c r="C12" s="5" t="s">
        <v>58</v>
      </c>
      <c r="D12" s="8" t="s">
        <v>54</v>
      </c>
      <c r="E12" s="8" t="s">
        <v>59</v>
      </c>
      <c r="F12" s="5" t="s">
        <v>60</v>
      </c>
      <c r="G12" s="5" t="s">
        <v>61</v>
      </c>
      <c r="H12" s="8" t="s">
        <v>47</v>
      </c>
      <c r="I12" s="282" t="s">
        <v>62</v>
      </c>
      <c r="J12" s="434"/>
      <c r="K12" s="284" t="s">
        <v>250</v>
      </c>
      <c r="L12" s="282" t="s">
        <v>19</v>
      </c>
      <c r="M12" s="437"/>
      <c r="N12" s="45">
        <v>50</v>
      </c>
      <c r="O12" s="39">
        <f t="shared" si="0"/>
        <v>50</v>
      </c>
      <c r="P12" s="53"/>
      <c r="Q12" s="22"/>
      <c r="R12" s="22"/>
      <c r="S12" s="22"/>
      <c r="T12" s="22"/>
      <c r="U12" s="289">
        <f t="shared" si="1"/>
        <v>0</v>
      </c>
      <c r="V12" s="45"/>
      <c r="W12" s="22"/>
      <c r="X12" s="22">
        <v>10</v>
      </c>
      <c r="Y12" s="22"/>
      <c r="Z12" s="289">
        <f t="shared" si="2"/>
        <v>10</v>
      </c>
      <c r="AA12" s="45"/>
      <c r="AB12" s="22"/>
      <c r="AC12" s="22"/>
      <c r="AD12" s="22">
        <f t="shared" si="3"/>
        <v>0</v>
      </c>
      <c r="AE12" s="22"/>
      <c r="AF12" s="22">
        <f t="shared" si="4"/>
        <v>0</v>
      </c>
      <c r="AG12" s="289">
        <f t="shared" si="5"/>
        <v>0</v>
      </c>
      <c r="AH12" s="38"/>
      <c r="AI12" s="7"/>
      <c r="AJ12" s="7"/>
      <c r="AK12" s="7"/>
      <c r="AL12" s="289">
        <f t="shared" si="6"/>
        <v>0</v>
      </c>
      <c r="AM12" s="45"/>
      <c r="AN12" s="22"/>
      <c r="AO12" s="289">
        <f t="shared" si="7"/>
        <v>0</v>
      </c>
      <c r="AP12" s="45"/>
      <c r="AQ12" s="22"/>
      <c r="AR12" s="22">
        <f t="shared" si="8"/>
        <v>0</v>
      </c>
      <c r="AS12" s="22"/>
      <c r="AT12" s="22">
        <v>10</v>
      </c>
      <c r="AU12" s="22">
        <f t="shared" si="9"/>
        <v>10</v>
      </c>
      <c r="AV12" s="289">
        <f t="shared" si="10"/>
        <v>10</v>
      </c>
      <c r="AW12" s="45"/>
      <c r="AX12" s="22"/>
      <c r="AY12" s="22"/>
      <c r="AZ12" s="22">
        <f t="shared" si="11"/>
        <v>0</v>
      </c>
      <c r="BA12" s="22"/>
      <c r="BB12" s="22">
        <f t="shared" si="12"/>
        <v>0</v>
      </c>
      <c r="BC12" s="289">
        <f t="shared" si="13"/>
        <v>0</v>
      </c>
      <c r="BD12" s="45"/>
      <c r="BE12" s="22">
        <v>10</v>
      </c>
      <c r="BF12" s="22"/>
      <c r="BG12" s="289">
        <f t="shared" si="14"/>
        <v>10</v>
      </c>
      <c r="BH12" s="71">
        <f t="shared" si="15"/>
        <v>80</v>
      </c>
      <c r="BI12" s="84">
        <v>202131.43</v>
      </c>
      <c r="BJ12" s="85">
        <f>BI12*(1+(BJ2/100))</f>
        <v>212642.26436</v>
      </c>
      <c r="BK12" s="86" t="s">
        <v>230</v>
      </c>
      <c r="BL12" s="303"/>
      <c r="BM12" s="297"/>
      <c r="BN12" s="305"/>
      <c r="BO12" s="307"/>
      <c r="BP12" s="297"/>
      <c r="BQ12" s="305"/>
      <c r="BR12" s="307"/>
      <c r="BS12" s="297"/>
      <c r="BT12" s="305"/>
      <c r="BU12" s="307"/>
      <c r="BV12" s="297"/>
      <c r="BW12" s="305"/>
      <c r="BX12" s="307"/>
      <c r="BY12" s="297"/>
      <c r="BZ12" s="305"/>
      <c r="CA12" s="307"/>
      <c r="CB12" s="297"/>
      <c r="CC12" s="305"/>
      <c r="CD12" s="307"/>
      <c r="CE12" s="297"/>
      <c r="CF12" s="300"/>
    </row>
    <row r="13" spans="1:84" s="21" customFormat="1" ht="24" x14ac:dyDescent="0.25">
      <c r="B13" s="14">
        <v>6</v>
      </c>
      <c r="C13" s="5" t="s">
        <v>63</v>
      </c>
      <c r="D13" s="10" t="s">
        <v>43</v>
      </c>
      <c r="E13" s="10" t="s">
        <v>64</v>
      </c>
      <c r="F13" s="9" t="s">
        <v>65</v>
      </c>
      <c r="G13" s="5" t="s">
        <v>46</v>
      </c>
      <c r="H13" s="8" t="s">
        <v>47</v>
      </c>
      <c r="I13" s="282" t="s">
        <v>66</v>
      </c>
      <c r="J13" s="434"/>
      <c r="K13" s="284" t="s">
        <v>250</v>
      </c>
      <c r="L13" s="282" t="s">
        <v>19</v>
      </c>
      <c r="M13" s="437"/>
      <c r="N13" s="45"/>
      <c r="O13" s="39">
        <f t="shared" si="0"/>
        <v>0</v>
      </c>
      <c r="P13" s="53"/>
      <c r="Q13" s="22"/>
      <c r="R13" s="22"/>
      <c r="S13" s="22"/>
      <c r="T13" s="22"/>
      <c r="U13" s="289">
        <f t="shared" si="1"/>
        <v>0</v>
      </c>
      <c r="V13" s="45"/>
      <c r="W13" s="22"/>
      <c r="X13" s="22"/>
      <c r="Y13" s="22"/>
      <c r="Z13" s="289">
        <f t="shared" si="2"/>
        <v>0</v>
      </c>
      <c r="AA13" s="45"/>
      <c r="AB13" s="22">
        <v>2</v>
      </c>
      <c r="AC13" s="22"/>
      <c r="AD13" s="22">
        <f t="shared" si="3"/>
        <v>2</v>
      </c>
      <c r="AE13" s="22"/>
      <c r="AF13" s="22">
        <f t="shared" si="4"/>
        <v>0</v>
      </c>
      <c r="AG13" s="289">
        <f t="shared" si="5"/>
        <v>2</v>
      </c>
      <c r="AH13" s="38"/>
      <c r="AI13" s="7"/>
      <c r="AJ13" s="7"/>
      <c r="AK13" s="7"/>
      <c r="AL13" s="289">
        <f t="shared" si="6"/>
        <v>0</v>
      </c>
      <c r="AM13" s="45"/>
      <c r="AN13" s="22"/>
      <c r="AO13" s="289">
        <f t="shared" si="7"/>
        <v>0</v>
      </c>
      <c r="AP13" s="45"/>
      <c r="AQ13" s="22"/>
      <c r="AR13" s="22">
        <f t="shared" si="8"/>
        <v>0</v>
      </c>
      <c r="AS13" s="22"/>
      <c r="AT13" s="22"/>
      <c r="AU13" s="22">
        <f t="shared" si="9"/>
        <v>0</v>
      </c>
      <c r="AV13" s="289">
        <f t="shared" si="10"/>
        <v>0</v>
      </c>
      <c r="AW13" s="45"/>
      <c r="AX13" s="22"/>
      <c r="AY13" s="22"/>
      <c r="AZ13" s="22">
        <f t="shared" si="11"/>
        <v>0</v>
      </c>
      <c r="BA13" s="22"/>
      <c r="BB13" s="22">
        <f t="shared" si="12"/>
        <v>0</v>
      </c>
      <c r="BC13" s="289">
        <f t="shared" si="13"/>
        <v>0</v>
      </c>
      <c r="BD13" s="45"/>
      <c r="BE13" s="22"/>
      <c r="BF13" s="22"/>
      <c r="BG13" s="289">
        <f t="shared" si="14"/>
        <v>0</v>
      </c>
      <c r="BH13" s="71">
        <f t="shared" si="15"/>
        <v>2</v>
      </c>
      <c r="BI13" s="75">
        <v>479400</v>
      </c>
      <c r="BJ13" s="78">
        <f>BI13*(1+(BJ2/100))</f>
        <v>504328.80000000005</v>
      </c>
      <c r="BK13" s="86" t="s">
        <v>228</v>
      </c>
      <c r="BL13" s="303"/>
      <c r="BM13" s="297"/>
      <c r="BN13" s="305"/>
      <c r="BO13" s="307"/>
      <c r="BP13" s="297"/>
      <c r="BQ13" s="305"/>
      <c r="BR13" s="307"/>
      <c r="BS13" s="297"/>
      <c r="BT13" s="305"/>
      <c r="BU13" s="307"/>
      <c r="BV13" s="297"/>
      <c r="BW13" s="305"/>
      <c r="BX13" s="307"/>
      <c r="BY13" s="297"/>
      <c r="BZ13" s="305"/>
      <c r="CA13" s="307"/>
      <c r="CB13" s="297"/>
      <c r="CC13" s="305"/>
      <c r="CD13" s="307"/>
      <c r="CE13" s="297"/>
      <c r="CF13" s="300"/>
    </row>
    <row r="14" spans="1:84" s="21" customFormat="1" ht="36" x14ac:dyDescent="0.25">
      <c r="B14" s="14">
        <v>7</v>
      </c>
      <c r="C14" s="5" t="s">
        <v>67</v>
      </c>
      <c r="D14" s="10" t="s">
        <v>54</v>
      </c>
      <c r="E14" s="10" t="s">
        <v>54</v>
      </c>
      <c r="F14" s="9" t="s">
        <v>68</v>
      </c>
      <c r="G14" s="5" t="s">
        <v>46</v>
      </c>
      <c r="H14" s="8" t="s">
        <v>47</v>
      </c>
      <c r="I14" s="282" t="s">
        <v>54</v>
      </c>
      <c r="J14" s="434"/>
      <c r="K14" s="284" t="s">
        <v>252</v>
      </c>
      <c r="L14" s="282" t="s">
        <v>54</v>
      </c>
      <c r="M14" s="437"/>
      <c r="N14" s="45"/>
      <c r="O14" s="39">
        <f t="shared" si="0"/>
        <v>0</v>
      </c>
      <c r="P14" s="53"/>
      <c r="Q14" s="22"/>
      <c r="R14" s="22"/>
      <c r="S14" s="22"/>
      <c r="T14" s="22"/>
      <c r="U14" s="289">
        <f t="shared" si="1"/>
        <v>0</v>
      </c>
      <c r="V14" s="45"/>
      <c r="W14" s="22">
        <v>6</v>
      </c>
      <c r="X14" s="22"/>
      <c r="Y14" s="22">
        <v>6</v>
      </c>
      <c r="Z14" s="289">
        <f t="shared" si="2"/>
        <v>12</v>
      </c>
      <c r="AA14" s="45"/>
      <c r="AB14" s="22"/>
      <c r="AC14" s="22"/>
      <c r="AD14" s="22">
        <f t="shared" si="3"/>
        <v>0</v>
      </c>
      <c r="AE14" s="22"/>
      <c r="AF14" s="22">
        <f t="shared" si="4"/>
        <v>0</v>
      </c>
      <c r="AG14" s="289">
        <f t="shared" si="5"/>
        <v>0</v>
      </c>
      <c r="AH14" s="38"/>
      <c r="AI14" s="7"/>
      <c r="AJ14" s="7"/>
      <c r="AK14" s="7"/>
      <c r="AL14" s="289">
        <f t="shared" si="6"/>
        <v>0</v>
      </c>
      <c r="AM14" s="45"/>
      <c r="AN14" s="22"/>
      <c r="AO14" s="289">
        <f t="shared" si="7"/>
        <v>0</v>
      </c>
      <c r="AP14" s="45"/>
      <c r="AQ14" s="22"/>
      <c r="AR14" s="22">
        <f t="shared" si="8"/>
        <v>0</v>
      </c>
      <c r="AS14" s="22"/>
      <c r="AT14" s="22"/>
      <c r="AU14" s="22">
        <f t="shared" si="9"/>
        <v>0</v>
      </c>
      <c r="AV14" s="289">
        <f t="shared" si="10"/>
        <v>0</v>
      </c>
      <c r="AW14" s="45"/>
      <c r="AX14" s="22">
        <v>5</v>
      </c>
      <c r="AY14" s="22">
        <v>5</v>
      </c>
      <c r="AZ14" s="22">
        <f t="shared" si="11"/>
        <v>10</v>
      </c>
      <c r="BA14" s="22"/>
      <c r="BB14" s="22">
        <f t="shared" si="12"/>
        <v>0</v>
      </c>
      <c r="BC14" s="289">
        <f t="shared" si="13"/>
        <v>10</v>
      </c>
      <c r="BD14" s="45"/>
      <c r="BE14" s="22"/>
      <c r="BF14" s="22"/>
      <c r="BG14" s="289">
        <f t="shared" si="14"/>
        <v>0</v>
      </c>
      <c r="BH14" s="71">
        <f t="shared" si="15"/>
        <v>22</v>
      </c>
      <c r="BI14" s="75">
        <v>159800</v>
      </c>
      <c r="BJ14" s="78">
        <f>BI14*(1+(BJ2/100))</f>
        <v>168109.6</v>
      </c>
      <c r="BK14" s="86" t="s">
        <v>228</v>
      </c>
      <c r="BL14" s="303"/>
      <c r="BM14" s="297"/>
      <c r="BN14" s="305"/>
      <c r="BO14" s="307"/>
      <c r="BP14" s="297"/>
      <c r="BQ14" s="305"/>
      <c r="BR14" s="307"/>
      <c r="BS14" s="297"/>
      <c r="BT14" s="305"/>
      <c r="BU14" s="307"/>
      <c r="BV14" s="297"/>
      <c r="BW14" s="305"/>
      <c r="BX14" s="307"/>
      <c r="BY14" s="297"/>
      <c r="BZ14" s="305"/>
      <c r="CA14" s="307"/>
      <c r="CB14" s="297"/>
      <c r="CC14" s="305"/>
      <c r="CD14" s="307"/>
      <c r="CE14" s="297"/>
      <c r="CF14" s="300"/>
    </row>
    <row r="15" spans="1:84" s="21" customFormat="1" ht="36" x14ac:dyDescent="0.25">
      <c r="B15" s="14">
        <v>8</v>
      </c>
      <c r="C15" s="5" t="s">
        <v>69</v>
      </c>
      <c r="D15" s="10" t="s">
        <v>54</v>
      </c>
      <c r="E15" s="10" t="s">
        <v>54</v>
      </c>
      <c r="F15" s="9" t="s">
        <v>68</v>
      </c>
      <c r="G15" s="5" t="s">
        <v>46</v>
      </c>
      <c r="H15" s="8" t="s">
        <v>47</v>
      </c>
      <c r="I15" s="282" t="s">
        <v>54</v>
      </c>
      <c r="J15" s="434"/>
      <c r="K15" s="284" t="s">
        <v>252</v>
      </c>
      <c r="L15" s="282" t="s">
        <v>54</v>
      </c>
      <c r="M15" s="437"/>
      <c r="N15" s="45"/>
      <c r="O15" s="39">
        <f t="shared" si="0"/>
        <v>0</v>
      </c>
      <c r="P15" s="53"/>
      <c r="Q15" s="22"/>
      <c r="R15" s="22"/>
      <c r="S15" s="22"/>
      <c r="T15" s="22"/>
      <c r="U15" s="289">
        <f t="shared" si="1"/>
        <v>0</v>
      </c>
      <c r="V15" s="45"/>
      <c r="W15" s="22"/>
      <c r="X15" s="22"/>
      <c r="Y15" s="22"/>
      <c r="Z15" s="289">
        <f t="shared" si="2"/>
        <v>0</v>
      </c>
      <c r="AA15" s="45"/>
      <c r="AB15" s="22"/>
      <c r="AC15" s="22"/>
      <c r="AD15" s="22">
        <f t="shared" si="3"/>
        <v>0</v>
      </c>
      <c r="AE15" s="22">
        <v>1</v>
      </c>
      <c r="AF15" s="22">
        <f t="shared" si="4"/>
        <v>1</v>
      </c>
      <c r="AG15" s="289">
        <f t="shared" si="5"/>
        <v>1</v>
      </c>
      <c r="AH15" s="38"/>
      <c r="AI15" s="7"/>
      <c r="AJ15" s="7"/>
      <c r="AK15" s="7"/>
      <c r="AL15" s="289">
        <f t="shared" si="6"/>
        <v>0</v>
      </c>
      <c r="AM15" s="45">
        <v>6</v>
      </c>
      <c r="AN15" s="22">
        <v>12</v>
      </c>
      <c r="AO15" s="289">
        <f t="shared" si="7"/>
        <v>18</v>
      </c>
      <c r="AP15" s="45"/>
      <c r="AQ15" s="22"/>
      <c r="AR15" s="22">
        <f t="shared" si="8"/>
        <v>0</v>
      </c>
      <c r="AS15" s="22"/>
      <c r="AT15" s="22">
        <v>1</v>
      </c>
      <c r="AU15" s="22">
        <f t="shared" si="9"/>
        <v>1</v>
      </c>
      <c r="AV15" s="289">
        <f t="shared" si="10"/>
        <v>1</v>
      </c>
      <c r="AW15" s="45">
        <v>2</v>
      </c>
      <c r="AX15" s="22"/>
      <c r="AY15" s="22"/>
      <c r="AZ15" s="22">
        <f t="shared" si="11"/>
        <v>2</v>
      </c>
      <c r="BA15" s="22">
        <v>1</v>
      </c>
      <c r="BB15" s="22">
        <f t="shared" si="12"/>
        <v>1</v>
      </c>
      <c r="BC15" s="289">
        <f t="shared" si="13"/>
        <v>3</v>
      </c>
      <c r="BD15" s="45">
        <v>15</v>
      </c>
      <c r="BE15" s="22">
        <v>15</v>
      </c>
      <c r="BF15" s="22">
        <v>24</v>
      </c>
      <c r="BG15" s="289">
        <f t="shared" si="14"/>
        <v>54</v>
      </c>
      <c r="BH15" s="71">
        <f t="shared" si="15"/>
        <v>77</v>
      </c>
      <c r="BI15" s="75">
        <v>183770</v>
      </c>
      <c r="BJ15" s="78">
        <f>BI15*(1+(BJ2/100))</f>
        <v>193326.04</v>
      </c>
      <c r="BK15" s="86" t="s">
        <v>228</v>
      </c>
      <c r="BL15" s="303"/>
      <c r="BM15" s="297"/>
      <c r="BN15" s="305"/>
      <c r="BO15" s="307"/>
      <c r="BP15" s="297"/>
      <c r="BQ15" s="305"/>
      <c r="BR15" s="307"/>
      <c r="BS15" s="297"/>
      <c r="BT15" s="305"/>
      <c r="BU15" s="307"/>
      <c r="BV15" s="297"/>
      <c r="BW15" s="305"/>
      <c r="BX15" s="307"/>
      <c r="BY15" s="297"/>
      <c r="BZ15" s="305"/>
      <c r="CA15" s="307"/>
      <c r="CB15" s="297"/>
      <c r="CC15" s="305"/>
      <c r="CD15" s="307"/>
      <c r="CE15" s="297"/>
      <c r="CF15" s="300"/>
    </row>
    <row r="16" spans="1:84" s="21" customFormat="1" ht="24" x14ac:dyDescent="0.25">
      <c r="A16" s="421"/>
      <c r="B16" s="14">
        <v>9</v>
      </c>
      <c r="C16" s="5" t="s">
        <v>70</v>
      </c>
      <c r="D16" s="10" t="s">
        <v>43</v>
      </c>
      <c r="E16" s="10" t="s">
        <v>71</v>
      </c>
      <c r="F16" s="9" t="s">
        <v>72</v>
      </c>
      <c r="G16" s="5" t="s">
        <v>46</v>
      </c>
      <c r="H16" s="8" t="s">
        <v>47</v>
      </c>
      <c r="I16" s="282" t="s">
        <v>73</v>
      </c>
      <c r="J16" s="434"/>
      <c r="K16" s="284" t="s">
        <v>250</v>
      </c>
      <c r="L16" s="282" t="s">
        <v>19</v>
      </c>
      <c r="M16" s="437"/>
      <c r="N16" s="45"/>
      <c r="O16" s="39">
        <f t="shared" si="0"/>
        <v>0</v>
      </c>
      <c r="P16" s="53"/>
      <c r="Q16" s="22">
        <v>2</v>
      </c>
      <c r="R16" s="22"/>
      <c r="S16" s="22"/>
      <c r="T16" s="22"/>
      <c r="U16" s="289">
        <f t="shared" si="1"/>
        <v>2</v>
      </c>
      <c r="V16" s="45">
        <v>1</v>
      </c>
      <c r="W16" s="22"/>
      <c r="X16" s="22"/>
      <c r="Y16" s="22">
        <v>1</v>
      </c>
      <c r="Z16" s="289">
        <f t="shared" si="2"/>
        <v>2</v>
      </c>
      <c r="AA16" s="45">
        <v>1</v>
      </c>
      <c r="AB16" s="22"/>
      <c r="AC16" s="22"/>
      <c r="AD16" s="22">
        <f t="shared" si="3"/>
        <v>1</v>
      </c>
      <c r="AE16" s="22"/>
      <c r="AF16" s="22">
        <f t="shared" si="4"/>
        <v>0</v>
      </c>
      <c r="AG16" s="289">
        <f t="shared" si="5"/>
        <v>1</v>
      </c>
      <c r="AH16" s="38"/>
      <c r="AI16" s="7"/>
      <c r="AJ16" s="7"/>
      <c r="AK16" s="7"/>
      <c r="AL16" s="289">
        <f t="shared" si="6"/>
        <v>0</v>
      </c>
      <c r="AM16" s="45"/>
      <c r="AN16" s="22"/>
      <c r="AO16" s="289">
        <f t="shared" si="7"/>
        <v>0</v>
      </c>
      <c r="AP16" s="45"/>
      <c r="AQ16" s="22"/>
      <c r="AR16" s="22">
        <f t="shared" si="8"/>
        <v>0</v>
      </c>
      <c r="AS16" s="22"/>
      <c r="AT16" s="22"/>
      <c r="AU16" s="22">
        <f t="shared" si="9"/>
        <v>0</v>
      </c>
      <c r="AV16" s="289">
        <f t="shared" si="10"/>
        <v>0</v>
      </c>
      <c r="AW16" s="45"/>
      <c r="AX16" s="22">
        <v>1</v>
      </c>
      <c r="AY16" s="22">
        <v>2</v>
      </c>
      <c r="AZ16" s="22">
        <f t="shared" si="11"/>
        <v>3</v>
      </c>
      <c r="BA16" s="22"/>
      <c r="BB16" s="22">
        <f t="shared" si="12"/>
        <v>0</v>
      </c>
      <c r="BC16" s="289">
        <f t="shared" si="13"/>
        <v>3</v>
      </c>
      <c r="BD16" s="45"/>
      <c r="BE16" s="22"/>
      <c r="BF16" s="22"/>
      <c r="BG16" s="289">
        <f t="shared" si="14"/>
        <v>0</v>
      </c>
      <c r="BH16" s="71">
        <f t="shared" si="15"/>
        <v>8</v>
      </c>
      <c r="BI16" s="75">
        <v>159800</v>
      </c>
      <c r="BJ16" s="78">
        <f>BI16*(1+(BJ2/100))</f>
        <v>168109.6</v>
      </c>
      <c r="BK16" s="86" t="s">
        <v>228</v>
      </c>
      <c r="BL16" s="303"/>
      <c r="BM16" s="297"/>
      <c r="BN16" s="305"/>
      <c r="BO16" s="307"/>
      <c r="BP16" s="297"/>
      <c r="BQ16" s="305"/>
      <c r="BR16" s="307"/>
      <c r="BS16" s="297"/>
      <c r="BT16" s="305"/>
      <c r="BU16" s="307"/>
      <c r="BV16" s="297"/>
      <c r="BW16" s="305"/>
      <c r="BX16" s="307"/>
      <c r="BY16" s="297"/>
      <c r="BZ16" s="305"/>
      <c r="CA16" s="307"/>
      <c r="CB16" s="297"/>
      <c r="CC16" s="305"/>
      <c r="CD16" s="307"/>
      <c r="CE16" s="297"/>
      <c r="CF16" s="300"/>
    </row>
    <row r="17" spans="1:84" s="21" customFormat="1" ht="24" x14ac:dyDescent="0.25">
      <c r="B17" s="14">
        <v>10</v>
      </c>
      <c r="C17" s="5" t="s">
        <v>74</v>
      </c>
      <c r="D17" s="10" t="s">
        <v>43</v>
      </c>
      <c r="E17" s="10" t="s">
        <v>75</v>
      </c>
      <c r="F17" s="5" t="s">
        <v>76</v>
      </c>
      <c r="G17" s="5" t="s">
        <v>46</v>
      </c>
      <c r="H17" s="8" t="s">
        <v>47</v>
      </c>
      <c r="I17" s="282" t="s">
        <v>77</v>
      </c>
      <c r="J17" s="434"/>
      <c r="K17" s="284" t="s">
        <v>250</v>
      </c>
      <c r="L17" s="282" t="s">
        <v>19</v>
      </c>
      <c r="M17" s="437"/>
      <c r="N17" s="45"/>
      <c r="O17" s="39">
        <f t="shared" si="0"/>
        <v>0</v>
      </c>
      <c r="P17" s="53"/>
      <c r="Q17" s="22"/>
      <c r="R17" s="22"/>
      <c r="S17" s="22"/>
      <c r="T17" s="22"/>
      <c r="U17" s="289">
        <f t="shared" si="1"/>
        <v>0</v>
      </c>
      <c r="V17" s="45">
        <v>1</v>
      </c>
      <c r="W17" s="22"/>
      <c r="X17" s="22"/>
      <c r="Y17" s="22"/>
      <c r="Z17" s="289">
        <f t="shared" si="2"/>
        <v>1</v>
      </c>
      <c r="AA17" s="45"/>
      <c r="AB17" s="22"/>
      <c r="AC17" s="22"/>
      <c r="AD17" s="22">
        <f t="shared" si="3"/>
        <v>0</v>
      </c>
      <c r="AE17" s="22"/>
      <c r="AF17" s="22">
        <f t="shared" si="4"/>
        <v>0</v>
      </c>
      <c r="AG17" s="289">
        <f t="shared" si="5"/>
        <v>0</v>
      </c>
      <c r="AH17" s="38"/>
      <c r="AI17" s="7"/>
      <c r="AJ17" s="7"/>
      <c r="AK17" s="7"/>
      <c r="AL17" s="289">
        <f t="shared" si="6"/>
        <v>0</v>
      </c>
      <c r="AM17" s="45"/>
      <c r="AN17" s="22"/>
      <c r="AO17" s="289">
        <f t="shared" si="7"/>
        <v>0</v>
      </c>
      <c r="AP17" s="45"/>
      <c r="AQ17" s="22"/>
      <c r="AR17" s="22">
        <f t="shared" si="8"/>
        <v>0</v>
      </c>
      <c r="AS17" s="22"/>
      <c r="AT17" s="22"/>
      <c r="AU17" s="22">
        <f t="shared" si="9"/>
        <v>0</v>
      </c>
      <c r="AV17" s="289">
        <f t="shared" si="10"/>
        <v>0</v>
      </c>
      <c r="AW17" s="45"/>
      <c r="AX17" s="22"/>
      <c r="AY17" s="22"/>
      <c r="AZ17" s="22">
        <f t="shared" si="11"/>
        <v>0</v>
      </c>
      <c r="BA17" s="22"/>
      <c r="BB17" s="22">
        <f t="shared" si="12"/>
        <v>0</v>
      </c>
      <c r="BC17" s="289">
        <f t="shared" si="13"/>
        <v>0</v>
      </c>
      <c r="BD17" s="45">
        <v>1</v>
      </c>
      <c r="BE17" s="22"/>
      <c r="BF17" s="22"/>
      <c r="BG17" s="289">
        <f t="shared" si="14"/>
        <v>1</v>
      </c>
      <c r="BH17" s="71">
        <f t="shared" si="15"/>
        <v>2</v>
      </c>
      <c r="BI17" s="75">
        <v>143820</v>
      </c>
      <c r="BJ17" s="78">
        <f>BI17*(1+(BJ2/100))</f>
        <v>151298.64000000001</v>
      </c>
      <c r="BK17" s="86" t="s">
        <v>228</v>
      </c>
      <c r="BL17" s="303"/>
      <c r="BM17" s="297"/>
      <c r="BN17" s="305"/>
      <c r="BO17" s="307"/>
      <c r="BP17" s="297"/>
      <c r="BQ17" s="305"/>
      <c r="BR17" s="307"/>
      <c r="BS17" s="297"/>
      <c r="BT17" s="305"/>
      <c r="BU17" s="307"/>
      <c r="BV17" s="297"/>
      <c r="BW17" s="305"/>
      <c r="BX17" s="307"/>
      <c r="BY17" s="297"/>
      <c r="BZ17" s="305"/>
      <c r="CA17" s="307"/>
      <c r="CB17" s="297"/>
      <c r="CC17" s="305"/>
      <c r="CD17" s="307"/>
      <c r="CE17" s="297"/>
      <c r="CF17" s="300"/>
    </row>
    <row r="18" spans="1:84" s="21" customFormat="1" ht="24" x14ac:dyDescent="0.25">
      <c r="A18" s="422"/>
      <c r="B18" s="14">
        <v>11</v>
      </c>
      <c r="C18" s="5" t="s">
        <v>78</v>
      </c>
      <c r="D18" s="10" t="s">
        <v>43</v>
      </c>
      <c r="E18" s="10" t="s">
        <v>75</v>
      </c>
      <c r="F18" s="9" t="s">
        <v>79</v>
      </c>
      <c r="G18" s="5" t="s">
        <v>46</v>
      </c>
      <c r="H18" s="8" t="s">
        <v>47</v>
      </c>
      <c r="I18" s="282" t="s">
        <v>80</v>
      </c>
      <c r="J18" s="434"/>
      <c r="K18" s="284" t="s">
        <v>250</v>
      </c>
      <c r="L18" s="282" t="s">
        <v>19</v>
      </c>
      <c r="M18" s="437"/>
      <c r="N18" s="45"/>
      <c r="O18" s="39">
        <f t="shared" si="0"/>
        <v>0</v>
      </c>
      <c r="P18" s="53"/>
      <c r="Q18" s="22"/>
      <c r="R18" s="22"/>
      <c r="S18" s="22"/>
      <c r="T18" s="22"/>
      <c r="U18" s="289">
        <f t="shared" si="1"/>
        <v>0</v>
      </c>
      <c r="V18" s="45"/>
      <c r="W18" s="22"/>
      <c r="X18" s="22"/>
      <c r="Y18" s="22"/>
      <c r="Z18" s="289">
        <f t="shared" si="2"/>
        <v>0</v>
      </c>
      <c r="AA18" s="45"/>
      <c r="AB18" s="22">
        <v>1</v>
      </c>
      <c r="AC18" s="22"/>
      <c r="AD18" s="22">
        <f t="shared" si="3"/>
        <v>1</v>
      </c>
      <c r="AE18" s="22"/>
      <c r="AF18" s="22">
        <f t="shared" si="4"/>
        <v>0</v>
      </c>
      <c r="AG18" s="289">
        <f t="shared" si="5"/>
        <v>1</v>
      </c>
      <c r="AH18" s="38"/>
      <c r="AI18" s="7"/>
      <c r="AJ18" s="7"/>
      <c r="AK18" s="7"/>
      <c r="AL18" s="289">
        <f t="shared" si="6"/>
        <v>0</v>
      </c>
      <c r="AM18" s="45"/>
      <c r="AN18" s="22"/>
      <c r="AO18" s="289">
        <f t="shared" si="7"/>
        <v>0</v>
      </c>
      <c r="AP18" s="45"/>
      <c r="AQ18" s="22"/>
      <c r="AR18" s="22">
        <f t="shared" si="8"/>
        <v>0</v>
      </c>
      <c r="AS18" s="22"/>
      <c r="AT18" s="22"/>
      <c r="AU18" s="22">
        <f t="shared" si="9"/>
        <v>0</v>
      </c>
      <c r="AV18" s="289">
        <f t="shared" si="10"/>
        <v>0</v>
      </c>
      <c r="AW18" s="45"/>
      <c r="AX18" s="22"/>
      <c r="AY18" s="22"/>
      <c r="AZ18" s="22">
        <f t="shared" si="11"/>
        <v>0</v>
      </c>
      <c r="BA18" s="22"/>
      <c r="BB18" s="22">
        <f t="shared" si="12"/>
        <v>0</v>
      </c>
      <c r="BC18" s="289">
        <f t="shared" si="13"/>
        <v>0</v>
      </c>
      <c r="BD18" s="45">
        <v>1</v>
      </c>
      <c r="BE18" s="22"/>
      <c r="BF18" s="22"/>
      <c r="BG18" s="289">
        <f t="shared" si="14"/>
        <v>1</v>
      </c>
      <c r="BH18" s="71">
        <f t="shared" si="15"/>
        <v>2</v>
      </c>
      <c r="BI18" s="75">
        <v>319600</v>
      </c>
      <c r="BJ18" s="78">
        <f>BI18*(1+(BJ2/100))</f>
        <v>336219.2</v>
      </c>
      <c r="BK18" s="86" t="s">
        <v>228</v>
      </c>
      <c r="BL18" s="303"/>
      <c r="BM18" s="297"/>
      <c r="BN18" s="305"/>
      <c r="BO18" s="307"/>
      <c r="BP18" s="297"/>
      <c r="BQ18" s="305"/>
      <c r="BR18" s="307"/>
      <c r="BS18" s="297"/>
      <c r="BT18" s="305"/>
      <c r="BU18" s="307"/>
      <c r="BV18" s="297"/>
      <c r="BW18" s="305"/>
      <c r="BX18" s="307"/>
      <c r="BY18" s="297"/>
      <c r="BZ18" s="305"/>
      <c r="CA18" s="307"/>
      <c r="CB18" s="297"/>
      <c r="CC18" s="305"/>
      <c r="CD18" s="307"/>
      <c r="CE18" s="297"/>
      <c r="CF18" s="300"/>
    </row>
    <row r="19" spans="1:84" s="21" customFormat="1" ht="24" x14ac:dyDescent="0.25">
      <c r="B19" s="14">
        <v>12</v>
      </c>
      <c r="C19" s="5" t="s">
        <v>81</v>
      </c>
      <c r="D19" s="10" t="s">
        <v>43</v>
      </c>
      <c r="E19" s="10" t="s">
        <v>82</v>
      </c>
      <c r="F19" s="5" t="s">
        <v>83</v>
      </c>
      <c r="G19" s="5" t="s">
        <v>46</v>
      </c>
      <c r="H19" s="8" t="s">
        <v>47</v>
      </c>
      <c r="I19" s="282" t="s">
        <v>84</v>
      </c>
      <c r="J19" s="434"/>
      <c r="K19" s="284" t="s">
        <v>250</v>
      </c>
      <c r="L19" s="282" t="s">
        <v>19</v>
      </c>
      <c r="M19" s="437"/>
      <c r="N19" s="45"/>
      <c r="O19" s="39">
        <f t="shared" si="0"/>
        <v>0</v>
      </c>
      <c r="P19" s="53"/>
      <c r="Q19" s="22"/>
      <c r="R19" s="22"/>
      <c r="S19" s="22"/>
      <c r="T19" s="22"/>
      <c r="U19" s="289">
        <f t="shared" si="1"/>
        <v>0</v>
      </c>
      <c r="V19" s="45"/>
      <c r="W19" s="22"/>
      <c r="X19" s="22"/>
      <c r="Y19" s="22">
        <v>1</v>
      </c>
      <c r="Z19" s="289">
        <f t="shared" si="2"/>
        <v>1</v>
      </c>
      <c r="AA19" s="45"/>
      <c r="AB19" s="22"/>
      <c r="AC19" s="22"/>
      <c r="AD19" s="22">
        <f t="shared" si="3"/>
        <v>0</v>
      </c>
      <c r="AE19" s="22"/>
      <c r="AF19" s="22">
        <f t="shared" si="4"/>
        <v>0</v>
      </c>
      <c r="AG19" s="289">
        <f t="shared" si="5"/>
        <v>0</v>
      </c>
      <c r="AH19" s="38"/>
      <c r="AI19" s="7"/>
      <c r="AJ19" s="7"/>
      <c r="AK19" s="7"/>
      <c r="AL19" s="289">
        <f t="shared" si="6"/>
        <v>0</v>
      </c>
      <c r="AM19" s="45"/>
      <c r="AN19" s="22"/>
      <c r="AO19" s="289">
        <f t="shared" si="7"/>
        <v>0</v>
      </c>
      <c r="AP19" s="45"/>
      <c r="AQ19" s="22">
        <v>1</v>
      </c>
      <c r="AR19" s="22">
        <f t="shared" si="8"/>
        <v>1</v>
      </c>
      <c r="AS19" s="22"/>
      <c r="AT19" s="22"/>
      <c r="AU19" s="22">
        <f t="shared" si="9"/>
        <v>0</v>
      </c>
      <c r="AV19" s="289">
        <f t="shared" si="10"/>
        <v>1</v>
      </c>
      <c r="AW19" s="45"/>
      <c r="AX19" s="22"/>
      <c r="AY19" s="22">
        <v>1</v>
      </c>
      <c r="AZ19" s="22">
        <f t="shared" si="11"/>
        <v>1</v>
      </c>
      <c r="BA19" s="22"/>
      <c r="BB19" s="22">
        <f t="shared" si="12"/>
        <v>0</v>
      </c>
      <c r="BC19" s="289">
        <f t="shared" si="13"/>
        <v>1</v>
      </c>
      <c r="BD19" s="45"/>
      <c r="BE19" s="22"/>
      <c r="BF19" s="22">
        <v>1</v>
      </c>
      <c r="BG19" s="289">
        <f t="shared" si="14"/>
        <v>1</v>
      </c>
      <c r="BH19" s="71">
        <f t="shared" si="15"/>
        <v>4</v>
      </c>
      <c r="BI19" s="75">
        <v>1463988</v>
      </c>
      <c r="BJ19" s="78">
        <f>BI19*(1+(BJ2/100))</f>
        <v>1540115.3760000002</v>
      </c>
      <c r="BK19" s="86" t="s">
        <v>229</v>
      </c>
      <c r="BL19" s="303"/>
      <c r="BM19" s="297"/>
      <c r="BN19" s="305"/>
      <c r="BO19" s="307"/>
      <c r="BP19" s="297"/>
      <c r="BQ19" s="305"/>
      <c r="BR19" s="307"/>
      <c r="BS19" s="297"/>
      <c r="BT19" s="305"/>
      <c r="BU19" s="307"/>
      <c r="BV19" s="297"/>
      <c r="BW19" s="305"/>
      <c r="BX19" s="307"/>
      <c r="BY19" s="297"/>
      <c r="BZ19" s="305"/>
      <c r="CA19" s="307"/>
      <c r="CB19" s="297"/>
      <c r="CC19" s="305"/>
      <c r="CD19" s="307"/>
      <c r="CE19" s="297"/>
      <c r="CF19" s="300"/>
    </row>
    <row r="20" spans="1:84" s="21" customFormat="1" ht="24" x14ac:dyDescent="0.25">
      <c r="B20" s="14">
        <v>13</v>
      </c>
      <c r="C20" s="6" t="s">
        <v>85</v>
      </c>
      <c r="D20" s="10" t="s">
        <v>86</v>
      </c>
      <c r="E20" s="10" t="s">
        <v>87</v>
      </c>
      <c r="F20" s="9" t="s">
        <v>65</v>
      </c>
      <c r="G20" s="5" t="s">
        <v>46</v>
      </c>
      <c r="H20" s="8" t="s">
        <v>47</v>
      </c>
      <c r="I20" s="282" t="s">
        <v>73</v>
      </c>
      <c r="J20" s="434"/>
      <c r="K20" s="284" t="s">
        <v>250</v>
      </c>
      <c r="L20" s="282" t="s">
        <v>19</v>
      </c>
      <c r="M20" s="437"/>
      <c r="N20" s="45"/>
      <c r="O20" s="39">
        <f t="shared" si="0"/>
        <v>0</v>
      </c>
      <c r="P20" s="53"/>
      <c r="Q20" s="22">
        <v>9</v>
      </c>
      <c r="R20" s="22"/>
      <c r="S20" s="22"/>
      <c r="T20" s="22"/>
      <c r="U20" s="289">
        <f t="shared" si="1"/>
        <v>9</v>
      </c>
      <c r="V20" s="45"/>
      <c r="W20" s="22"/>
      <c r="X20" s="22"/>
      <c r="Y20" s="22">
        <v>7</v>
      </c>
      <c r="Z20" s="289">
        <f t="shared" si="2"/>
        <v>7</v>
      </c>
      <c r="AA20" s="45"/>
      <c r="AB20" s="22"/>
      <c r="AC20" s="22">
        <v>30</v>
      </c>
      <c r="AD20" s="22">
        <f t="shared" si="3"/>
        <v>30</v>
      </c>
      <c r="AE20" s="22"/>
      <c r="AF20" s="22">
        <f t="shared" si="4"/>
        <v>0</v>
      </c>
      <c r="AG20" s="289">
        <f t="shared" si="5"/>
        <v>30</v>
      </c>
      <c r="AH20" s="38"/>
      <c r="AI20" s="7"/>
      <c r="AJ20" s="7"/>
      <c r="AK20" s="7"/>
      <c r="AL20" s="289">
        <f t="shared" si="6"/>
        <v>0</v>
      </c>
      <c r="AM20" s="45"/>
      <c r="AN20" s="22">
        <v>1</v>
      </c>
      <c r="AO20" s="289">
        <f t="shared" si="7"/>
        <v>1</v>
      </c>
      <c r="AP20" s="45"/>
      <c r="AQ20" s="22"/>
      <c r="AR20" s="22">
        <f t="shared" si="8"/>
        <v>0</v>
      </c>
      <c r="AS20" s="22"/>
      <c r="AT20" s="22"/>
      <c r="AU20" s="22">
        <f t="shared" si="9"/>
        <v>0</v>
      </c>
      <c r="AV20" s="289">
        <f t="shared" si="10"/>
        <v>0</v>
      </c>
      <c r="AW20" s="45"/>
      <c r="AX20" s="22"/>
      <c r="AY20" s="22"/>
      <c r="AZ20" s="22">
        <f t="shared" si="11"/>
        <v>0</v>
      </c>
      <c r="BA20" s="22"/>
      <c r="BB20" s="22">
        <f t="shared" si="12"/>
        <v>0</v>
      </c>
      <c r="BC20" s="289">
        <f t="shared" si="13"/>
        <v>0</v>
      </c>
      <c r="BD20" s="45"/>
      <c r="BE20" s="22"/>
      <c r="BF20" s="22"/>
      <c r="BG20" s="289">
        <f t="shared" si="14"/>
        <v>0</v>
      </c>
      <c r="BH20" s="71">
        <f t="shared" si="15"/>
        <v>47</v>
      </c>
      <c r="BI20" s="84">
        <v>674699.5</v>
      </c>
      <c r="BJ20" s="85">
        <f>BI20*(1+(BJ2/100))</f>
        <v>709783.87400000007</v>
      </c>
      <c r="BK20" s="86" t="s">
        <v>229</v>
      </c>
      <c r="BL20" s="303"/>
      <c r="BM20" s="297"/>
      <c r="BN20" s="305"/>
      <c r="BO20" s="307"/>
      <c r="BP20" s="297"/>
      <c r="BQ20" s="305"/>
      <c r="BR20" s="307"/>
      <c r="BS20" s="297"/>
      <c r="BT20" s="305"/>
      <c r="BU20" s="307"/>
      <c r="BV20" s="297"/>
      <c r="BW20" s="305"/>
      <c r="BX20" s="307"/>
      <c r="BY20" s="297"/>
      <c r="BZ20" s="305"/>
      <c r="CA20" s="307"/>
      <c r="CB20" s="297"/>
      <c r="CC20" s="305"/>
      <c r="CD20" s="307"/>
      <c r="CE20" s="297"/>
      <c r="CF20" s="300"/>
    </row>
    <row r="21" spans="1:84" s="21" customFormat="1" ht="24" x14ac:dyDescent="0.25">
      <c r="B21" s="14">
        <v>14</v>
      </c>
      <c r="C21" s="5" t="s">
        <v>88</v>
      </c>
      <c r="D21" s="10" t="s">
        <v>86</v>
      </c>
      <c r="E21" s="10" t="s">
        <v>89</v>
      </c>
      <c r="F21" s="9" t="s">
        <v>72</v>
      </c>
      <c r="G21" s="5" t="s">
        <v>46</v>
      </c>
      <c r="H21" s="8" t="s">
        <v>47</v>
      </c>
      <c r="I21" s="282" t="s">
        <v>90</v>
      </c>
      <c r="J21" s="434"/>
      <c r="K21" s="284" t="s">
        <v>250</v>
      </c>
      <c r="L21" s="282" t="s">
        <v>19</v>
      </c>
      <c r="M21" s="437"/>
      <c r="N21" s="45"/>
      <c r="O21" s="39">
        <f t="shared" si="0"/>
        <v>0</v>
      </c>
      <c r="P21" s="53"/>
      <c r="Q21" s="22"/>
      <c r="R21" s="22"/>
      <c r="S21" s="22"/>
      <c r="T21" s="22"/>
      <c r="U21" s="289">
        <f t="shared" si="1"/>
        <v>0</v>
      </c>
      <c r="V21" s="45"/>
      <c r="W21" s="22"/>
      <c r="X21" s="22"/>
      <c r="Y21" s="22"/>
      <c r="Z21" s="289">
        <f t="shared" si="2"/>
        <v>0</v>
      </c>
      <c r="AA21" s="45"/>
      <c r="AB21" s="22"/>
      <c r="AC21" s="22">
        <v>1</v>
      </c>
      <c r="AD21" s="22">
        <f t="shared" si="3"/>
        <v>1</v>
      </c>
      <c r="AE21" s="22"/>
      <c r="AF21" s="22">
        <f t="shared" si="4"/>
        <v>0</v>
      </c>
      <c r="AG21" s="289">
        <f t="shared" si="5"/>
        <v>1</v>
      </c>
      <c r="AH21" s="38"/>
      <c r="AI21" s="7"/>
      <c r="AJ21" s="7"/>
      <c r="AK21" s="7"/>
      <c r="AL21" s="289">
        <f t="shared" si="6"/>
        <v>0</v>
      </c>
      <c r="AM21" s="45"/>
      <c r="AN21" s="22"/>
      <c r="AO21" s="289">
        <f t="shared" si="7"/>
        <v>0</v>
      </c>
      <c r="AP21" s="45"/>
      <c r="AQ21" s="22"/>
      <c r="AR21" s="22">
        <f t="shared" si="8"/>
        <v>0</v>
      </c>
      <c r="AS21" s="22"/>
      <c r="AT21" s="22"/>
      <c r="AU21" s="22">
        <f t="shared" si="9"/>
        <v>0</v>
      </c>
      <c r="AV21" s="289">
        <f t="shared" si="10"/>
        <v>0</v>
      </c>
      <c r="AW21" s="45"/>
      <c r="AX21" s="22"/>
      <c r="AY21" s="22"/>
      <c r="AZ21" s="22">
        <f t="shared" si="11"/>
        <v>0</v>
      </c>
      <c r="BA21" s="22"/>
      <c r="BB21" s="22">
        <f t="shared" si="12"/>
        <v>0</v>
      </c>
      <c r="BC21" s="289">
        <f t="shared" si="13"/>
        <v>0</v>
      </c>
      <c r="BD21" s="45"/>
      <c r="BE21" s="22"/>
      <c r="BF21" s="22"/>
      <c r="BG21" s="289">
        <f t="shared" si="14"/>
        <v>0</v>
      </c>
      <c r="BH21" s="71">
        <f t="shared" si="15"/>
        <v>1</v>
      </c>
      <c r="BI21" s="84">
        <v>1196059.5</v>
      </c>
      <c r="BJ21" s="85">
        <f>BI21*(1+(BJ2/100))</f>
        <v>1258254.594</v>
      </c>
      <c r="BK21" s="86" t="s">
        <v>229</v>
      </c>
      <c r="BL21" s="303"/>
      <c r="BM21" s="297"/>
      <c r="BN21" s="305"/>
      <c r="BO21" s="307"/>
      <c r="BP21" s="297"/>
      <c r="BQ21" s="305"/>
      <c r="BR21" s="307"/>
      <c r="BS21" s="297"/>
      <c r="BT21" s="305"/>
      <c r="BU21" s="307"/>
      <c r="BV21" s="297"/>
      <c r="BW21" s="305"/>
      <c r="BX21" s="307"/>
      <c r="BY21" s="297"/>
      <c r="BZ21" s="305"/>
      <c r="CA21" s="307"/>
      <c r="CB21" s="297"/>
      <c r="CC21" s="305"/>
      <c r="CD21" s="307"/>
      <c r="CE21" s="297"/>
      <c r="CF21" s="300"/>
    </row>
    <row r="22" spans="1:84" s="21" customFormat="1" ht="24" x14ac:dyDescent="0.25">
      <c r="B22" s="14">
        <v>15</v>
      </c>
      <c r="C22" s="6" t="s">
        <v>91</v>
      </c>
      <c r="D22" s="10" t="s">
        <v>43</v>
      </c>
      <c r="E22" s="10" t="s">
        <v>92</v>
      </c>
      <c r="F22" s="5" t="s">
        <v>93</v>
      </c>
      <c r="G22" s="5" t="s">
        <v>46</v>
      </c>
      <c r="H22" s="8" t="s">
        <v>47</v>
      </c>
      <c r="I22" s="282" t="s">
        <v>94</v>
      </c>
      <c r="J22" s="434"/>
      <c r="K22" s="284" t="s">
        <v>250</v>
      </c>
      <c r="L22" s="282" t="s">
        <v>19</v>
      </c>
      <c r="M22" s="437"/>
      <c r="N22" s="45"/>
      <c r="O22" s="39">
        <f t="shared" si="0"/>
        <v>0</v>
      </c>
      <c r="P22" s="53"/>
      <c r="Q22" s="22"/>
      <c r="R22" s="22"/>
      <c r="S22" s="22"/>
      <c r="T22" s="22"/>
      <c r="U22" s="289">
        <f t="shared" si="1"/>
        <v>0</v>
      </c>
      <c r="V22" s="45"/>
      <c r="W22" s="22"/>
      <c r="X22" s="22"/>
      <c r="Y22" s="22"/>
      <c r="Z22" s="289">
        <f t="shared" si="2"/>
        <v>0</v>
      </c>
      <c r="AA22" s="45"/>
      <c r="AB22" s="22"/>
      <c r="AC22" s="22"/>
      <c r="AD22" s="22">
        <f t="shared" si="3"/>
        <v>0</v>
      </c>
      <c r="AE22" s="22"/>
      <c r="AF22" s="22">
        <f t="shared" si="4"/>
        <v>0</v>
      </c>
      <c r="AG22" s="289">
        <f t="shared" si="5"/>
        <v>0</v>
      </c>
      <c r="AH22" s="38"/>
      <c r="AI22" s="7"/>
      <c r="AJ22" s="22">
        <v>1</v>
      </c>
      <c r="AK22" s="7"/>
      <c r="AL22" s="289">
        <f t="shared" si="6"/>
        <v>1</v>
      </c>
      <c r="AM22" s="45"/>
      <c r="AN22" s="22"/>
      <c r="AO22" s="289">
        <f t="shared" si="7"/>
        <v>0</v>
      </c>
      <c r="AP22" s="45"/>
      <c r="AQ22" s="22"/>
      <c r="AR22" s="22">
        <f t="shared" si="8"/>
        <v>0</v>
      </c>
      <c r="AS22" s="22"/>
      <c r="AT22" s="22"/>
      <c r="AU22" s="22">
        <f t="shared" si="9"/>
        <v>0</v>
      </c>
      <c r="AV22" s="289">
        <f t="shared" si="10"/>
        <v>0</v>
      </c>
      <c r="AW22" s="45"/>
      <c r="AX22" s="22"/>
      <c r="AY22" s="22"/>
      <c r="AZ22" s="22">
        <f t="shared" si="11"/>
        <v>0</v>
      </c>
      <c r="BA22" s="22"/>
      <c r="BB22" s="22">
        <f t="shared" si="12"/>
        <v>0</v>
      </c>
      <c r="BC22" s="289">
        <f t="shared" si="13"/>
        <v>0</v>
      </c>
      <c r="BD22" s="45">
        <v>1</v>
      </c>
      <c r="BE22" s="22"/>
      <c r="BF22" s="22"/>
      <c r="BG22" s="289">
        <f t="shared" si="14"/>
        <v>1</v>
      </c>
      <c r="BH22" s="71">
        <f t="shared" si="15"/>
        <v>2</v>
      </c>
      <c r="BI22" s="75">
        <v>308617</v>
      </c>
      <c r="BJ22" s="78">
        <f>BI22*(1+(BJ2/100))</f>
        <v>324665.08400000003</v>
      </c>
      <c r="BK22" s="86" t="s">
        <v>229</v>
      </c>
      <c r="BL22" s="303"/>
      <c r="BM22" s="297"/>
      <c r="BN22" s="305"/>
      <c r="BO22" s="307"/>
      <c r="BP22" s="297"/>
      <c r="BQ22" s="305"/>
      <c r="BR22" s="307"/>
      <c r="BS22" s="297"/>
      <c r="BT22" s="305"/>
      <c r="BU22" s="307"/>
      <c r="BV22" s="297"/>
      <c r="BW22" s="305"/>
      <c r="BX22" s="307"/>
      <c r="BY22" s="297"/>
      <c r="BZ22" s="305"/>
      <c r="CA22" s="307"/>
      <c r="CB22" s="297"/>
      <c r="CC22" s="305"/>
      <c r="CD22" s="307"/>
      <c r="CE22" s="297"/>
      <c r="CF22" s="300"/>
    </row>
    <row r="23" spans="1:84" s="21" customFormat="1" ht="24" x14ac:dyDescent="0.25">
      <c r="B23" s="14">
        <v>16</v>
      </c>
      <c r="C23" s="6" t="s">
        <v>95</v>
      </c>
      <c r="D23" s="10" t="s">
        <v>43</v>
      </c>
      <c r="E23" s="10" t="s">
        <v>96</v>
      </c>
      <c r="F23" s="5" t="s">
        <v>93</v>
      </c>
      <c r="G23" s="5" t="s">
        <v>46</v>
      </c>
      <c r="H23" s="8" t="s">
        <v>47</v>
      </c>
      <c r="I23" s="282" t="s">
        <v>97</v>
      </c>
      <c r="J23" s="434"/>
      <c r="K23" s="284" t="s">
        <v>250</v>
      </c>
      <c r="L23" s="282" t="s">
        <v>19</v>
      </c>
      <c r="M23" s="437"/>
      <c r="N23" s="45"/>
      <c r="O23" s="39">
        <f t="shared" si="0"/>
        <v>0</v>
      </c>
      <c r="P23" s="53"/>
      <c r="Q23" s="22"/>
      <c r="R23" s="22"/>
      <c r="S23" s="22"/>
      <c r="T23" s="22"/>
      <c r="U23" s="289">
        <f t="shared" si="1"/>
        <v>0</v>
      </c>
      <c r="V23" s="45"/>
      <c r="W23" s="22"/>
      <c r="X23" s="22"/>
      <c r="Y23" s="22"/>
      <c r="Z23" s="289">
        <f t="shared" si="2"/>
        <v>0</v>
      </c>
      <c r="AA23" s="45"/>
      <c r="AB23" s="22"/>
      <c r="AC23" s="22"/>
      <c r="AD23" s="22">
        <f t="shared" si="3"/>
        <v>0</v>
      </c>
      <c r="AE23" s="22"/>
      <c r="AF23" s="22">
        <f t="shared" si="4"/>
        <v>0</v>
      </c>
      <c r="AG23" s="289">
        <f t="shared" si="5"/>
        <v>0</v>
      </c>
      <c r="AH23" s="38"/>
      <c r="AI23" s="7"/>
      <c r="AJ23" s="7"/>
      <c r="AK23" s="7"/>
      <c r="AL23" s="289">
        <f t="shared" si="6"/>
        <v>0</v>
      </c>
      <c r="AM23" s="45"/>
      <c r="AN23" s="22"/>
      <c r="AO23" s="289">
        <f t="shared" si="7"/>
        <v>0</v>
      </c>
      <c r="AP23" s="45"/>
      <c r="AQ23" s="22"/>
      <c r="AR23" s="22">
        <f t="shared" si="8"/>
        <v>0</v>
      </c>
      <c r="AS23" s="22"/>
      <c r="AT23" s="22"/>
      <c r="AU23" s="22">
        <f t="shared" si="9"/>
        <v>0</v>
      </c>
      <c r="AV23" s="289">
        <f t="shared" si="10"/>
        <v>0</v>
      </c>
      <c r="AW23" s="45"/>
      <c r="AX23" s="22"/>
      <c r="AY23" s="22"/>
      <c r="AZ23" s="22">
        <f t="shared" si="11"/>
        <v>0</v>
      </c>
      <c r="BA23" s="22"/>
      <c r="BB23" s="22">
        <f t="shared" si="12"/>
        <v>0</v>
      </c>
      <c r="BC23" s="289">
        <f t="shared" si="13"/>
        <v>0</v>
      </c>
      <c r="BD23" s="45">
        <v>1</v>
      </c>
      <c r="BE23" s="22"/>
      <c r="BF23" s="22"/>
      <c r="BG23" s="289">
        <f t="shared" si="14"/>
        <v>1</v>
      </c>
      <c r="BH23" s="71">
        <f t="shared" si="15"/>
        <v>1</v>
      </c>
      <c r="BI23" s="84">
        <v>610460.5</v>
      </c>
      <c r="BJ23" s="85">
        <f>BI23*(1+(BJ2/100))</f>
        <v>642204.446</v>
      </c>
      <c r="BK23" s="86" t="s">
        <v>229</v>
      </c>
      <c r="BL23" s="303"/>
      <c r="BM23" s="297"/>
      <c r="BN23" s="305"/>
      <c r="BO23" s="307"/>
      <c r="BP23" s="297"/>
      <c r="BQ23" s="305"/>
      <c r="BR23" s="307"/>
      <c r="BS23" s="297"/>
      <c r="BT23" s="305"/>
      <c r="BU23" s="307"/>
      <c r="BV23" s="297"/>
      <c r="BW23" s="305"/>
      <c r="BX23" s="307"/>
      <c r="BY23" s="297"/>
      <c r="BZ23" s="305"/>
      <c r="CA23" s="307"/>
      <c r="CB23" s="297"/>
      <c r="CC23" s="305"/>
      <c r="CD23" s="307"/>
      <c r="CE23" s="297"/>
      <c r="CF23" s="300"/>
    </row>
    <row r="24" spans="1:84" s="21" customFormat="1" ht="24" x14ac:dyDescent="0.25">
      <c r="B24" s="14">
        <v>17</v>
      </c>
      <c r="C24" s="6" t="s">
        <v>98</v>
      </c>
      <c r="D24" s="10" t="s">
        <v>43</v>
      </c>
      <c r="E24" s="10" t="s">
        <v>96</v>
      </c>
      <c r="F24" s="5" t="s">
        <v>76</v>
      </c>
      <c r="G24" s="5" t="s">
        <v>46</v>
      </c>
      <c r="H24" s="8" t="s">
        <v>47</v>
      </c>
      <c r="I24" s="282" t="s">
        <v>99</v>
      </c>
      <c r="J24" s="434"/>
      <c r="K24" s="284" t="s">
        <v>250</v>
      </c>
      <c r="L24" s="282" t="s">
        <v>19</v>
      </c>
      <c r="M24" s="437"/>
      <c r="N24" s="45"/>
      <c r="O24" s="39">
        <f t="shared" si="0"/>
        <v>0</v>
      </c>
      <c r="P24" s="53"/>
      <c r="Q24" s="22"/>
      <c r="R24" s="22"/>
      <c r="S24" s="22"/>
      <c r="T24" s="22"/>
      <c r="U24" s="289">
        <f t="shared" si="1"/>
        <v>0</v>
      </c>
      <c r="V24" s="45"/>
      <c r="W24" s="22"/>
      <c r="X24" s="22"/>
      <c r="Y24" s="22"/>
      <c r="Z24" s="289">
        <f t="shared" si="2"/>
        <v>0</v>
      </c>
      <c r="AA24" s="45"/>
      <c r="AB24" s="22"/>
      <c r="AC24" s="22"/>
      <c r="AD24" s="22">
        <f t="shared" si="3"/>
        <v>0</v>
      </c>
      <c r="AE24" s="22"/>
      <c r="AF24" s="22">
        <f t="shared" si="4"/>
        <v>0</v>
      </c>
      <c r="AG24" s="289">
        <f t="shared" si="5"/>
        <v>0</v>
      </c>
      <c r="AH24" s="38"/>
      <c r="AI24" s="7"/>
      <c r="AJ24" s="7"/>
      <c r="AK24" s="7"/>
      <c r="AL24" s="289">
        <f t="shared" si="6"/>
        <v>0</v>
      </c>
      <c r="AM24" s="45"/>
      <c r="AN24" s="22"/>
      <c r="AO24" s="289">
        <f t="shared" si="7"/>
        <v>0</v>
      </c>
      <c r="AP24" s="45"/>
      <c r="AQ24" s="22"/>
      <c r="AR24" s="22">
        <f t="shared" si="8"/>
        <v>0</v>
      </c>
      <c r="AS24" s="22"/>
      <c r="AT24" s="22"/>
      <c r="AU24" s="22">
        <f t="shared" si="9"/>
        <v>0</v>
      </c>
      <c r="AV24" s="289">
        <f t="shared" si="10"/>
        <v>0</v>
      </c>
      <c r="AW24" s="45"/>
      <c r="AX24" s="22"/>
      <c r="AY24" s="22"/>
      <c r="AZ24" s="22">
        <f t="shared" si="11"/>
        <v>0</v>
      </c>
      <c r="BA24" s="22"/>
      <c r="BB24" s="22">
        <f t="shared" si="12"/>
        <v>0</v>
      </c>
      <c r="BC24" s="289">
        <f t="shared" si="13"/>
        <v>0</v>
      </c>
      <c r="BD24" s="45">
        <v>1</v>
      </c>
      <c r="BE24" s="22"/>
      <c r="BF24" s="22"/>
      <c r="BG24" s="289">
        <f t="shared" si="14"/>
        <v>1</v>
      </c>
      <c r="BH24" s="71">
        <f t="shared" si="15"/>
        <v>1</v>
      </c>
      <c r="BI24" s="84">
        <v>262266.5</v>
      </c>
      <c r="BJ24" s="85">
        <f>BI24*(1+(BJ2/100))</f>
        <v>275904.35800000001</v>
      </c>
      <c r="BK24" s="86" t="s">
        <v>229</v>
      </c>
      <c r="BL24" s="303"/>
      <c r="BM24" s="297"/>
      <c r="BN24" s="305"/>
      <c r="BO24" s="307"/>
      <c r="BP24" s="297"/>
      <c r="BQ24" s="305"/>
      <c r="BR24" s="307"/>
      <c r="BS24" s="297"/>
      <c r="BT24" s="305"/>
      <c r="BU24" s="307"/>
      <c r="BV24" s="297"/>
      <c r="BW24" s="305"/>
      <c r="BX24" s="307"/>
      <c r="BY24" s="297"/>
      <c r="BZ24" s="305"/>
      <c r="CA24" s="307"/>
      <c r="CB24" s="297"/>
      <c r="CC24" s="305"/>
      <c r="CD24" s="307"/>
      <c r="CE24" s="297"/>
      <c r="CF24" s="300"/>
    </row>
    <row r="25" spans="1:84" s="21" customFormat="1" ht="24" x14ac:dyDescent="0.2">
      <c r="A25" s="422"/>
      <c r="B25" s="272">
        <v>18</v>
      </c>
      <c r="C25" s="6" t="s">
        <v>194</v>
      </c>
      <c r="D25" s="10" t="s">
        <v>195</v>
      </c>
      <c r="E25" s="11" t="s">
        <v>54</v>
      </c>
      <c r="F25" s="5" t="s">
        <v>76</v>
      </c>
      <c r="G25" s="5" t="s">
        <v>46</v>
      </c>
      <c r="H25" s="8" t="s">
        <v>47</v>
      </c>
      <c r="I25" s="282" t="s">
        <v>196</v>
      </c>
      <c r="J25" s="434"/>
      <c r="K25" s="284" t="s">
        <v>250</v>
      </c>
      <c r="L25" s="282" t="s">
        <v>54</v>
      </c>
      <c r="M25" s="437"/>
      <c r="N25" s="38"/>
      <c r="O25" s="39">
        <f t="shared" ref="O25:O32" si="16">SUM(N25:N25)</f>
        <v>0</v>
      </c>
      <c r="P25" s="13"/>
      <c r="Q25" s="22"/>
      <c r="R25" s="22"/>
      <c r="S25" s="22"/>
      <c r="T25" s="22"/>
      <c r="U25" s="289">
        <f t="shared" ref="U25:U32" si="17">SUM(P25:T25)</f>
        <v>0</v>
      </c>
      <c r="V25" s="45"/>
      <c r="W25" s="22"/>
      <c r="X25" s="22"/>
      <c r="Y25" s="22"/>
      <c r="Z25" s="289">
        <f t="shared" ref="Z25:Z32" si="18">SUM(V25:Y25)</f>
        <v>0</v>
      </c>
      <c r="AA25" s="45"/>
      <c r="AB25" s="22"/>
      <c r="AC25" s="22"/>
      <c r="AD25" s="22">
        <f t="shared" ref="AD25:AD32" si="19">SUM(AA25:AC25)</f>
        <v>0</v>
      </c>
      <c r="AE25" s="7"/>
      <c r="AF25" s="22">
        <f t="shared" ref="AF25:AF32" si="20">SUM(AE25:AE25)</f>
        <v>0</v>
      </c>
      <c r="AG25" s="289">
        <f t="shared" si="5"/>
        <v>0</v>
      </c>
      <c r="AH25" s="38"/>
      <c r="AI25" s="7"/>
      <c r="AJ25" s="7"/>
      <c r="AK25" s="7"/>
      <c r="AL25" s="289">
        <f t="shared" ref="AL25:AL32" si="21">SUM(AH25:AK25)</f>
        <v>0</v>
      </c>
      <c r="AM25" s="45"/>
      <c r="AN25" s="22"/>
      <c r="AO25" s="289">
        <f t="shared" ref="AO25:AO32" si="22">SUM(AM25:AN25)</f>
        <v>0</v>
      </c>
      <c r="AP25" s="38"/>
      <c r="AQ25" s="7"/>
      <c r="AR25" s="22">
        <f t="shared" ref="AR25:AR32" si="23">SUM(AP25:AQ25)</f>
        <v>0</v>
      </c>
      <c r="AS25" s="7"/>
      <c r="AT25" s="7"/>
      <c r="AU25" s="22">
        <f t="shared" ref="AU25:AU32" si="24">SUM(AS25:AT25)</f>
        <v>0</v>
      </c>
      <c r="AV25" s="289">
        <f t="shared" si="10"/>
        <v>0</v>
      </c>
      <c r="AW25" s="45"/>
      <c r="AX25" s="22">
        <v>1</v>
      </c>
      <c r="AY25" s="22"/>
      <c r="AZ25" s="22">
        <f t="shared" ref="AZ25:AZ32" si="25">SUM(AW25:AY25)</f>
        <v>1</v>
      </c>
      <c r="BA25" s="22"/>
      <c r="BB25" s="22">
        <f t="shared" ref="BB25:BB32" si="26">SUM(BA25:BA25)</f>
        <v>0</v>
      </c>
      <c r="BC25" s="289">
        <f t="shared" si="13"/>
        <v>1</v>
      </c>
      <c r="BD25" s="45">
        <v>1</v>
      </c>
      <c r="BE25" s="22"/>
      <c r="BF25" s="22"/>
      <c r="BG25" s="289">
        <f t="shared" ref="BG25:BG32" si="27">SUM(BD25:BF25)</f>
        <v>1</v>
      </c>
      <c r="BH25" s="71">
        <f t="shared" si="15"/>
        <v>2</v>
      </c>
      <c r="BI25" s="307"/>
      <c r="BJ25" s="305"/>
      <c r="BK25" s="351"/>
      <c r="BL25" s="273">
        <v>184000</v>
      </c>
      <c r="BM25" s="76">
        <f t="shared" ref="BM25:BM31" si="28">BL25*1.19</f>
        <v>218960</v>
      </c>
      <c r="BN25" s="78">
        <f t="shared" ref="BN25:BN32" si="29">BM25*BH25</f>
        <v>437920</v>
      </c>
      <c r="BO25" s="273">
        <v>220000</v>
      </c>
      <c r="BP25" s="76">
        <f t="shared" ref="BP25:BP31" si="30">BO25*1.19</f>
        <v>261800</v>
      </c>
      <c r="BQ25" s="78">
        <f t="shared" ref="BQ25:BQ32" si="31">BP25*BH25</f>
        <v>523600</v>
      </c>
      <c r="BR25" s="273">
        <v>190900</v>
      </c>
      <c r="BS25" s="76">
        <f t="shared" ref="BS25:BS31" si="32">BR25*1.19</f>
        <v>227171</v>
      </c>
      <c r="BT25" s="78">
        <f t="shared" ref="BT25:BT32" si="33">BS25*BH25</f>
        <v>454342</v>
      </c>
      <c r="BU25" s="273">
        <v>180000</v>
      </c>
      <c r="BV25" s="76">
        <f t="shared" ref="BV25:BV31" si="34">BU25*1.19</f>
        <v>214200</v>
      </c>
      <c r="BW25" s="78">
        <f t="shared" ref="BW25:BW32" si="35">BV25*BH25</f>
        <v>428400</v>
      </c>
      <c r="BX25" s="273">
        <v>220000</v>
      </c>
      <c r="BY25" s="274">
        <f t="shared" ref="BY25:BY31" si="36">BX25*1.19</f>
        <v>261800</v>
      </c>
      <c r="BZ25" s="275">
        <f t="shared" ref="BZ25:BZ32" si="37">BY25*BH25</f>
        <v>523600</v>
      </c>
      <c r="CA25" s="273">
        <v>187600</v>
      </c>
      <c r="CB25" s="274">
        <f t="shared" ref="CB25:CB32" si="38">CA25*1.19</f>
        <v>223244</v>
      </c>
      <c r="CC25" s="275">
        <f t="shared" ref="CC25:CC32" si="39">CB25*BH25</f>
        <v>446488</v>
      </c>
      <c r="CD25" s="273">
        <v>263000</v>
      </c>
      <c r="CE25" s="274">
        <f t="shared" ref="CE25:CE32" si="40">CD25*1.19</f>
        <v>312970</v>
      </c>
      <c r="CF25" s="276">
        <f t="shared" ref="CF25:CF32" si="41">CE25*BH25</f>
        <v>625940</v>
      </c>
    </row>
    <row r="26" spans="1:84" s="21" customFormat="1" ht="24" x14ac:dyDescent="0.25">
      <c r="A26" s="420"/>
      <c r="B26" s="272">
        <v>19</v>
      </c>
      <c r="C26" s="6" t="s">
        <v>202</v>
      </c>
      <c r="D26" s="10" t="s">
        <v>43</v>
      </c>
      <c r="E26" s="11" t="s">
        <v>192</v>
      </c>
      <c r="F26" s="5" t="s">
        <v>76</v>
      </c>
      <c r="G26" s="5" t="s">
        <v>46</v>
      </c>
      <c r="H26" s="8" t="s">
        <v>47</v>
      </c>
      <c r="I26" s="282" t="s">
        <v>203</v>
      </c>
      <c r="J26" s="434"/>
      <c r="K26" s="284" t="s">
        <v>250</v>
      </c>
      <c r="L26" s="282" t="s">
        <v>19</v>
      </c>
      <c r="M26" s="437"/>
      <c r="N26" s="38"/>
      <c r="O26" s="39">
        <f t="shared" si="16"/>
        <v>0</v>
      </c>
      <c r="P26" s="13"/>
      <c r="Q26" s="22"/>
      <c r="R26" s="22"/>
      <c r="S26" s="22"/>
      <c r="T26" s="22"/>
      <c r="U26" s="289">
        <f t="shared" si="17"/>
        <v>0</v>
      </c>
      <c r="V26" s="45"/>
      <c r="W26" s="22"/>
      <c r="X26" s="22"/>
      <c r="Y26" s="22"/>
      <c r="Z26" s="289">
        <f t="shared" si="18"/>
        <v>0</v>
      </c>
      <c r="AA26" s="45"/>
      <c r="AB26" s="22"/>
      <c r="AC26" s="22"/>
      <c r="AD26" s="22">
        <f t="shared" si="19"/>
        <v>0</v>
      </c>
      <c r="AE26" s="7"/>
      <c r="AF26" s="22">
        <f t="shared" si="20"/>
        <v>0</v>
      </c>
      <c r="AG26" s="289">
        <f t="shared" si="5"/>
        <v>0</v>
      </c>
      <c r="AH26" s="38"/>
      <c r="AI26" s="7"/>
      <c r="AJ26" s="7"/>
      <c r="AK26" s="7"/>
      <c r="AL26" s="289">
        <f t="shared" si="21"/>
        <v>0</v>
      </c>
      <c r="AM26" s="45"/>
      <c r="AN26" s="22"/>
      <c r="AO26" s="289">
        <f t="shared" si="22"/>
        <v>0</v>
      </c>
      <c r="AP26" s="38"/>
      <c r="AQ26" s="7"/>
      <c r="AR26" s="22">
        <f t="shared" si="23"/>
        <v>0</v>
      </c>
      <c r="AS26" s="7"/>
      <c r="AT26" s="7"/>
      <c r="AU26" s="22">
        <f t="shared" si="24"/>
        <v>0</v>
      </c>
      <c r="AV26" s="289">
        <f t="shared" si="10"/>
        <v>0</v>
      </c>
      <c r="AW26" s="45"/>
      <c r="AX26" s="22"/>
      <c r="AY26" s="22"/>
      <c r="AZ26" s="22">
        <f t="shared" si="25"/>
        <v>0</v>
      </c>
      <c r="BA26" s="22"/>
      <c r="BB26" s="22">
        <f t="shared" si="26"/>
        <v>0</v>
      </c>
      <c r="BC26" s="289">
        <f t="shared" si="13"/>
        <v>0</v>
      </c>
      <c r="BD26" s="45">
        <v>1</v>
      </c>
      <c r="BE26" s="22"/>
      <c r="BF26" s="22"/>
      <c r="BG26" s="289">
        <f t="shared" si="27"/>
        <v>1</v>
      </c>
      <c r="BH26" s="71">
        <f t="shared" si="15"/>
        <v>1</v>
      </c>
      <c r="BI26" s="307"/>
      <c r="BJ26" s="305"/>
      <c r="BK26" s="351"/>
      <c r="BL26" s="273">
        <v>276000</v>
      </c>
      <c r="BM26" s="76">
        <f t="shared" si="28"/>
        <v>328440</v>
      </c>
      <c r="BN26" s="78">
        <f t="shared" si="29"/>
        <v>328440</v>
      </c>
      <c r="BO26" s="273">
        <v>360000</v>
      </c>
      <c r="BP26" s="76">
        <f t="shared" si="30"/>
        <v>428400</v>
      </c>
      <c r="BQ26" s="78">
        <f t="shared" si="31"/>
        <v>428400</v>
      </c>
      <c r="BR26" s="273">
        <v>400000</v>
      </c>
      <c r="BS26" s="76">
        <f t="shared" si="32"/>
        <v>476000</v>
      </c>
      <c r="BT26" s="78">
        <f t="shared" si="33"/>
        <v>476000</v>
      </c>
      <c r="BU26" s="273">
        <v>454100</v>
      </c>
      <c r="BV26" s="76">
        <f t="shared" si="34"/>
        <v>540379</v>
      </c>
      <c r="BW26" s="78">
        <f t="shared" si="35"/>
        <v>540379</v>
      </c>
      <c r="BX26" s="273">
        <v>460000</v>
      </c>
      <c r="BY26" s="274">
        <f t="shared" si="36"/>
        <v>547400</v>
      </c>
      <c r="BZ26" s="275">
        <f t="shared" si="37"/>
        <v>547400</v>
      </c>
      <c r="CA26" s="273">
        <v>415000</v>
      </c>
      <c r="CB26" s="274">
        <f t="shared" si="38"/>
        <v>493850</v>
      </c>
      <c r="CC26" s="275">
        <f t="shared" si="39"/>
        <v>493850</v>
      </c>
      <c r="CD26" s="273">
        <v>379000</v>
      </c>
      <c r="CE26" s="274">
        <f t="shared" si="40"/>
        <v>451010</v>
      </c>
      <c r="CF26" s="276">
        <f t="shared" si="41"/>
        <v>451010</v>
      </c>
    </row>
    <row r="27" spans="1:84" s="21" customFormat="1" ht="24" x14ac:dyDescent="0.25">
      <c r="A27" s="420"/>
      <c r="B27" s="272">
        <v>20</v>
      </c>
      <c r="C27" s="9" t="s">
        <v>206</v>
      </c>
      <c r="D27" s="10" t="s">
        <v>43</v>
      </c>
      <c r="E27" s="11" t="s">
        <v>192</v>
      </c>
      <c r="F27" s="5" t="s">
        <v>51</v>
      </c>
      <c r="G27" s="5" t="s">
        <v>46</v>
      </c>
      <c r="H27" s="8" t="s">
        <v>47</v>
      </c>
      <c r="I27" s="282" t="s">
        <v>207</v>
      </c>
      <c r="J27" s="434"/>
      <c r="K27" s="284" t="s">
        <v>250</v>
      </c>
      <c r="L27" s="282" t="s">
        <v>54</v>
      </c>
      <c r="M27" s="437"/>
      <c r="N27" s="38"/>
      <c r="O27" s="39">
        <f t="shared" si="16"/>
        <v>0</v>
      </c>
      <c r="P27" s="13"/>
      <c r="Q27" s="22"/>
      <c r="R27" s="22"/>
      <c r="S27" s="22"/>
      <c r="T27" s="22"/>
      <c r="U27" s="289">
        <f t="shared" si="17"/>
        <v>0</v>
      </c>
      <c r="V27" s="45"/>
      <c r="W27" s="22"/>
      <c r="X27" s="22"/>
      <c r="Y27" s="22"/>
      <c r="Z27" s="289">
        <f t="shared" si="18"/>
        <v>0</v>
      </c>
      <c r="AA27" s="45"/>
      <c r="AB27" s="353">
        <v>1</v>
      </c>
      <c r="AC27" s="22"/>
      <c r="AD27" s="22">
        <f t="shared" si="19"/>
        <v>1</v>
      </c>
      <c r="AE27" s="7"/>
      <c r="AF27" s="22">
        <f t="shared" si="20"/>
        <v>0</v>
      </c>
      <c r="AG27" s="289">
        <f t="shared" si="5"/>
        <v>1</v>
      </c>
      <c r="AH27" s="38"/>
      <c r="AI27" s="22"/>
      <c r="AJ27" s="22"/>
      <c r="AK27" s="7"/>
      <c r="AL27" s="289">
        <f t="shared" si="21"/>
        <v>0</v>
      </c>
      <c r="AM27" s="45"/>
      <c r="AN27" s="353">
        <v>1</v>
      </c>
      <c r="AO27" s="289">
        <f t="shared" si="22"/>
        <v>1</v>
      </c>
      <c r="AP27" s="38"/>
      <c r="AQ27" s="7"/>
      <c r="AR27" s="22">
        <f t="shared" si="23"/>
        <v>0</v>
      </c>
      <c r="AS27" s="7"/>
      <c r="AT27" s="7"/>
      <c r="AU27" s="22">
        <f t="shared" si="24"/>
        <v>0</v>
      </c>
      <c r="AV27" s="289">
        <f t="shared" si="10"/>
        <v>0</v>
      </c>
      <c r="AW27" s="45"/>
      <c r="AX27" s="353">
        <v>5</v>
      </c>
      <c r="AY27" s="22"/>
      <c r="AZ27" s="22">
        <f t="shared" si="25"/>
        <v>5</v>
      </c>
      <c r="BA27" s="22"/>
      <c r="BB27" s="22">
        <f t="shared" si="26"/>
        <v>0</v>
      </c>
      <c r="BC27" s="289">
        <f t="shared" si="13"/>
        <v>5</v>
      </c>
      <c r="BD27" s="45"/>
      <c r="BE27" s="22"/>
      <c r="BF27" s="22"/>
      <c r="BG27" s="289">
        <f t="shared" si="27"/>
        <v>0</v>
      </c>
      <c r="BH27" s="71">
        <f t="shared" si="15"/>
        <v>7</v>
      </c>
      <c r="BI27" s="307"/>
      <c r="BJ27" s="305"/>
      <c r="BK27" s="351"/>
      <c r="BL27" s="273">
        <v>170000</v>
      </c>
      <c r="BM27" s="76">
        <f t="shared" si="28"/>
        <v>202300</v>
      </c>
      <c r="BN27" s="78">
        <f t="shared" si="29"/>
        <v>1416100</v>
      </c>
      <c r="BO27" s="273">
        <v>420000</v>
      </c>
      <c r="BP27" s="76">
        <f t="shared" si="30"/>
        <v>499800</v>
      </c>
      <c r="BQ27" s="78">
        <f t="shared" si="31"/>
        <v>3498600</v>
      </c>
      <c r="BR27" s="273">
        <v>480000</v>
      </c>
      <c r="BS27" s="76">
        <f t="shared" si="32"/>
        <v>571200</v>
      </c>
      <c r="BT27" s="78">
        <f t="shared" si="33"/>
        <v>3998400</v>
      </c>
      <c r="BU27" s="273">
        <v>441600</v>
      </c>
      <c r="BV27" s="76">
        <f t="shared" si="34"/>
        <v>525504</v>
      </c>
      <c r="BW27" s="78">
        <f t="shared" si="35"/>
        <v>3678528</v>
      </c>
      <c r="BX27" s="273">
        <v>390000</v>
      </c>
      <c r="BY27" s="274">
        <f t="shared" si="36"/>
        <v>464100</v>
      </c>
      <c r="BZ27" s="275">
        <f t="shared" si="37"/>
        <v>3248700</v>
      </c>
      <c r="CA27" s="273">
        <v>368000</v>
      </c>
      <c r="CB27" s="274">
        <f t="shared" si="38"/>
        <v>437920</v>
      </c>
      <c r="CC27" s="275">
        <f t="shared" si="39"/>
        <v>3065440</v>
      </c>
      <c r="CD27" s="273">
        <v>1021000</v>
      </c>
      <c r="CE27" s="274">
        <f t="shared" si="40"/>
        <v>1214990</v>
      </c>
      <c r="CF27" s="276">
        <f t="shared" si="41"/>
        <v>8504930</v>
      </c>
    </row>
    <row r="28" spans="1:84" s="21" customFormat="1" ht="24" x14ac:dyDescent="0.2">
      <c r="B28" s="272">
        <v>21</v>
      </c>
      <c r="C28" s="5" t="s">
        <v>111</v>
      </c>
      <c r="D28" s="354" t="s">
        <v>210</v>
      </c>
      <c r="E28" s="10" t="s">
        <v>92</v>
      </c>
      <c r="F28" s="9" t="s">
        <v>65</v>
      </c>
      <c r="G28" s="5" t="s">
        <v>46</v>
      </c>
      <c r="H28" s="8" t="s">
        <v>47</v>
      </c>
      <c r="I28" s="282" t="s">
        <v>112</v>
      </c>
      <c r="J28" s="434"/>
      <c r="K28" s="284" t="s">
        <v>250</v>
      </c>
      <c r="L28" s="282" t="s">
        <v>19</v>
      </c>
      <c r="M28" s="437"/>
      <c r="N28" s="38"/>
      <c r="O28" s="39">
        <f t="shared" si="16"/>
        <v>0</v>
      </c>
      <c r="P28" s="13"/>
      <c r="Q28" s="22"/>
      <c r="R28" s="22"/>
      <c r="S28" s="22"/>
      <c r="T28" s="22"/>
      <c r="U28" s="289">
        <f t="shared" si="17"/>
        <v>0</v>
      </c>
      <c r="V28" s="45"/>
      <c r="W28" s="22"/>
      <c r="X28" s="22"/>
      <c r="Y28" s="353">
        <v>2</v>
      </c>
      <c r="Z28" s="289">
        <f t="shared" si="18"/>
        <v>2</v>
      </c>
      <c r="AA28" s="45"/>
      <c r="AB28" s="22"/>
      <c r="AC28" s="22"/>
      <c r="AD28" s="22">
        <f t="shared" si="19"/>
        <v>0</v>
      </c>
      <c r="AE28" s="7"/>
      <c r="AF28" s="22">
        <f t="shared" si="20"/>
        <v>0</v>
      </c>
      <c r="AG28" s="289">
        <f t="shared" si="5"/>
        <v>0</v>
      </c>
      <c r="AH28" s="38"/>
      <c r="AI28" s="22"/>
      <c r="AJ28" s="22"/>
      <c r="AK28" s="7"/>
      <c r="AL28" s="289">
        <f t="shared" si="21"/>
        <v>0</v>
      </c>
      <c r="AM28" s="45"/>
      <c r="AN28" s="22"/>
      <c r="AO28" s="289">
        <f t="shared" si="22"/>
        <v>0</v>
      </c>
      <c r="AP28" s="38"/>
      <c r="AQ28" s="7"/>
      <c r="AR28" s="22">
        <f t="shared" si="23"/>
        <v>0</v>
      </c>
      <c r="AS28" s="7"/>
      <c r="AT28" s="7"/>
      <c r="AU28" s="22">
        <f t="shared" si="24"/>
        <v>0</v>
      </c>
      <c r="AV28" s="289">
        <f t="shared" si="10"/>
        <v>0</v>
      </c>
      <c r="AW28" s="45"/>
      <c r="AX28" s="22"/>
      <c r="AY28" s="22"/>
      <c r="AZ28" s="22">
        <f t="shared" si="25"/>
        <v>0</v>
      </c>
      <c r="BA28" s="22"/>
      <c r="BB28" s="22">
        <f t="shared" si="26"/>
        <v>0</v>
      </c>
      <c r="BC28" s="289">
        <f t="shared" si="13"/>
        <v>0</v>
      </c>
      <c r="BD28" s="45"/>
      <c r="BE28" s="22"/>
      <c r="BF28" s="22"/>
      <c r="BG28" s="289">
        <f t="shared" si="27"/>
        <v>0</v>
      </c>
      <c r="BH28" s="71">
        <f t="shared" si="15"/>
        <v>2</v>
      </c>
      <c r="BI28" s="307"/>
      <c r="BJ28" s="305"/>
      <c r="BK28" s="351"/>
      <c r="BL28" s="273"/>
      <c r="BM28" s="76">
        <f t="shared" si="28"/>
        <v>0</v>
      </c>
      <c r="BN28" s="78">
        <f t="shared" si="29"/>
        <v>0</v>
      </c>
      <c r="BO28" s="273"/>
      <c r="BP28" s="76">
        <f t="shared" si="30"/>
        <v>0</v>
      </c>
      <c r="BQ28" s="78">
        <f t="shared" si="31"/>
        <v>0</v>
      </c>
      <c r="BR28" s="273"/>
      <c r="BS28" s="76">
        <f t="shared" si="32"/>
        <v>0</v>
      </c>
      <c r="BT28" s="78">
        <f t="shared" si="33"/>
        <v>0</v>
      </c>
      <c r="BU28" s="273">
        <v>3600000</v>
      </c>
      <c r="BV28" s="76">
        <f t="shared" si="34"/>
        <v>4284000</v>
      </c>
      <c r="BW28" s="78">
        <f t="shared" si="35"/>
        <v>8568000</v>
      </c>
      <c r="BX28" s="273">
        <v>830000</v>
      </c>
      <c r="BY28" s="274">
        <f t="shared" si="36"/>
        <v>987700</v>
      </c>
      <c r="BZ28" s="275">
        <f t="shared" si="37"/>
        <v>1975400</v>
      </c>
      <c r="CA28" s="273">
        <v>552300</v>
      </c>
      <c r="CB28" s="274">
        <f t="shared" si="38"/>
        <v>657237</v>
      </c>
      <c r="CC28" s="275">
        <f t="shared" si="39"/>
        <v>1314474</v>
      </c>
      <c r="CD28" s="273">
        <v>774000</v>
      </c>
      <c r="CE28" s="274">
        <f t="shared" si="40"/>
        <v>921060</v>
      </c>
      <c r="CF28" s="276">
        <f t="shared" si="41"/>
        <v>1842120</v>
      </c>
    </row>
    <row r="29" spans="1:84" s="21" customFormat="1" ht="15" x14ac:dyDescent="0.2">
      <c r="B29" s="272">
        <v>22</v>
      </c>
      <c r="C29" s="5" t="s">
        <v>213</v>
      </c>
      <c r="D29" s="354" t="s">
        <v>210</v>
      </c>
      <c r="E29" s="11" t="s">
        <v>192</v>
      </c>
      <c r="F29" s="5" t="s">
        <v>214</v>
      </c>
      <c r="G29" s="5" t="s">
        <v>46</v>
      </c>
      <c r="H29" s="8" t="s">
        <v>47</v>
      </c>
      <c r="I29" s="282" t="s">
        <v>215</v>
      </c>
      <c r="J29" s="434"/>
      <c r="K29" s="284" t="s">
        <v>250</v>
      </c>
      <c r="L29" s="282" t="s">
        <v>19</v>
      </c>
      <c r="M29" s="437"/>
      <c r="N29" s="38"/>
      <c r="O29" s="39">
        <f t="shared" si="16"/>
        <v>0</v>
      </c>
      <c r="P29" s="13"/>
      <c r="Q29" s="353">
        <v>4</v>
      </c>
      <c r="R29" s="22"/>
      <c r="S29" s="22"/>
      <c r="T29" s="22"/>
      <c r="U29" s="289">
        <f t="shared" si="17"/>
        <v>4</v>
      </c>
      <c r="V29" s="45"/>
      <c r="W29" s="22"/>
      <c r="X29" s="22"/>
      <c r="Y29" s="22"/>
      <c r="Z29" s="289">
        <f t="shared" si="18"/>
        <v>0</v>
      </c>
      <c r="AA29" s="45"/>
      <c r="AB29" s="22"/>
      <c r="AC29" s="22"/>
      <c r="AD29" s="22">
        <f t="shared" si="19"/>
        <v>0</v>
      </c>
      <c r="AE29" s="7"/>
      <c r="AF29" s="22">
        <f t="shared" si="20"/>
        <v>0</v>
      </c>
      <c r="AG29" s="289">
        <f t="shared" si="5"/>
        <v>0</v>
      </c>
      <c r="AH29" s="38"/>
      <c r="AI29" s="22"/>
      <c r="AJ29" s="22"/>
      <c r="AK29" s="7"/>
      <c r="AL29" s="289">
        <f t="shared" si="21"/>
        <v>0</v>
      </c>
      <c r="AM29" s="45"/>
      <c r="AN29" s="22"/>
      <c r="AO29" s="289">
        <f t="shared" si="22"/>
        <v>0</v>
      </c>
      <c r="AP29" s="38"/>
      <c r="AQ29" s="7"/>
      <c r="AR29" s="22">
        <f t="shared" si="23"/>
        <v>0</v>
      </c>
      <c r="AS29" s="7"/>
      <c r="AT29" s="7"/>
      <c r="AU29" s="22">
        <f t="shared" si="24"/>
        <v>0</v>
      </c>
      <c r="AV29" s="289">
        <f t="shared" si="10"/>
        <v>0</v>
      </c>
      <c r="AW29" s="45"/>
      <c r="AX29" s="22"/>
      <c r="AY29" s="22"/>
      <c r="AZ29" s="22">
        <f t="shared" si="25"/>
        <v>0</v>
      </c>
      <c r="BA29" s="22"/>
      <c r="BB29" s="22">
        <f t="shared" si="26"/>
        <v>0</v>
      </c>
      <c r="BC29" s="289">
        <f t="shared" si="13"/>
        <v>0</v>
      </c>
      <c r="BD29" s="45"/>
      <c r="BE29" s="22"/>
      <c r="BF29" s="22"/>
      <c r="BG29" s="289">
        <f t="shared" si="27"/>
        <v>0</v>
      </c>
      <c r="BH29" s="71">
        <f t="shared" si="15"/>
        <v>4</v>
      </c>
      <c r="BI29" s="307"/>
      <c r="BJ29" s="305"/>
      <c r="BK29" s="351"/>
      <c r="BL29" s="273">
        <v>154000</v>
      </c>
      <c r="BM29" s="76">
        <f t="shared" si="28"/>
        <v>183260</v>
      </c>
      <c r="BN29" s="78">
        <f t="shared" si="29"/>
        <v>733040</v>
      </c>
      <c r="BO29" s="273"/>
      <c r="BP29" s="76">
        <f t="shared" si="30"/>
        <v>0</v>
      </c>
      <c r="BQ29" s="78">
        <f t="shared" si="31"/>
        <v>0</v>
      </c>
      <c r="BR29" s="273"/>
      <c r="BS29" s="76">
        <f t="shared" si="32"/>
        <v>0</v>
      </c>
      <c r="BT29" s="78">
        <f t="shared" si="33"/>
        <v>0</v>
      </c>
      <c r="BU29" s="273">
        <v>6840000</v>
      </c>
      <c r="BV29" s="76">
        <f t="shared" si="34"/>
        <v>8139600</v>
      </c>
      <c r="BW29" s="78">
        <f t="shared" si="35"/>
        <v>32558400</v>
      </c>
      <c r="BX29" s="273">
        <v>1130000</v>
      </c>
      <c r="BY29" s="274">
        <f t="shared" si="36"/>
        <v>1344700</v>
      </c>
      <c r="BZ29" s="275">
        <f t="shared" si="37"/>
        <v>5378800</v>
      </c>
      <c r="CA29" s="273">
        <v>754600</v>
      </c>
      <c r="CB29" s="274">
        <f t="shared" si="38"/>
        <v>897974</v>
      </c>
      <c r="CC29" s="275">
        <f t="shared" si="39"/>
        <v>3591896</v>
      </c>
      <c r="CD29" s="273">
        <v>1057000</v>
      </c>
      <c r="CE29" s="274">
        <f t="shared" si="40"/>
        <v>1257830</v>
      </c>
      <c r="CF29" s="276">
        <f t="shared" si="41"/>
        <v>5031320</v>
      </c>
    </row>
    <row r="30" spans="1:84" s="21" customFormat="1" ht="15" x14ac:dyDescent="0.2">
      <c r="A30" s="422"/>
      <c r="B30" s="272">
        <v>23</v>
      </c>
      <c r="C30" s="9" t="s">
        <v>102</v>
      </c>
      <c r="D30" s="354" t="s">
        <v>210</v>
      </c>
      <c r="E30" s="10" t="s">
        <v>92</v>
      </c>
      <c r="F30" s="5" t="s">
        <v>214</v>
      </c>
      <c r="G30" s="5" t="s">
        <v>46</v>
      </c>
      <c r="H30" s="8" t="s">
        <v>47</v>
      </c>
      <c r="I30" s="282" t="s">
        <v>218</v>
      </c>
      <c r="J30" s="434"/>
      <c r="K30" s="284" t="s">
        <v>250</v>
      </c>
      <c r="L30" s="282" t="s">
        <v>19</v>
      </c>
      <c r="M30" s="437"/>
      <c r="N30" s="38"/>
      <c r="O30" s="39">
        <f t="shared" si="16"/>
        <v>0</v>
      </c>
      <c r="P30" s="13"/>
      <c r="Q30" s="353">
        <v>2</v>
      </c>
      <c r="R30" s="22"/>
      <c r="S30" s="22"/>
      <c r="T30" s="22"/>
      <c r="U30" s="289">
        <f t="shared" si="17"/>
        <v>2</v>
      </c>
      <c r="V30" s="45"/>
      <c r="W30" s="22"/>
      <c r="X30" s="22"/>
      <c r="Y30" s="22"/>
      <c r="Z30" s="289">
        <f t="shared" si="18"/>
        <v>0</v>
      </c>
      <c r="AA30" s="45"/>
      <c r="AB30" s="22"/>
      <c r="AC30" s="22"/>
      <c r="AD30" s="22">
        <f t="shared" si="19"/>
        <v>0</v>
      </c>
      <c r="AE30" s="7"/>
      <c r="AF30" s="22">
        <f t="shared" si="20"/>
        <v>0</v>
      </c>
      <c r="AG30" s="289">
        <f t="shared" si="5"/>
        <v>0</v>
      </c>
      <c r="AH30" s="38"/>
      <c r="AI30" s="22"/>
      <c r="AJ30" s="22"/>
      <c r="AK30" s="7"/>
      <c r="AL30" s="289">
        <f t="shared" si="21"/>
        <v>0</v>
      </c>
      <c r="AM30" s="45"/>
      <c r="AN30" s="22"/>
      <c r="AO30" s="289">
        <f t="shared" si="22"/>
        <v>0</v>
      </c>
      <c r="AP30" s="38"/>
      <c r="AQ30" s="7"/>
      <c r="AR30" s="22">
        <f t="shared" si="23"/>
        <v>0</v>
      </c>
      <c r="AS30" s="7"/>
      <c r="AT30" s="7"/>
      <c r="AU30" s="22">
        <f t="shared" si="24"/>
        <v>0</v>
      </c>
      <c r="AV30" s="289">
        <f t="shared" si="10"/>
        <v>0</v>
      </c>
      <c r="AW30" s="45"/>
      <c r="AX30" s="22"/>
      <c r="AY30" s="22"/>
      <c r="AZ30" s="22">
        <f t="shared" si="25"/>
        <v>0</v>
      </c>
      <c r="BA30" s="22"/>
      <c r="BB30" s="22">
        <f t="shared" si="26"/>
        <v>0</v>
      </c>
      <c r="BC30" s="289">
        <f t="shared" si="13"/>
        <v>0</v>
      </c>
      <c r="BD30" s="45"/>
      <c r="BE30" s="22"/>
      <c r="BF30" s="22"/>
      <c r="BG30" s="289">
        <f t="shared" si="27"/>
        <v>0</v>
      </c>
      <c r="BH30" s="71">
        <f t="shared" si="15"/>
        <v>2</v>
      </c>
      <c r="BI30" s="307"/>
      <c r="BJ30" s="305"/>
      <c r="BK30" s="351"/>
      <c r="BL30" s="273"/>
      <c r="BM30" s="76">
        <f t="shared" si="28"/>
        <v>0</v>
      </c>
      <c r="BN30" s="78">
        <f t="shared" si="29"/>
        <v>0</v>
      </c>
      <c r="BO30" s="273"/>
      <c r="BP30" s="76">
        <f t="shared" si="30"/>
        <v>0</v>
      </c>
      <c r="BQ30" s="78">
        <f t="shared" si="31"/>
        <v>0</v>
      </c>
      <c r="BR30" s="273"/>
      <c r="BS30" s="76">
        <f t="shared" si="32"/>
        <v>0</v>
      </c>
      <c r="BT30" s="78">
        <f t="shared" si="33"/>
        <v>0</v>
      </c>
      <c r="BU30" s="273">
        <v>2400000</v>
      </c>
      <c r="BV30" s="76">
        <f t="shared" si="34"/>
        <v>2856000</v>
      </c>
      <c r="BW30" s="78">
        <f t="shared" si="35"/>
        <v>5712000</v>
      </c>
      <c r="BX30" s="273">
        <v>459000</v>
      </c>
      <c r="BY30" s="274">
        <f t="shared" si="36"/>
        <v>546210</v>
      </c>
      <c r="BZ30" s="275">
        <f t="shared" si="37"/>
        <v>1092420</v>
      </c>
      <c r="CA30" s="273">
        <v>305500</v>
      </c>
      <c r="CB30" s="274">
        <f t="shared" si="38"/>
        <v>363545</v>
      </c>
      <c r="CC30" s="275">
        <f t="shared" si="39"/>
        <v>727090</v>
      </c>
      <c r="CD30" s="273">
        <v>428000</v>
      </c>
      <c r="CE30" s="274">
        <f t="shared" si="40"/>
        <v>509320</v>
      </c>
      <c r="CF30" s="276">
        <f t="shared" si="41"/>
        <v>1018640</v>
      </c>
    </row>
    <row r="31" spans="1:84" s="21" customFormat="1" ht="24" x14ac:dyDescent="0.2">
      <c r="A31" s="422"/>
      <c r="B31" s="272">
        <v>24</v>
      </c>
      <c r="C31" s="5" t="s">
        <v>221</v>
      </c>
      <c r="D31" s="8" t="s">
        <v>43</v>
      </c>
      <c r="E31" s="8" t="s">
        <v>222</v>
      </c>
      <c r="F31" s="9" t="s">
        <v>72</v>
      </c>
      <c r="G31" s="5" t="s">
        <v>46</v>
      </c>
      <c r="H31" s="8" t="s">
        <v>47</v>
      </c>
      <c r="I31" s="282" t="s">
        <v>110</v>
      </c>
      <c r="J31" s="434"/>
      <c r="K31" s="284" t="s">
        <v>250</v>
      </c>
      <c r="L31" s="282" t="s">
        <v>19</v>
      </c>
      <c r="M31" s="437"/>
      <c r="N31" s="38"/>
      <c r="O31" s="39">
        <f t="shared" si="16"/>
        <v>0</v>
      </c>
      <c r="P31" s="13"/>
      <c r="Q31" s="22"/>
      <c r="R31" s="22"/>
      <c r="S31" s="22"/>
      <c r="T31" s="22"/>
      <c r="U31" s="289">
        <f t="shared" si="17"/>
        <v>0</v>
      </c>
      <c r="V31" s="45"/>
      <c r="W31" s="22">
        <v>10</v>
      </c>
      <c r="X31" s="22"/>
      <c r="Y31" s="22"/>
      <c r="Z31" s="289">
        <f t="shared" si="18"/>
        <v>10</v>
      </c>
      <c r="AA31" s="45"/>
      <c r="AB31" s="22"/>
      <c r="AC31" s="22"/>
      <c r="AD31" s="22">
        <f t="shared" si="19"/>
        <v>0</v>
      </c>
      <c r="AE31" s="7"/>
      <c r="AF31" s="22">
        <f t="shared" si="20"/>
        <v>0</v>
      </c>
      <c r="AG31" s="289">
        <f t="shared" si="5"/>
        <v>0</v>
      </c>
      <c r="AH31" s="45">
        <v>2</v>
      </c>
      <c r="AI31" s="22"/>
      <c r="AJ31" s="22">
        <v>5</v>
      </c>
      <c r="AK31" s="7"/>
      <c r="AL31" s="289">
        <f t="shared" si="21"/>
        <v>7</v>
      </c>
      <c r="AM31" s="45">
        <v>2</v>
      </c>
      <c r="AN31" s="22"/>
      <c r="AO31" s="289">
        <f t="shared" si="22"/>
        <v>2</v>
      </c>
      <c r="AP31" s="38"/>
      <c r="AQ31" s="7"/>
      <c r="AR31" s="22">
        <f t="shared" si="23"/>
        <v>0</v>
      </c>
      <c r="AS31" s="7"/>
      <c r="AT31" s="7"/>
      <c r="AU31" s="22">
        <f t="shared" si="24"/>
        <v>0</v>
      </c>
      <c r="AV31" s="289">
        <f t="shared" si="10"/>
        <v>0</v>
      </c>
      <c r="AW31" s="45"/>
      <c r="AX31" s="22">
        <v>25</v>
      </c>
      <c r="AY31" s="22">
        <v>2</v>
      </c>
      <c r="AZ31" s="22">
        <f t="shared" si="25"/>
        <v>27</v>
      </c>
      <c r="BA31" s="22"/>
      <c r="BB31" s="22">
        <f t="shared" si="26"/>
        <v>0</v>
      </c>
      <c r="BC31" s="289">
        <f t="shared" si="13"/>
        <v>27</v>
      </c>
      <c r="BD31" s="45">
        <v>20</v>
      </c>
      <c r="BE31" s="22">
        <v>10</v>
      </c>
      <c r="BF31" s="22"/>
      <c r="BG31" s="289">
        <f t="shared" si="27"/>
        <v>30</v>
      </c>
      <c r="BH31" s="71">
        <f t="shared" si="15"/>
        <v>76</v>
      </c>
      <c r="BI31" s="307"/>
      <c r="BJ31" s="305"/>
      <c r="BK31" s="351"/>
      <c r="BL31" s="273">
        <v>166000</v>
      </c>
      <c r="BM31" s="76">
        <f t="shared" si="28"/>
        <v>197540</v>
      </c>
      <c r="BN31" s="78">
        <f t="shared" si="29"/>
        <v>15013040</v>
      </c>
      <c r="BO31" s="273"/>
      <c r="BP31" s="76">
        <f t="shared" si="30"/>
        <v>0</v>
      </c>
      <c r="BQ31" s="78">
        <f t="shared" si="31"/>
        <v>0</v>
      </c>
      <c r="BR31" s="273">
        <v>365000</v>
      </c>
      <c r="BS31" s="76">
        <f t="shared" si="32"/>
        <v>434350</v>
      </c>
      <c r="BT31" s="78">
        <f t="shared" si="33"/>
        <v>33010600</v>
      </c>
      <c r="BU31" s="273">
        <v>132000</v>
      </c>
      <c r="BV31" s="76">
        <f t="shared" si="34"/>
        <v>157080</v>
      </c>
      <c r="BW31" s="78">
        <f t="shared" si="35"/>
        <v>11938080</v>
      </c>
      <c r="BX31" s="273">
        <v>342000</v>
      </c>
      <c r="BY31" s="274">
        <f t="shared" si="36"/>
        <v>406980</v>
      </c>
      <c r="BZ31" s="275">
        <f t="shared" si="37"/>
        <v>30930480</v>
      </c>
      <c r="CA31" s="273">
        <v>253400</v>
      </c>
      <c r="CB31" s="274">
        <f t="shared" si="38"/>
        <v>301546</v>
      </c>
      <c r="CC31" s="275">
        <f t="shared" si="39"/>
        <v>22917496</v>
      </c>
      <c r="CD31" s="273">
        <v>308000</v>
      </c>
      <c r="CE31" s="274">
        <f t="shared" si="40"/>
        <v>366520</v>
      </c>
      <c r="CF31" s="276">
        <f t="shared" si="41"/>
        <v>27855520</v>
      </c>
    </row>
    <row r="32" spans="1:84" s="21" customFormat="1" ht="24.75" thickBot="1" x14ac:dyDescent="0.25">
      <c r="B32" s="79">
        <v>25</v>
      </c>
      <c r="C32" s="18" t="s">
        <v>223</v>
      </c>
      <c r="D32" s="69" t="s">
        <v>54</v>
      </c>
      <c r="E32" s="69" t="s">
        <v>54</v>
      </c>
      <c r="F32" s="18" t="s">
        <v>93</v>
      </c>
      <c r="G32" s="18" t="s">
        <v>46</v>
      </c>
      <c r="H32" s="69" t="s">
        <v>47</v>
      </c>
      <c r="I32" s="337" t="s">
        <v>224</v>
      </c>
      <c r="J32" s="435"/>
      <c r="K32" s="339" t="s">
        <v>250</v>
      </c>
      <c r="L32" s="337" t="s">
        <v>54</v>
      </c>
      <c r="M32" s="438"/>
      <c r="N32" s="355"/>
      <c r="O32" s="43">
        <f t="shared" si="16"/>
        <v>0</v>
      </c>
      <c r="P32" s="356"/>
      <c r="Q32" s="357"/>
      <c r="R32" s="357"/>
      <c r="S32" s="357"/>
      <c r="T32" s="357"/>
      <c r="U32" s="334">
        <f t="shared" si="17"/>
        <v>0</v>
      </c>
      <c r="V32" s="358"/>
      <c r="W32" s="357"/>
      <c r="X32" s="357"/>
      <c r="Y32" s="357"/>
      <c r="Z32" s="334">
        <f t="shared" si="18"/>
        <v>0</v>
      </c>
      <c r="AA32" s="358"/>
      <c r="AB32" s="357">
        <v>1</v>
      </c>
      <c r="AC32" s="357"/>
      <c r="AD32" s="49">
        <f t="shared" si="19"/>
        <v>1</v>
      </c>
      <c r="AE32" s="359"/>
      <c r="AF32" s="49">
        <f t="shared" si="20"/>
        <v>0</v>
      </c>
      <c r="AG32" s="334">
        <f t="shared" si="5"/>
        <v>1</v>
      </c>
      <c r="AH32" s="355"/>
      <c r="AI32" s="357"/>
      <c r="AJ32" s="357"/>
      <c r="AK32" s="359"/>
      <c r="AL32" s="334">
        <f t="shared" si="21"/>
        <v>0</v>
      </c>
      <c r="AM32" s="358"/>
      <c r="AN32" s="357"/>
      <c r="AO32" s="334">
        <f t="shared" si="22"/>
        <v>0</v>
      </c>
      <c r="AP32" s="355"/>
      <c r="AQ32" s="359"/>
      <c r="AR32" s="49">
        <f t="shared" si="23"/>
        <v>0</v>
      </c>
      <c r="AS32" s="359"/>
      <c r="AT32" s="359"/>
      <c r="AU32" s="49">
        <f t="shared" si="24"/>
        <v>0</v>
      </c>
      <c r="AV32" s="334">
        <f t="shared" si="10"/>
        <v>0</v>
      </c>
      <c r="AW32" s="358"/>
      <c r="AX32" s="357"/>
      <c r="AY32" s="357"/>
      <c r="AZ32" s="49">
        <f t="shared" si="25"/>
        <v>0</v>
      </c>
      <c r="BA32" s="357"/>
      <c r="BB32" s="49">
        <f t="shared" si="26"/>
        <v>0</v>
      </c>
      <c r="BC32" s="334">
        <f t="shared" si="13"/>
        <v>0</v>
      </c>
      <c r="BD32" s="358"/>
      <c r="BE32" s="357"/>
      <c r="BF32" s="357"/>
      <c r="BG32" s="334">
        <f t="shared" si="27"/>
        <v>0</v>
      </c>
      <c r="BH32" s="73">
        <f t="shared" si="15"/>
        <v>1</v>
      </c>
      <c r="BI32" s="360"/>
      <c r="BJ32" s="361"/>
      <c r="BK32" s="362"/>
      <c r="BL32" s="363"/>
      <c r="BM32" s="364">
        <f>BL32*1.19</f>
        <v>0</v>
      </c>
      <c r="BN32" s="92">
        <f t="shared" si="29"/>
        <v>0</v>
      </c>
      <c r="BO32" s="363"/>
      <c r="BP32" s="364">
        <f>BO32*1.19</f>
        <v>0</v>
      </c>
      <c r="BQ32" s="92">
        <f t="shared" si="31"/>
        <v>0</v>
      </c>
      <c r="BR32" s="363">
        <v>5318200</v>
      </c>
      <c r="BS32" s="364">
        <f>BR32*1.19</f>
        <v>6328658</v>
      </c>
      <c r="BT32" s="92">
        <f t="shared" si="33"/>
        <v>6328658</v>
      </c>
      <c r="BU32" s="363">
        <v>5148400</v>
      </c>
      <c r="BV32" s="364">
        <f>BU32*1.19</f>
        <v>6126596</v>
      </c>
      <c r="BW32" s="92">
        <f t="shared" si="35"/>
        <v>6126596</v>
      </c>
      <c r="BX32" s="363">
        <v>5295000</v>
      </c>
      <c r="BY32" s="365">
        <f>BX32*1.19</f>
        <v>6301050</v>
      </c>
      <c r="BZ32" s="366">
        <f t="shared" si="37"/>
        <v>6301050</v>
      </c>
      <c r="CA32" s="363">
        <v>3530300</v>
      </c>
      <c r="CB32" s="365">
        <f t="shared" si="38"/>
        <v>4201057</v>
      </c>
      <c r="CC32" s="366">
        <f t="shared" si="39"/>
        <v>4201057</v>
      </c>
      <c r="CD32" s="363">
        <v>4943000</v>
      </c>
      <c r="CE32" s="365">
        <f t="shared" si="40"/>
        <v>5882170</v>
      </c>
      <c r="CF32" s="367">
        <f t="shared" si="41"/>
        <v>5882170</v>
      </c>
    </row>
    <row r="33" spans="1:64" ht="15.75" thickBot="1" x14ac:dyDescent="0.25">
      <c r="B33" s="458" t="s">
        <v>253</v>
      </c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8"/>
      <c r="N33" s="285">
        <f t="shared" ref="N33:BH33" si="42">SUM(N8:N32)</f>
        <v>67</v>
      </c>
      <c r="O33" s="286">
        <f t="shared" si="42"/>
        <v>67</v>
      </c>
      <c r="P33" s="285">
        <f t="shared" si="42"/>
        <v>0</v>
      </c>
      <c r="Q33" s="287">
        <f t="shared" si="42"/>
        <v>17</v>
      </c>
      <c r="R33" s="287">
        <f t="shared" si="42"/>
        <v>0</v>
      </c>
      <c r="S33" s="287">
        <f t="shared" si="42"/>
        <v>22</v>
      </c>
      <c r="T33" s="287">
        <f t="shared" si="42"/>
        <v>0</v>
      </c>
      <c r="U33" s="286">
        <f t="shared" si="42"/>
        <v>39</v>
      </c>
      <c r="V33" s="285">
        <f t="shared" si="42"/>
        <v>2</v>
      </c>
      <c r="W33" s="287">
        <f t="shared" si="42"/>
        <v>16</v>
      </c>
      <c r="X33" s="287">
        <f t="shared" si="42"/>
        <v>15</v>
      </c>
      <c r="Y33" s="287">
        <f t="shared" si="42"/>
        <v>17</v>
      </c>
      <c r="Z33" s="286">
        <f t="shared" si="42"/>
        <v>50</v>
      </c>
      <c r="AA33" s="285">
        <f t="shared" si="42"/>
        <v>2</v>
      </c>
      <c r="AB33" s="287">
        <f t="shared" si="42"/>
        <v>5</v>
      </c>
      <c r="AC33" s="287">
        <f t="shared" si="42"/>
        <v>31</v>
      </c>
      <c r="AD33" s="287">
        <f t="shared" si="42"/>
        <v>38</v>
      </c>
      <c r="AE33" s="287">
        <f t="shared" si="42"/>
        <v>1</v>
      </c>
      <c r="AF33" s="287">
        <f t="shared" si="42"/>
        <v>1</v>
      </c>
      <c r="AG33" s="286">
        <f t="shared" si="42"/>
        <v>39</v>
      </c>
      <c r="AH33" s="285">
        <f t="shared" si="42"/>
        <v>2</v>
      </c>
      <c r="AI33" s="287">
        <f t="shared" si="42"/>
        <v>0</v>
      </c>
      <c r="AJ33" s="287">
        <f t="shared" si="42"/>
        <v>6</v>
      </c>
      <c r="AK33" s="287">
        <f t="shared" si="42"/>
        <v>0</v>
      </c>
      <c r="AL33" s="286">
        <f t="shared" si="42"/>
        <v>8</v>
      </c>
      <c r="AM33" s="285">
        <f t="shared" si="42"/>
        <v>8</v>
      </c>
      <c r="AN33" s="287">
        <f t="shared" si="42"/>
        <v>15</v>
      </c>
      <c r="AO33" s="286">
        <f t="shared" si="42"/>
        <v>23</v>
      </c>
      <c r="AP33" s="285">
        <f t="shared" si="42"/>
        <v>0</v>
      </c>
      <c r="AQ33" s="287">
        <f t="shared" si="42"/>
        <v>1</v>
      </c>
      <c r="AR33" s="287">
        <f t="shared" si="42"/>
        <v>1</v>
      </c>
      <c r="AS33" s="287">
        <f t="shared" si="42"/>
        <v>0</v>
      </c>
      <c r="AT33" s="287">
        <f t="shared" si="42"/>
        <v>16</v>
      </c>
      <c r="AU33" s="287">
        <f t="shared" si="42"/>
        <v>16</v>
      </c>
      <c r="AV33" s="286">
        <f t="shared" si="42"/>
        <v>17</v>
      </c>
      <c r="AW33" s="285">
        <f t="shared" si="42"/>
        <v>2</v>
      </c>
      <c r="AX33" s="287">
        <f t="shared" si="42"/>
        <v>37</v>
      </c>
      <c r="AY33" s="287">
        <f t="shared" si="42"/>
        <v>10</v>
      </c>
      <c r="AZ33" s="287">
        <f t="shared" si="42"/>
        <v>49</v>
      </c>
      <c r="BA33" s="287">
        <f t="shared" si="42"/>
        <v>1</v>
      </c>
      <c r="BB33" s="287">
        <f t="shared" si="42"/>
        <v>1</v>
      </c>
      <c r="BC33" s="286">
        <f t="shared" si="42"/>
        <v>50</v>
      </c>
      <c r="BD33" s="285">
        <f t="shared" si="42"/>
        <v>42</v>
      </c>
      <c r="BE33" s="287">
        <f t="shared" si="42"/>
        <v>40</v>
      </c>
      <c r="BF33" s="287">
        <f t="shared" si="42"/>
        <v>25</v>
      </c>
      <c r="BG33" s="286">
        <f t="shared" si="42"/>
        <v>107</v>
      </c>
      <c r="BH33" s="268">
        <f t="shared" si="42"/>
        <v>400</v>
      </c>
    </row>
    <row r="35" spans="1:64" ht="23.25" customHeight="1" x14ac:dyDescent="0.2">
      <c r="B35" s="449" t="s">
        <v>254</v>
      </c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1"/>
    </row>
    <row r="36" spans="1:64" ht="15" customHeight="1" x14ac:dyDescent="0.2">
      <c r="B36" s="452"/>
      <c r="C36" s="453"/>
      <c r="D36" s="453"/>
      <c r="E36" s="453"/>
      <c r="F36" s="453"/>
      <c r="G36" s="453"/>
      <c r="H36" s="453"/>
      <c r="I36" s="453"/>
      <c r="J36" s="453"/>
      <c r="K36" s="453"/>
      <c r="L36" s="453"/>
      <c r="M36" s="454"/>
    </row>
    <row r="37" spans="1:64" ht="15.75" customHeight="1" thickBot="1" x14ac:dyDescent="0.25">
      <c r="B37" s="455"/>
      <c r="C37" s="456"/>
      <c r="D37" s="456"/>
      <c r="E37" s="456"/>
      <c r="F37" s="456"/>
      <c r="G37" s="456"/>
      <c r="H37" s="456"/>
      <c r="I37" s="456"/>
      <c r="J37" s="456"/>
      <c r="K37" s="456"/>
      <c r="L37" s="456"/>
      <c r="M37" s="457"/>
    </row>
    <row r="38" spans="1:64" s="21" customFormat="1" ht="15.75" customHeight="1" thickBot="1" x14ac:dyDescent="0.3">
      <c r="B38" s="472" t="s">
        <v>235</v>
      </c>
      <c r="C38" s="478" t="s">
        <v>18</v>
      </c>
      <c r="D38" s="475" t="s">
        <v>236</v>
      </c>
      <c r="E38" s="472" t="s">
        <v>19</v>
      </c>
      <c r="F38" s="466" t="s">
        <v>321</v>
      </c>
      <c r="G38" s="466" t="s">
        <v>238</v>
      </c>
      <c r="H38" s="466" t="s">
        <v>239</v>
      </c>
      <c r="I38" s="469" t="s">
        <v>20</v>
      </c>
      <c r="J38" s="459" t="s">
        <v>240</v>
      </c>
      <c r="K38" s="459" t="s">
        <v>241</v>
      </c>
      <c r="L38" s="459" t="s">
        <v>242</v>
      </c>
      <c r="M38" s="459" t="s">
        <v>243</v>
      </c>
      <c r="N38" s="481" t="s">
        <v>0</v>
      </c>
      <c r="O38" s="482"/>
      <c r="P38" s="481" t="s">
        <v>2</v>
      </c>
      <c r="Q38" s="490"/>
      <c r="R38" s="490"/>
      <c r="S38" s="490"/>
      <c r="T38" s="490"/>
      <c r="U38" s="482"/>
      <c r="V38" s="490" t="s">
        <v>3</v>
      </c>
      <c r="W38" s="490"/>
      <c r="X38" s="490"/>
      <c r="Y38" s="490"/>
      <c r="Z38" s="482"/>
      <c r="AA38" s="498" t="s">
        <v>4</v>
      </c>
      <c r="AB38" s="498"/>
      <c r="AC38" s="498"/>
      <c r="AD38" s="498"/>
      <c r="AE38" s="498"/>
      <c r="AF38" s="498"/>
      <c r="AG38" s="499"/>
      <c r="AH38" s="500" t="s">
        <v>5</v>
      </c>
      <c r="AI38" s="498"/>
      <c r="AJ38" s="498"/>
      <c r="AK38" s="498"/>
      <c r="AL38" s="498"/>
      <c r="AM38" s="481" t="s">
        <v>6</v>
      </c>
      <c r="AN38" s="490"/>
      <c r="AO38" s="482"/>
      <c r="AP38" s="490" t="s">
        <v>7</v>
      </c>
      <c r="AQ38" s="490"/>
      <c r="AR38" s="490"/>
      <c r="AS38" s="490"/>
      <c r="AT38" s="490"/>
      <c r="AU38" s="490"/>
      <c r="AV38" s="482"/>
      <c r="AW38" s="481" t="s">
        <v>8</v>
      </c>
      <c r="AX38" s="490"/>
      <c r="AY38" s="490"/>
      <c r="AZ38" s="490"/>
      <c r="BA38" s="490"/>
      <c r="BB38" s="490"/>
      <c r="BC38" s="482"/>
      <c r="BD38" s="481" t="s">
        <v>9</v>
      </c>
      <c r="BE38" s="490"/>
      <c r="BF38" s="490"/>
      <c r="BG38" s="482"/>
      <c r="BH38" s="459" t="s">
        <v>244</v>
      </c>
      <c r="BI38" s="439" t="s">
        <v>245</v>
      </c>
      <c r="BJ38" s="441"/>
      <c r="BK38" s="485" t="s">
        <v>246</v>
      </c>
      <c r="BL38" s="20"/>
    </row>
    <row r="39" spans="1:64" s="21" customFormat="1" ht="15" customHeight="1" thickBot="1" x14ac:dyDescent="0.3">
      <c r="B39" s="473"/>
      <c r="C39" s="479"/>
      <c r="D39" s="476"/>
      <c r="E39" s="473"/>
      <c r="F39" s="467"/>
      <c r="G39" s="467"/>
      <c r="H39" s="467"/>
      <c r="I39" s="470"/>
      <c r="J39" s="460"/>
      <c r="K39" s="460"/>
      <c r="L39" s="460"/>
      <c r="M39" s="460"/>
      <c r="N39" s="483"/>
      <c r="O39" s="484"/>
      <c r="P39" s="495"/>
      <c r="Q39" s="496"/>
      <c r="R39" s="496"/>
      <c r="S39" s="496"/>
      <c r="T39" s="496"/>
      <c r="U39" s="497"/>
      <c r="V39" s="496"/>
      <c r="W39" s="496"/>
      <c r="X39" s="496"/>
      <c r="Y39" s="496"/>
      <c r="Z39" s="497"/>
      <c r="AA39" s="500" t="s">
        <v>10</v>
      </c>
      <c r="AB39" s="498"/>
      <c r="AC39" s="498"/>
      <c r="AD39" s="499"/>
      <c r="AE39" s="500" t="s">
        <v>11</v>
      </c>
      <c r="AF39" s="498"/>
      <c r="AG39" s="499"/>
      <c r="AH39" s="500" t="s">
        <v>12</v>
      </c>
      <c r="AI39" s="498"/>
      <c r="AJ39" s="498"/>
      <c r="AK39" s="498"/>
      <c r="AL39" s="499"/>
      <c r="AM39" s="483"/>
      <c r="AN39" s="492"/>
      <c r="AO39" s="484"/>
      <c r="AP39" s="500" t="s">
        <v>13</v>
      </c>
      <c r="AQ39" s="498"/>
      <c r="AR39" s="499"/>
      <c r="AS39" s="500" t="s">
        <v>14</v>
      </c>
      <c r="AT39" s="498"/>
      <c r="AU39" s="499"/>
      <c r="AV39" s="501" t="s">
        <v>15</v>
      </c>
      <c r="AW39" s="500" t="s">
        <v>16</v>
      </c>
      <c r="AX39" s="498"/>
      <c r="AY39" s="498"/>
      <c r="AZ39" s="499"/>
      <c r="BA39" s="500" t="s">
        <v>17</v>
      </c>
      <c r="BB39" s="499"/>
      <c r="BC39" s="488" t="s">
        <v>39</v>
      </c>
      <c r="BD39" s="483"/>
      <c r="BE39" s="492"/>
      <c r="BF39" s="492"/>
      <c r="BG39" s="484"/>
      <c r="BH39" s="460"/>
      <c r="BI39" s="431" t="s">
        <v>248</v>
      </c>
      <c r="BJ39" s="431" t="s">
        <v>249</v>
      </c>
      <c r="BK39" s="486"/>
      <c r="BL39" s="20"/>
    </row>
    <row r="40" spans="1:64" s="21" customFormat="1" ht="48.75" thickBot="1" x14ac:dyDescent="0.3">
      <c r="B40" s="474"/>
      <c r="C40" s="480"/>
      <c r="D40" s="477"/>
      <c r="E40" s="474"/>
      <c r="F40" s="468"/>
      <c r="G40" s="468"/>
      <c r="H40" s="468"/>
      <c r="I40" s="471"/>
      <c r="J40" s="460"/>
      <c r="K40" s="460"/>
      <c r="L40" s="460"/>
      <c r="M40" s="460"/>
      <c r="N40" s="12" t="s">
        <v>21</v>
      </c>
      <c r="O40" s="24" t="s">
        <v>1</v>
      </c>
      <c r="P40" s="25" t="s">
        <v>22</v>
      </c>
      <c r="Q40" s="12" t="s">
        <v>24</v>
      </c>
      <c r="R40" s="12" t="s">
        <v>25</v>
      </c>
      <c r="S40" s="12" t="s">
        <v>26</v>
      </c>
      <c r="T40" s="12" t="s">
        <v>27</v>
      </c>
      <c r="U40" s="26" t="s">
        <v>28</v>
      </c>
      <c r="V40" s="12" t="s">
        <v>23</v>
      </c>
      <c r="W40" s="12" t="s">
        <v>24</v>
      </c>
      <c r="X40" s="12" t="s">
        <v>26</v>
      </c>
      <c r="Y40" s="12" t="s">
        <v>27</v>
      </c>
      <c r="Z40" s="26" t="s">
        <v>29</v>
      </c>
      <c r="AA40" s="12" t="s">
        <v>23</v>
      </c>
      <c r="AB40" s="12" t="s">
        <v>24</v>
      </c>
      <c r="AC40" s="12" t="s">
        <v>27</v>
      </c>
      <c r="AD40" s="26" t="s">
        <v>30</v>
      </c>
      <c r="AE40" s="12" t="s">
        <v>22</v>
      </c>
      <c r="AF40" s="27" t="s">
        <v>31</v>
      </c>
      <c r="AG40" s="26" t="s">
        <v>32</v>
      </c>
      <c r="AH40" s="25" t="s">
        <v>22</v>
      </c>
      <c r="AI40" s="12" t="s">
        <v>23</v>
      </c>
      <c r="AJ40" s="12" t="s">
        <v>24</v>
      </c>
      <c r="AK40" s="12" t="s">
        <v>27</v>
      </c>
      <c r="AL40" s="26" t="s">
        <v>33</v>
      </c>
      <c r="AM40" s="12" t="s">
        <v>24</v>
      </c>
      <c r="AN40" s="12" t="s">
        <v>27</v>
      </c>
      <c r="AO40" s="26" t="s">
        <v>34</v>
      </c>
      <c r="AP40" s="12" t="s">
        <v>23</v>
      </c>
      <c r="AQ40" s="12" t="s">
        <v>27</v>
      </c>
      <c r="AR40" s="26" t="s">
        <v>35</v>
      </c>
      <c r="AS40" s="12" t="s">
        <v>23</v>
      </c>
      <c r="AT40" s="12" t="s">
        <v>26</v>
      </c>
      <c r="AU40" s="28" t="s">
        <v>36</v>
      </c>
      <c r="AV40" s="502"/>
      <c r="AW40" s="25" t="s">
        <v>22</v>
      </c>
      <c r="AX40" s="12" t="s">
        <v>24</v>
      </c>
      <c r="AY40" s="12" t="s">
        <v>27</v>
      </c>
      <c r="AZ40" s="26" t="s">
        <v>37</v>
      </c>
      <c r="BA40" s="12" t="s">
        <v>22</v>
      </c>
      <c r="BB40" s="27" t="s">
        <v>38</v>
      </c>
      <c r="BC40" s="489"/>
      <c r="BD40" s="12" t="s">
        <v>24</v>
      </c>
      <c r="BE40" s="12" t="s">
        <v>26</v>
      </c>
      <c r="BF40" s="12" t="s">
        <v>27</v>
      </c>
      <c r="BG40" s="26" t="s">
        <v>40</v>
      </c>
      <c r="BH40" s="493"/>
      <c r="BI40" s="432"/>
      <c r="BJ40" s="432"/>
      <c r="BK40" s="486"/>
      <c r="BL40" s="20"/>
    </row>
    <row r="41" spans="1:64" s="21" customFormat="1" ht="24" x14ac:dyDescent="0.25">
      <c r="B41" s="14">
        <v>26</v>
      </c>
      <c r="C41" s="5" t="s">
        <v>100</v>
      </c>
      <c r="D41" s="8" t="s">
        <v>43</v>
      </c>
      <c r="E41" s="8" t="s">
        <v>82</v>
      </c>
      <c r="F41" s="9" t="s">
        <v>65</v>
      </c>
      <c r="G41" s="5" t="s">
        <v>46</v>
      </c>
      <c r="H41" s="8" t="s">
        <v>47</v>
      </c>
      <c r="I41" s="102" t="s">
        <v>101</v>
      </c>
      <c r="J41" s="442" t="s">
        <v>330</v>
      </c>
      <c r="K41" s="263" t="s">
        <v>250</v>
      </c>
      <c r="L41" s="109" t="s">
        <v>19</v>
      </c>
      <c r="M41" s="463" t="s">
        <v>251</v>
      </c>
      <c r="N41" s="110"/>
      <c r="O41" s="37">
        <f t="shared" ref="O41:O56" si="43">SUM(N41:N41)</f>
        <v>0</v>
      </c>
      <c r="P41" s="35"/>
      <c r="Q41" s="36"/>
      <c r="R41" s="36"/>
      <c r="S41" s="36"/>
      <c r="T41" s="36"/>
      <c r="U41" s="37">
        <f t="shared" ref="U41:U56" si="44">SUM(P41:T41)</f>
        <v>0</v>
      </c>
      <c r="V41" s="35"/>
      <c r="W41" s="36"/>
      <c r="X41" s="36"/>
      <c r="Y41" s="36"/>
      <c r="Z41" s="37">
        <f t="shared" ref="Z41:Z56" si="45">SUM(V41:Y41)</f>
        <v>0</v>
      </c>
      <c r="AA41" s="44"/>
      <c r="AB41" s="48">
        <v>1</v>
      </c>
      <c r="AC41" s="48"/>
      <c r="AD41" s="48">
        <f t="shared" ref="AD41:AD56" si="46">SUM(AA41:AC41)</f>
        <v>1</v>
      </c>
      <c r="AE41" s="48"/>
      <c r="AF41" s="48">
        <f t="shared" ref="AF41:AF56" si="47">SUM(AE41:AE41)</f>
        <v>0</v>
      </c>
      <c r="AG41" s="37">
        <f t="shared" ref="AG41:AG56" si="48">AF41+AD41</f>
        <v>1</v>
      </c>
      <c r="AH41" s="35"/>
      <c r="AI41" s="36"/>
      <c r="AJ41" s="36"/>
      <c r="AK41" s="36"/>
      <c r="AL41" s="37">
        <f t="shared" ref="AL41:AL56" si="49">SUM(AH41:AK41)</f>
        <v>0</v>
      </c>
      <c r="AM41" s="35">
        <v>2</v>
      </c>
      <c r="AN41" s="36"/>
      <c r="AO41" s="37">
        <f t="shared" ref="AO41:AO56" si="50">SUM(AM41:AN41)</f>
        <v>2</v>
      </c>
      <c r="AP41" s="44"/>
      <c r="AQ41" s="48"/>
      <c r="AR41" s="48">
        <f t="shared" ref="AR41:AR56" si="51">SUM(AP41:AQ41)</f>
        <v>0</v>
      </c>
      <c r="AS41" s="48">
        <v>1</v>
      </c>
      <c r="AT41" s="48"/>
      <c r="AU41" s="48">
        <f t="shared" ref="AU41:AU56" si="52">SUM(AS41:AT41)</f>
        <v>1</v>
      </c>
      <c r="AV41" s="37">
        <f t="shared" ref="AV41:AV56" si="53">AU41+AR41</f>
        <v>1</v>
      </c>
      <c r="AW41" s="44"/>
      <c r="AX41" s="48">
        <v>1</v>
      </c>
      <c r="AY41" s="48"/>
      <c r="AZ41" s="48">
        <f t="shared" ref="AZ41:AZ56" si="54">SUM(AW41:AY41)</f>
        <v>1</v>
      </c>
      <c r="BA41" s="48"/>
      <c r="BB41" s="48"/>
      <c r="BC41" s="37">
        <f t="shared" ref="BC41:BC56" si="55">BB41+AZ41</f>
        <v>1</v>
      </c>
      <c r="BD41" s="44">
        <v>2</v>
      </c>
      <c r="BE41" s="48"/>
      <c r="BF41" s="48">
        <v>2</v>
      </c>
      <c r="BG41" s="37">
        <f t="shared" ref="BG41:BG56" si="56">SUM(BD41:BF41)</f>
        <v>4</v>
      </c>
      <c r="BH41" s="70">
        <f>BG41+BC41+AV41+AO41+AL41+AG41+Z41+U41+O41</f>
        <v>9</v>
      </c>
      <c r="BI41" s="90">
        <v>170140</v>
      </c>
      <c r="BJ41" s="82">
        <f>BI41*(1+(BJ2/100))</f>
        <v>178987.28</v>
      </c>
      <c r="BK41" s="83" t="s">
        <v>233</v>
      </c>
      <c r="BL41" s="20"/>
    </row>
    <row r="42" spans="1:64" s="21" customFormat="1" ht="24" x14ac:dyDescent="0.25">
      <c r="A42" s="422"/>
      <c r="B42" s="14">
        <v>27</v>
      </c>
      <c r="C42" s="5" t="s">
        <v>102</v>
      </c>
      <c r="D42" s="8" t="s">
        <v>43</v>
      </c>
      <c r="E42" s="8" t="s">
        <v>103</v>
      </c>
      <c r="F42" s="9" t="s">
        <v>72</v>
      </c>
      <c r="G42" s="5" t="s">
        <v>46</v>
      </c>
      <c r="H42" s="8" t="s">
        <v>47</v>
      </c>
      <c r="I42" s="102" t="s">
        <v>104</v>
      </c>
      <c r="J42" s="443"/>
      <c r="K42" s="264" t="s">
        <v>250</v>
      </c>
      <c r="L42" s="11" t="s">
        <v>19</v>
      </c>
      <c r="M42" s="464"/>
      <c r="N42" s="53"/>
      <c r="O42" s="39">
        <f t="shared" si="43"/>
        <v>0</v>
      </c>
      <c r="P42" s="38"/>
      <c r="Q42" s="7"/>
      <c r="R42" s="7"/>
      <c r="S42" s="7"/>
      <c r="T42" s="7"/>
      <c r="U42" s="39">
        <f t="shared" si="44"/>
        <v>0</v>
      </c>
      <c r="V42" s="38"/>
      <c r="W42" s="7"/>
      <c r="X42" s="7"/>
      <c r="Y42" s="7"/>
      <c r="Z42" s="39">
        <f t="shared" si="45"/>
        <v>0</v>
      </c>
      <c r="AA42" s="45"/>
      <c r="AB42" s="22"/>
      <c r="AC42" s="22"/>
      <c r="AD42" s="22">
        <f t="shared" si="46"/>
        <v>0</v>
      </c>
      <c r="AE42" s="22"/>
      <c r="AF42" s="22">
        <f t="shared" si="47"/>
        <v>0</v>
      </c>
      <c r="AG42" s="39">
        <f t="shared" si="48"/>
        <v>0</v>
      </c>
      <c r="AH42" s="38"/>
      <c r="AI42" s="7"/>
      <c r="AJ42" s="7"/>
      <c r="AK42" s="7"/>
      <c r="AL42" s="39">
        <f t="shared" si="49"/>
        <v>0</v>
      </c>
      <c r="AM42" s="38"/>
      <c r="AN42" s="7">
        <v>1</v>
      </c>
      <c r="AO42" s="39">
        <f t="shared" si="50"/>
        <v>1</v>
      </c>
      <c r="AP42" s="45"/>
      <c r="AQ42" s="22"/>
      <c r="AR42" s="22">
        <f t="shared" si="51"/>
        <v>0</v>
      </c>
      <c r="AS42" s="22"/>
      <c r="AT42" s="22"/>
      <c r="AU42" s="22">
        <f t="shared" si="52"/>
        <v>0</v>
      </c>
      <c r="AV42" s="39">
        <f t="shared" si="53"/>
        <v>0</v>
      </c>
      <c r="AW42" s="45"/>
      <c r="AX42" s="22"/>
      <c r="AY42" s="22">
        <v>1</v>
      </c>
      <c r="AZ42" s="22">
        <f t="shared" si="54"/>
        <v>1</v>
      </c>
      <c r="BA42" s="22"/>
      <c r="BB42" s="22"/>
      <c r="BC42" s="39">
        <f t="shared" si="55"/>
        <v>1</v>
      </c>
      <c r="BD42" s="45"/>
      <c r="BE42" s="22"/>
      <c r="BF42" s="22"/>
      <c r="BG42" s="39">
        <f t="shared" si="56"/>
        <v>0</v>
      </c>
      <c r="BH42" s="71">
        <f t="shared" ref="BH42:BH56" si="57">BG42+BC42+AV42+AO42+AL42+AG42+Z42+U42+O42</f>
        <v>2</v>
      </c>
      <c r="BI42" s="75">
        <v>128780</v>
      </c>
      <c r="BJ42" s="78">
        <f>BI42*(1+(BJ2/100))</f>
        <v>135476.56</v>
      </c>
      <c r="BK42" s="86" t="s">
        <v>233</v>
      </c>
      <c r="BL42" s="20"/>
    </row>
    <row r="43" spans="1:64" s="21" customFormat="1" ht="24" x14ac:dyDescent="0.25">
      <c r="B43" s="14">
        <v>28</v>
      </c>
      <c r="C43" s="5" t="s">
        <v>105</v>
      </c>
      <c r="D43" s="8" t="s">
        <v>43</v>
      </c>
      <c r="E43" s="8" t="s">
        <v>106</v>
      </c>
      <c r="F43" s="9" t="s">
        <v>72</v>
      </c>
      <c r="G43" s="5" t="s">
        <v>46</v>
      </c>
      <c r="H43" s="8" t="s">
        <v>47</v>
      </c>
      <c r="I43" s="102" t="s">
        <v>107</v>
      </c>
      <c r="J43" s="443"/>
      <c r="K43" s="264" t="s">
        <v>250</v>
      </c>
      <c r="L43" s="11" t="s">
        <v>19</v>
      </c>
      <c r="M43" s="464"/>
      <c r="N43" s="53"/>
      <c r="O43" s="39">
        <f t="shared" si="43"/>
        <v>0</v>
      </c>
      <c r="P43" s="38"/>
      <c r="Q43" s="7"/>
      <c r="R43" s="7"/>
      <c r="S43" s="7"/>
      <c r="T43" s="7"/>
      <c r="U43" s="39">
        <f t="shared" si="44"/>
        <v>0</v>
      </c>
      <c r="V43" s="38"/>
      <c r="W43" s="7"/>
      <c r="X43" s="7"/>
      <c r="Y43" s="7"/>
      <c r="Z43" s="39">
        <f t="shared" si="45"/>
        <v>0</v>
      </c>
      <c r="AA43" s="45"/>
      <c r="AB43" s="22"/>
      <c r="AC43" s="22"/>
      <c r="AD43" s="22">
        <f t="shared" si="46"/>
        <v>0</v>
      </c>
      <c r="AE43" s="22"/>
      <c r="AF43" s="22">
        <f t="shared" si="47"/>
        <v>0</v>
      </c>
      <c r="AG43" s="39">
        <f t="shared" si="48"/>
        <v>0</v>
      </c>
      <c r="AH43" s="38"/>
      <c r="AI43" s="7"/>
      <c r="AJ43" s="7"/>
      <c r="AK43" s="7"/>
      <c r="AL43" s="39">
        <f t="shared" si="49"/>
        <v>0</v>
      </c>
      <c r="AM43" s="38">
        <v>1</v>
      </c>
      <c r="AN43" s="7">
        <v>1</v>
      </c>
      <c r="AO43" s="39">
        <f t="shared" si="50"/>
        <v>2</v>
      </c>
      <c r="AP43" s="45"/>
      <c r="AQ43" s="22"/>
      <c r="AR43" s="22">
        <f t="shared" si="51"/>
        <v>0</v>
      </c>
      <c r="AS43" s="22"/>
      <c r="AT43" s="22"/>
      <c r="AU43" s="22">
        <f t="shared" si="52"/>
        <v>0</v>
      </c>
      <c r="AV43" s="39">
        <f t="shared" si="53"/>
        <v>0</v>
      </c>
      <c r="AW43" s="45"/>
      <c r="AX43" s="22">
        <v>1</v>
      </c>
      <c r="AY43" s="22"/>
      <c r="AZ43" s="22">
        <f t="shared" si="54"/>
        <v>1</v>
      </c>
      <c r="BA43" s="22"/>
      <c r="BB43" s="22"/>
      <c r="BC43" s="39">
        <f t="shared" si="55"/>
        <v>1</v>
      </c>
      <c r="BD43" s="45"/>
      <c r="BE43" s="22"/>
      <c r="BF43" s="22"/>
      <c r="BG43" s="39">
        <f t="shared" si="56"/>
        <v>0</v>
      </c>
      <c r="BH43" s="71">
        <f t="shared" si="57"/>
        <v>3</v>
      </c>
      <c r="BI43" s="75">
        <v>132540</v>
      </c>
      <c r="BJ43" s="78">
        <f>BI43*(1+(BJ2/100))</f>
        <v>139432.08000000002</v>
      </c>
      <c r="BK43" s="86" t="s">
        <v>233</v>
      </c>
      <c r="BL43" s="20"/>
    </row>
    <row r="44" spans="1:64" s="21" customFormat="1" ht="24" x14ac:dyDescent="0.25">
      <c r="B44" s="14">
        <v>29</v>
      </c>
      <c r="C44" s="5" t="s">
        <v>108</v>
      </c>
      <c r="D44" s="8" t="s">
        <v>43</v>
      </c>
      <c r="E44" s="8" t="s">
        <v>109</v>
      </c>
      <c r="F44" s="9" t="s">
        <v>72</v>
      </c>
      <c r="G44" s="5" t="s">
        <v>46</v>
      </c>
      <c r="H44" s="8" t="s">
        <v>47</v>
      </c>
      <c r="I44" s="102" t="s">
        <v>110</v>
      </c>
      <c r="J44" s="443"/>
      <c r="K44" s="264" t="s">
        <v>250</v>
      </c>
      <c r="L44" s="11" t="s">
        <v>19</v>
      </c>
      <c r="M44" s="464"/>
      <c r="N44" s="53"/>
      <c r="O44" s="39">
        <f t="shared" si="43"/>
        <v>0</v>
      </c>
      <c r="P44" s="38"/>
      <c r="Q44" s="7"/>
      <c r="R44" s="7"/>
      <c r="S44" s="22"/>
      <c r="T44" s="22"/>
      <c r="U44" s="39">
        <f t="shared" si="44"/>
        <v>0</v>
      </c>
      <c r="V44" s="38"/>
      <c r="W44" s="7"/>
      <c r="X44" s="7"/>
      <c r="Y44" s="7"/>
      <c r="Z44" s="39">
        <f t="shared" si="45"/>
        <v>0</v>
      </c>
      <c r="AA44" s="45"/>
      <c r="AB44" s="22"/>
      <c r="AC44" s="22"/>
      <c r="AD44" s="22">
        <f t="shared" si="46"/>
        <v>0</v>
      </c>
      <c r="AE44" s="22"/>
      <c r="AF44" s="22">
        <f t="shared" si="47"/>
        <v>0</v>
      </c>
      <c r="AG44" s="39">
        <f t="shared" si="48"/>
        <v>0</v>
      </c>
      <c r="AH44" s="38"/>
      <c r="AI44" s="7"/>
      <c r="AJ44" s="7"/>
      <c r="AK44" s="7"/>
      <c r="AL44" s="39">
        <f t="shared" si="49"/>
        <v>0</v>
      </c>
      <c r="AM44" s="38"/>
      <c r="AN44" s="7"/>
      <c r="AO44" s="39">
        <f t="shared" si="50"/>
        <v>0</v>
      </c>
      <c r="AP44" s="45"/>
      <c r="AQ44" s="22"/>
      <c r="AR44" s="22">
        <f t="shared" si="51"/>
        <v>0</v>
      </c>
      <c r="AS44" s="22"/>
      <c r="AT44" s="22"/>
      <c r="AU44" s="22">
        <f t="shared" si="52"/>
        <v>0</v>
      </c>
      <c r="AV44" s="39">
        <f t="shared" si="53"/>
        <v>0</v>
      </c>
      <c r="AW44" s="45"/>
      <c r="AX44" s="22"/>
      <c r="AY44" s="22"/>
      <c r="AZ44" s="22">
        <f t="shared" si="54"/>
        <v>0</v>
      </c>
      <c r="BA44" s="22"/>
      <c r="BB44" s="22"/>
      <c r="BC44" s="39">
        <f t="shared" si="55"/>
        <v>0</v>
      </c>
      <c r="BD44" s="45"/>
      <c r="BE44" s="22"/>
      <c r="BF44" s="22">
        <v>4</v>
      </c>
      <c r="BG44" s="39">
        <f t="shared" si="56"/>
        <v>4</v>
      </c>
      <c r="BH44" s="71">
        <f t="shared" si="57"/>
        <v>4</v>
      </c>
      <c r="BI44" s="75">
        <v>121260</v>
      </c>
      <c r="BJ44" s="78">
        <f>BI44*(1+(BJ2/100))</f>
        <v>127565.52</v>
      </c>
      <c r="BK44" s="86" t="s">
        <v>233</v>
      </c>
      <c r="BL44" s="20"/>
    </row>
    <row r="45" spans="1:64" s="21" customFormat="1" ht="24" x14ac:dyDescent="0.25">
      <c r="A45" s="422"/>
      <c r="B45" s="14">
        <v>30</v>
      </c>
      <c r="C45" s="5" t="s">
        <v>111</v>
      </c>
      <c r="D45" s="8" t="s">
        <v>43</v>
      </c>
      <c r="E45" s="8" t="s">
        <v>109</v>
      </c>
      <c r="F45" s="5" t="s">
        <v>83</v>
      </c>
      <c r="G45" s="5" t="s">
        <v>46</v>
      </c>
      <c r="H45" s="8" t="s">
        <v>47</v>
      </c>
      <c r="I45" s="102" t="s">
        <v>112</v>
      </c>
      <c r="J45" s="443"/>
      <c r="K45" s="264" t="s">
        <v>250</v>
      </c>
      <c r="L45" s="11" t="s">
        <v>19</v>
      </c>
      <c r="M45" s="464"/>
      <c r="N45" s="53"/>
      <c r="O45" s="39">
        <f t="shared" si="43"/>
        <v>0</v>
      </c>
      <c r="P45" s="38"/>
      <c r="Q45" s="7"/>
      <c r="R45" s="7"/>
      <c r="S45" s="22"/>
      <c r="T45" s="22"/>
      <c r="U45" s="39">
        <f t="shared" si="44"/>
        <v>0</v>
      </c>
      <c r="V45" s="38"/>
      <c r="W45" s="7"/>
      <c r="X45" s="7"/>
      <c r="Y45" s="7"/>
      <c r="Z45" s="39">
        <f t="shared" si="45"/>
        <v>0</v>
      </c>
      <c r="AA45" s="45"/>
      <c r="AB45" s="22"/>
      <c r="AC45" s="22">
        <v>2</v>
      </c>
      <c r="AD45" s="22">
        <f t="shared" si="46"/>
        <v>2</v>
      </c>
      <c r="AE45" s="22"/>
      <c r="AF45" s="22">
        <f t="shared" si="47"/>
        <v>0</v>
      </c>
      <c r="AG45" s="39">
        <f t="shared" si="48"/>
        <v>2</v>
      </c>
      <c r="AH45" s="38"/>
      <c r="AI45" s="7"/>
      <c r="AJ45" s="7"/>
      <c r="AK45" s="7"/>
      <c r="AL45" s="39">
        <f t="shared" si="49"/>
        <v>0</v>
      </c>
      <c r="AM45" s="38"/>
      <c r="AN45" s="7"/>
      <c r="AO45" s="39">
        <f t="shared" si="50"/>
        <v>0</v>
      </c>
      <c r="AP45" s="45"/>
      <c r="AQ45" s="22"/>
      <c r="AR45" s="22">
        <f t="shared" si="51"/>
        <v>0</v>
      </c>
      <c r="AS45" s="22"/>
      <c r="AT45" s="22"/>
      <c r="AU45" s="22">
        <f t="shared" si="52"/>
        <v>0</v>
      </c>
      <c r="AV45" s="39">
        <f t="shared" si="53"/>
        <v>0</v>
      </c>
      <c r="AW45" s="45"/>
      <c r="AX45" s="22">
        <v>1</v>
      </c>
      <c r="AY45" s="22"/>
      <c r="AZ45" s="22">
        <f t="shared" si="54"/>
        <v>1</v>
      </c>
      <c r="BA45" s="22"/>
      <c r="BB45" s="22"/>
      <c r="BC45" s="39">
        <f t="shared" si="55"/>
        <v>1</v>
      </c>
      <c r="BD45" s="45"/>
      <c r="BE45" s="22"/>
      <c r="BF45" s="22"/>
      <c r="BG45" s="39">
        <f t="shared" si="56"/>
        <v>0</v>
      </c>
      <c r="BH45" s="71">
        <f t="shared" si="57"/>
        <v>3</v>
      </c>
      <c r="BI45" s="75">
        <v>92120</v>
      </c>
      <c r="BJ45" s="78">
        <f>BI45*(1+(BJ2/100))</f>
        <v>96910.24</v>
      </c>
      <c r="BK45" s="86" t="s">
        <v>233</v>
      </c>
      <c r="BL45" s="20"/>
    </row>
    <row r="46" spans="1:64" s="21" customFormat="1" ht="24" x14ac:dyDescent="0.25">
      <c r="B46" s="14">
        <v>31</v>
      </c>
      <c r="C46" s="5" t="s">
        <v>113</v>
      </c>
      <c r="D46" s="8" t="s">
        <v>43</v>
      </c>
      <c r="E46" s="8" t="s">
        <v>114</v>
      </c>
      <c r="F46" s="5" t="s">
        <v>93</v>
      </c>
      <c r="G46" s="5" t="s">
        <v>46</v>
      </c>
      <c r="H46" s="8" t="s">
        <v>47</v>
      </c>
      <c r="I46" s="102" t="s">
        <v>115</v>
      </c>
      <c r="J46" s="443"/>
      <c r="K46" s="264" t="s">
        <v>250</v>
      </c>
      <c r="L46" s="11" t="s">
        <v>19</v>
      </c>
      <c r="M46" s="464"/>
      <c r="N46" s="53"/>
      <c r="O46" s="39">
        <f t="shared" si="43"/>
        <v>0</v>
      </c>
      <c r="P46" s="38"/>
      <c r="Q46" s="7"/>
      <c r="R46" s="7"/>
      <c r="S46" s="22"/>
      <c r="T46" s="22"/>
      <c r="U46" s="39">
        <f t="shared" si="44"/>
        <v>0</v>
      </c>
      <c r="V46" s="38"/>
      <c r="W46" s="7"/>
      <c r="X46" s="7"/>
      <c r="Y46" s="7"/>
      <c r="Z46" s="39">
        <f t="shared" si="45"/>
        <v>0</v>
      </c>
      <c r="AA46" s="45"/>
      <c r="AB46" s="22"/>
      <c r="AC46" s="22"/>
      <c r="AD46" s="22">
        <f t="shared" si="46"/>
        <v>0</v>
      </c>
      <c r="AE46" s="22"/>
      <c r="AF46" s="22">
        <f t="shared" si="47"/>
        <v>0</v>
      </c>
      <c r="AG46" s="39">
        <f t="shared" si="48"/>
        <v>0</v>
      </c>
      <c r="AH46" s="38"/>
      <c r="AI46" s="7"/>
      <c r="AJ46" s="7"/>
      <c r="AK46" s="7"/>
      <c r="AL46" s="39">
        <f t="shared" si="49"/>
        <v>0</v>
      </c>
      <c r="AM46" s="38"/>
      <c r="AN46" s="7"/>
      <c r="AO46" s="39">
        <f t="shared" si="50"/>
        <v>0</v>
      </c>
      <c r="AP46" s="45"/>
      <c r="AQ46" s="22"/>
      <c r="AR46" s="22">
        <f t="shared" si="51"/>
        <v>0</v>
      </c>
      <c r="AS46" s="22"/>
      <c r="AT46" s="22"/>
      <c r="AU46" s="22">
        <f t="shared" si="52"/>
        <v>0</v>
      </c>
      <c r="AV46" s="39">
        <f t="shared" si="53"/>
        <v>0</v>
      </c>
      <c r="AW46" s="45"/>
      <c r="AX46" s="22"/>
      <c r="AY46" s="22"/>
      <c r="AZ46" s="22">
        <f t="shared" si="54"/>
        <v>0</v>
      </c>
      <c r="BA46" s="22"/>
      <c r="BB46" s="22"/>
      <c r="BC46" s="39">
        <f t="shared" si="55"/>
        <v>0</v>
      </c>
      <c r="BD46" s="45">
        <v>1</v>
      </c>
      <c r="BE46" s="22"/>
      <c r="BF46" s="22"/>
      <c r="BG46" s="39">
        <f t="shared" si="56"/>
        <v>1</v>
      </c>
      <c r="BH46" s="71">
        <f t="shared" si="57"/>
        <v>1</v>
      </c>
      <c r="BI46" s="75">
        <v>99640</v>
      </c>
      <c r="BJ46" s="78">
        <f>BI46*(1+(BJ2/100))</f>
        <v>104821.28</v>
      </c>
      <c r="BK46" s="86" t="s">
        <v>233</v>
      </c>
      <c r="BL46" s="20"/>
    </row>
    <row r="47" spans="1:64" s="21" customFormat="1" ht="24" x14ac:dyDescent="0.25">
      <c r="B47" s="14">
        <v>32</v>
      </c>
      <c r="C47" s="5" t="s">
        <v>116</v>
      </c>
      <c r="D47" s="8" t="s">
        <v>43</v>
      </c>
      <c r="E47" s="8" t="s">
        <v>64</v>
      </c>
      <c r="F47" s="9" t="s">
        <v>65</v>
      </c>
      <c r="G47" s="5" t="s">
        <v>46</v>
      </c>
      <c r="H47" s="8" t="s">
        <v>47</v>
      </c>
      <c r="I47" s="102" t="s">
        <v>117</v>
      </c>
      <c r="J47" s="443"/>
      <c r="K47" s="264" t="s">
        <v>250</v>
      </c>
      <c r="L47" s="11" t="s">
        <v>19</v>
      </c>
      <c r="M47" s="464"/>
      <c r="N47" s="53"/>
      <c r="O47" s="39">
        <f t="shared" si="43"/>
        <v>0</v>
      </c>
      <c r="P47" s="38"/>
      <c r="Q47" s="7"/>
      <c r="R47" s="7"/>
      <c r="S47" s="22"/>
      <c r="T47" s="22">
        <v>7</v>
      </c>
      <c r="U47" s="39">
        <f t="shared" si="44"/>
        <v>7</v>
      </c>
      <c r="V47" s="38"/>
      <c r="W47" s="7"/>
      <c r="X47" s="7"/>
      <c r="Y47" s="7"/>
      <c r="Z47" s="39">
        <f t="shared" si="45"/>
        <v>0</v>
      </c>
      <c r="AA47" s="45"/>
      <c r="AB47" s="22"/>
      <c r="AC47" s="22"/>
      <c r="AD47" s="22">
        <f t="shared" si="46"/>
        <v>0</v>
      </c>
      <c r="AE47" s="22"/>
      <c r="AF47" s="22">
        <f t="shared" si="47"/>
        <v>0</v>
      </c>
      <c r="AG47" s="39">
        <f t="shared" si="48"/>
        <v>0</v>
      </c>
      <c r="AH47" s="38"/>
      <c r="AI47" s="7"/>
      <c r="AJ47" s="7"/>
      <c r="AK47" s="7"/>
      <c r="AL47" s="39">
        <f t="shared" si="49"/>
        <v>0</v>
      </c>
      <c r="AM47" s="38"/>
      <c r="AN47" s="7">
        <v>4</v>
      </c>
      <c r="AO47" s="39">
        <f t="shared" si="50"/>
        <v>4</v>
      </c>
      <c r="AP47" s="45"/>
      <c r="AQ47" s="22"/>
      <c r="AR47" s="22">
        <f t="shared" si="51"/>
        <v>0</v>
      </c>
      <c r="AS47" s="22"/>
      <c r="AT47" s="22"/>
      <c r="AU47" s="22">
        <f t="shared" si="52"/>
        <v>0</v>
      </c>
      <c r="AV47" s="39">
        <f t="shared" si="53"/>
        <v>0</v>
      </c>
      <c r="AW47" s="45"/>
      <c r="AX47" s="22"/>
      <c r="AY47" s="22">
        <v>6</v>
      </c>
      <c r="AZ47" s="22">
        <f t="shared" si="54"/>
        <v>6</v>
      </c>
      <c r="BA47" s="22"/>
      <c r="BB47" s="22"/>
      <c r="BC47" s="39">
        <f t="shared" si="55"/>
        <v>6</v>
      </c>
      <c r="BD47" s="45"/>
      <c r="BE47" s="22"/>
      <c r="BF47" s="22">
        <v>7</v>
      </c>
      <c r="BG47" s="39">
        <f t="shared" si="56"/>
        <v>7</v>
      </c>
      <c r="BH47" s="71">
        <f t="shared" si="57"/>
        <v>24</v>
      </c>
      <c r="BI47" s="75">
        <v>325240</v>
      </c>
      <c r="BJ47" s="78">
        <f>BI47*(1+(BJ2/100))</f>
        <v>342152.48000000004</v>
      </c>
      <c r="BK47" s="86" t="s">
        <v>233</v>
      </c>
      <c r="BL47" s="20"/>
    </row>
    <row r="48" spans="1:64" s="21" customFormat="1" ht="24" x14ac:dyDescent="0.25">
      <c r="B48" s="14">
        <v>33</v>
      </c>
      <c r="C48" s="5" t="s">
        <v>118</v>
      </c>
      <c r="D48" s="8" t="s">
        <v>43</v>
      </c>
      <c r="E48" s="8" t="s">
        <v>54</v>
      </c>
      <c r="F48" s="5" t="s">
        <v>83</v>
      </c>
      <c r="G48" s="5" t="s">
        <v>46</v>
      </c>
      <c r="H48" s="8" t="s">
        <v>47</v>
      </c>
      <c r="I48" s="102" t="s">
        <v>119</v>
      </c>
      <c r="J48" s="443"/>
      <c r="K48" s="264" t="s">
        <v>250</v>
      </c>
      <c r="L48" s="11" t="s">
        <v>54</v>
      </c>
      <c r="M48" s="464"/>
      <c r="N48" s="53"/>
      <c r="O48" s="39">
        <f t="shared" si="43"/>
        <v>0</v>
      </c>
      <c r="P48" s="38"/>
      <c r="Q48" s="7"/>
      <c r="R48" s="7"/>
      <c r="S48" s="22"/>
      <c r="T48" s="22"/>
      <c r="U48" s="39">
        <f t="shared" si="44"/>
        <v>0</v>
      </c>
      <c r="V48" s="38"/>
      <c r="W48" s="7">
        <v>1</v>
      </c>
      <c r="X48" s="7"/>
      <c r="Y48" s="7">
        <v>1</v>
      </c>
      <c r="Z48" s="39">
        <f t="shared" si="45"/>
        <v>2</v>
      </c>
      <c r="AA48" s="45"/>
      <c r="AB48" s="22"/>
      <c r="AC48" s="22"/>
      <c r="AD48" s="22">
        <f t="shared" si="46"/>
        <v>0</v>
      </c>
      <c r="AE48" s="22"/>
      <c r="AF48" s="22">
        <f t="shared" si="47"/>
        <v>0</v>
      </c>
      <c r="AG48" s="39">
        <f t="shared" si="48"/>
        <v>0</v>
      </c>
      <c r="AH48" s="38"/>
      <c r="AI48" s="7"/>
      <c r="AJ48" s="7"/>
      <c r="AK48" s="7"/>
      <c r="AL48" s="39">
        <f t="shared" si="49"/>
        <v>0</v>
      </c>
      <c r="AM48" s="38">
        <v>2</v>
      </c>
      <c r="AN48" s="7">
        <v>1</v>
      </c>
      <c r="AO48" s="39">
        <f t="shared" si="50"/>
        <v>3</v>
      </c>
      <c r="AP48" s="45">
        <v>1</v>
      </c>
      <c r="AQ48" s="22"/>
      <c r="AR48" s="22">
        <f t="shared" si="51"/>
        <v>1</v>
      </c>
      <c r="AS48" s="22"/>
      <c r="AT48" s="22"/>
      <c r="AU48" s="22">
        <f t="shared" si="52"/>
        <v>0</v>
      </c>
      <c r="AV48" s="39">
        <f t="shared" si="53"/>
        <v>1</v>
      </c>
      <c r="AW48" s="45"/>
      <c r="AX48" s="22">
        <v>1</v>
      </c>
      <c r="AY48" s="22">
        <v>1</v>
      </c>
      <c r="AZ48" s="22">
        <f t="shared" si="54"/>
        <v>2</v>
      </c>
      <c r="BA48" s="22"/>
      <c r="BB48" s="22"/>
      <c r="BC48" s="39">
        <f t="shared" si="55"/>
        <v>2</v>
      </c>
      <c r="BD48" s="45">
        <v>1</v>
      </c>
      <c r="BE48" s="22"/>
      <c r="BF48" s="22"/>
      <c r="BG48" s="39">
        <f t="shared" si="56"/>
        <v>1</v>
      </c>
      <c r="BH48" s="71">
        <f t="shared" si="57"/>
        <v>9</v>
      </c>
      <c r="BI48" s="75">
        <v>95880</v>
      </c>
      <c r="BJ48" s="78">
        <f>BI48*(1+(BJ2/100))</f>
        <v>100865.76000000001</v>
      </c>
      <c r="BK48" s="86" t="s">
        <v>233</v>
      </c>
      <c r="BL48" s="20"/>
    </row>
    <row r="49" spans="1:84" s="21" customFormat="1" ht="24" x14ac:dyDescent="0.25">
      <c r="B49" s="14">
        <v>34</v>
      </c>
      <c r="C49" s="5" t="s">
        <v>120</v>
      </c>
      <c r="D49" s="8" t="s">
        <v>43</v>
      </c>
      <c r="E49" s="8" t="s">
        <v>121</v>
      </c>
      <c r="F49" s="5" t="s">
        <v>83</v>
      </c>
      <c r="G49" s="5" t="s">
        <v>46</v>
      </c>
      <c r="H49" s="8" t="s">
        <v>47</v>
      </c>
      <c r="I49" s="102" t="s">
        <v>122</v>
      </c>
      <c r="J49" s="443"/>
      <c r="K49" s="264" t="s">
        <v>250</v>
      </c>
      <c r="L49" s="11" t="s">
        <v>19</v>
      </c>
      <c r="M49" s="464"/>
      <c r="N49" s="53"/>
      <c r="O49" s="39">
        <f t="shared" si="43"/>
        <v>0</v>
      </c>
      <c r="P49" s="38"/>
      <c r="Q49" s="7"/>
      <c r="R49" s="7"/>
      <c r="S49" s="22"/>
      <c r="T49" s="22"/>
      <c r="U49" s="39">
        <f t="shared" si="44"/>
        <v>0</v>
      </c>
      <c r="V49" s="38"/>
      <c r="W49" s="7"/>
      <c r="X49" s="7"/>
      <c r="Y49" s="7"/>
      <c r="Z49" s="39">
        <f t="shared" si="45"/>
        <v>0</v>
      </c>
      <c r="AA49" s="45"/>
      <c r="AB49" s="22"/>
      <c r="AC49" s="22"/>
      <c r="AD49" s="22">
        <f t="shared" si="46"/>
        <v>0</v>
      </c>
      <c r="AE49" s="22"/>
      <c r="AF49" s="22">
        <f t="shared" si="47"/>
        <v>0</v>
      </c>
      <c r="AG49" s="39">
        <f t="shared" si="48"/>
        <v>0</v>
      </c>
      <c r="AH49" s="38"/>
      <c r="AI49" s="7"/>
      <c r="AJ49" s="7"/>
      <c r="AK49" s="22">
        <v>1</v>
      </c>
      <c r="AL49" s="39">
        <f t="shared" si="49"/>
        <v>1</v>
      </c>
      <c r="AM49" s="38"/>
      <c r="AN49" s="7"/>
      <c r="AO49" s="39">
        <f t="shared" si="50"/>
        <v>0</v>
      </c>
      <c r="AP49" s="45"/>
      <c r="AQ49" s="22"/>
      <c r="AR49" s="22">
        <f t="shared" si="51"/>
        <v>0</v>
      </c>
      <c r="AS49" s="22"/>
      <c r="AT49" s="22"/>
      <c r="AU49" s="22">
        <f t="shared" si="52"/>
        <v>0</v>
      </c>
      <c r="AV49" s="39">
        <f t="shared" si="53"/>
        <v>0</v>
      </c>
      <c r="AW49" s="45"/>
      <c r="AX49" s="22"/>
      <c r="AY49" s="22"/>
      <c r="AZ49" s="22">
        <f t="shared" si="54"/>
        <v>0</v>
      </c>
      <c r="BA49" s="22"/>
      <c r="BB49" s="22"/>
      <c r="BC49" s="39">
        <f t="shared" si="55"/>
        <v>0</v>
      </c>
      <c r="BD49" s="45">
        <v>1</v>
      </c>
      <c r="BE49" s="22"/>
      <c r="BF49" s="22"/>
      <c r="BG49" s="39">
        <f t="shared" si="56"/>
        <v>1</v>
      </c>
      <c r="BH49" s="71">
        <f t="shared" si="57"/>
        <v>2</v>
      </c>
      <c r="BI49" s="75">
        <v>220900</v>
      </c>
      <c r="BJ49" s="78">
        <f>BI49*(1+(BJ2/100))</f>
        <v>232386.80000000002</v>
      </c>
      <c r="BK49" s="86" t="s">
        <v>233</v>
      </c>
      <c r="BL49" s="20"/>
    </row>
    <row r="50" spans="1:84" s="21" customFormat="1" ht="24" x14ac:dyDescent="0.25">
      <c r="A50" s="422"/>
      <c r="B50" s="14">
        <v>35</v>
      </c>
      <c r="C50" s="5" t="s">
        <v>123</v>
      </c>
      <c r="D50" s="8" t="s">
        <v>124</v>
      </c>
      <c r="E50" s="8" t="s">
        <v>54</v>
      </c>
      <c r="F50" s="5" t="s">
        <v>51</v>
      </c>
      <c r="G50" s="5" t="s">
        <v>46</v>
      </c>
      <c r="H50" s="8" t="s">
        <v>47</v>
      </c>
      <c r="I50" s="102" t="s">
        <v>125</v>
      </c>
      <c r="J50" s="443"/>
      <c r="K50" s="264" t="s">
        <v>250</v>
      </c>
      <c r="L50" s="11" t="s">
        <v>54</v>
      </c>
      <c r="M50" s="464"/>
      <c r="N50" s="53"/>
      <c r="O50" s="39">
        <f t="shared" si="43"/>
        <v>0</v>
      </c>
      <c r="P50" s="38"/>
      <c r="Q50" s="7"/>
      <c r="R50" s="7"/>
      <c r="S50" s="22">
        <v>1</v>
      </c>
      <c r="T50" s="22"/>
      <c r="U50" s="39">
        <f t="shared" si="44"/>
        <v>1</v>
      </c>
      <c r="V50" s="38"/>
      <c r="W50" s="7"/>
      <c r="X50" s="7">
        <v>1</v>
      </c>
      <c r="Y50" s="7"/>
      <c r="Z50" s="39">
        <f t="shared" si="45"/>
        <v>1</v>
      </c>
      <c r="AA50" s="45"/>
      <c r="AB50" s="22"/>
      <c r="AC50" s="22"/>
      <c r="AD50" s="22">
        <f t="shared" si="46"/>
        <v>0</v>
      </c>
      <c r="AE50" s="22"/>
      <c r="AF50" s="22">
        <f t="shared" si="47"/>
        <v>0</v>
      </c>
      <c r="AG50" s="39">
        <f t="shared" si="48"/>
        <v>0</v>
      </c>
      <c r="AH50" s="38"/>
      <c r="AI50" s="7"/>
      <c r="AJ50" s="7"/>
      <c r="AK50" s="7"/>
      <c r="AL50" s="39">
        <f t="shared" si="49"/>
        <v>0</v>
      </c>
      <c r="AM50" s="38"/>
      <c r="AN50" s="7"/>
      <c r="AO50" s="39">
        <f t="shared" si="50"/>
        <v>0</v>
      </c>
      <c r="AP50" s="45"/>
      <c r="AQ50" s="22"/>
      <c r="AR50" s="22">
        <f t="shared" si="51"/>
        <v>0</v>
      </c>
      <c r="AS50" s="22"/>
      <c r="AT50" s="22"/>
      <c r="AU50" s="22">
        <f t="shared" si="52"/>
        <v>0</v>
      </c>
      <c r="AV50" s="39">
        <f t="shared" si="53"/>
        <v>0</v>
      </c>
      <c r="AW50" s="45"/>
      <c r="AX50" s="22"/>
      <c r="AY50" s="22"/>
      <c r="AZ50" s="22">
        <f t="shared" si="54"/>
        <v>0</v>
      </c>
      <c r="BA50" s="22"/>
      <c r="BB50" s="22"/>
      <c r="BC50" s="39">
        <f t="shared" si="55"/>
        <v>0</v>
      </c>
      <c r="BD50" s="45"/>
      <c r="BE50" s="22"/>
      <c r="BF50" s="22"/>
      <c r="BG50" s="39">
        <f t="shared" si="56"/>
        <v>0</v>
      </c>
      <c r="BH50" s="71">
        <f t="shared" si="57"/>
        <v>2</v>
      </c>
      <c r="BI50" s="75">
        <v>429580</v>
      </c>
      <c r="BJ50" s="78">
        <f>BI50*(1+(BJ2/100))</f>
        <v>451918.16000000003</v>
      </c>
      <c r="BK50" s="86" t="s">
        <v>233</v>
      </c>
      <c r="BL50" s="20"/>
    </row>
    <row r="51" spans="1:84" s="21" customFormat="1" ht="24" x14ac:dyDescent="0.25">
      <c r="B51" s="14">
        <v>36</v>
      </c>
      <c r="C51" s="5" t="s">
        <v>126</v>
      </c>
      <c r="D51" s="8" t="s">
        <v>43</v>
      </c>
      <c r="E51" s="8" t="s">
        <v>127</v>
      </c>
      <c r="F51" s="9" t="s">
        <v>65</v>
      </c>
      <c r="G51" s="5" t="s">
        <v>46</v>
      </c>
      <c r="H51" s="8" t="s">
        <v>47</v>
      </c>
      <c r="I51" s="102" t="s">
        <v>128</v>
      </c>
      <c r="J51" s="443"/>
      <c r="K51" s="264" t="s">
        <v>250</v>
      </c>
      <c r="L51" s="11" t="s">
        <v>19</v>
      </c>
      <c r="M51" s="464"/>
      <c r="N51" s="53"/>
      <c r="O51" s="39">
        <f t="shared" si="43"/>
        <v>0</v>
      </c>
      <c r="P51" s="38"/>
      <c r="Q51" s="7"/>
      <c r="R51" s="7"/>
      <c r="S51" s="7"/>
      <c r="T51" s="7"/>
      <c r="U51" s="39">
        <f t="shared" si="44"/>
        <v>0</v>
      </c>
      <c r="V51" s="38"/>
      <c r="W51" s="7"/>
      <c r="X51" s="7"/>
      <c r="Y51" s="7">
        <v>1</v>
      </c>
      <c r="Z51" s="39">
        <f t="shared" si="45"/>
        <v>1</v>
      </c>
      <c r="AA51" s="45"/>
      <c r="AB51" s="22"/>
      <c r="AC51" s="22"/>
      <c r="AD51" s="22">
        <f t="shared" si="46"/>
        <v>0</v>
      </c>
      <c r="AE51" s="22"/>
      <c r="AF51" s="22">
        <f t="shared" si="47"/>
        <v>0</v>
      </c>
      <c r="AG51" s="39">
        <f t="shared" si="48"/>
        <v>0</v>
      </c>
      <c r="AH51" s="38"/>
      <c r="AI51" s="7"/>
      <c r="AJ51" s="7"/>
      <c r="AK51" s="7"/>
      <c r="AL51" s="39">
        <f t="shared" si="49"/>
        <v>0</v>
      </c>
      <c r="AM51" s="38"/>
      <c r="AN51" s="7"/>
      <c r="AO51" s="39">
        <f t="shared" si="50"/>
        <v>0</v>
      </c>
      <c r="AP51" s="45"/>
      <c r="AQ51" s="22"/>
      <c r="AR51" s="22">
        <f t="shared" si="51"/>
        <v>0</v>
      </c>
      <c r="AS51" s="22"/>
      <c r="AT51" s="22"/>
      <c r="AU51" s="22">
        <f t="shared" si="52"/>
        <v>0</v>
      </c>
      <c r="AV51" s="39">
        <f t="shared" si="53"/>
        <v>0</v>
      </c>
      <c r="AW51" s="45"/>
      <c r="AX51" s="22"/>
      <c r="AY51" s="22"/>
      <c r="AZ51" s="22">
        <f t="shared" si="54"/>
        <v>0</v>
      </c>
      <c r="BA51" s="22"/>
      <c r="BB51" s="22"/>
      <c r="BC51" s="39">
        <f t="shared" si="55"/>
        <v>0</v>
      </c>
      <c r="BD51" s="45"/>
      <c r="BE51" s="22"/>
      <c r="BF51" s="22"/>
      <c r="BG51" s="39">
        <f t="shared" si="56"/>
        <v>0</v>
      </c>
      <c r="BH51" s="71">
        <f t="shared" si="57"/>
        <v>1</v>
      </c>
      <c r="BI51" s="75">
        <v>339150</v>
      </c>
      <c r="BJ51" s="78">
        <f>BI51*(1+(BJ2/100))</f>
        <v>356785.8</v>
      </c>
      <c r="BK51" s="86" t="s">
        <v>230</v>
      </c>
      <c r="BL51" s="20"/>
    </row>
    <row r="52" spans="1:84" s="21" customFormat="1" ht="24" x14ac:dyDescent="0.25">
      <c r="B52" s="14">
        <v>37</v>
      </c>
      <c r="C52" s="5" t="s">
        <v>129</v>
      </c>
      <c r="D52" s="8" t="s">
        <v>43</v>
      </c>
      <c r="E52" s="8" t="s">
        <v>87</v>
      </c>
      <c r="F52" s="5" t="s">
        <v>83</v>
      </c>
      <c r="G52" s="5" t="s">
        <v>46</v>
      </c>
      <c r="H52" s="8" t="s">
        <v>47</v>
      </c>
      <c r="I52" s="102" t="s">
        <v>110</v>
      </c>
      <c r="J52" s="443"/>
      <c r="K52" s="264" t="s">
        <v>250</v>
      </c>
      <c r="L52" s="11" t="s">
        <v>19</v>
      </c>
      <c r="M52" s="464"/>
      <c r="N52" s="53"/>
      <c r="O52" s="39">
        <f t="shared" si="43"/>
        <v>0</v>
      </c>
      <c r="P52" s="38"/>
      <c r="Q52" s="7"/>
      <c r="R52" s="7"/>
      <c r="S52" s="7"/>
      <c r="T52" s="7"/>
      <c r="U52" s="39">
        <f t="shared" si="44"/>
        <v>0</v>
      </c>
      <c r="V52" s="38"/>
      <c r="W52" s="7"/>
      <c r="X52" s="7">
        <v>2</v>
      </c>
      <c r="Y52" s="7"/>
      <c r="Z52" s="39">
        <f t="shared" si="45"/>
        <v>2</v>
      </c>
      <c r="AA52" s="45"/>
      <c r="AB52" s="22"/>
      <c r="AC52" s="22"/>
      <c r="AD52" s="22">
        <f t="shared" si="46"/>
        <v>0</v>
      </c>
      <c r="AE52" s="22"/>
      <c r="AF52" s="22">
        <f t="shared" si="47"/>
        <v>0</v>
      </c>
      <c r="AG52" s="39">
        <f t="shared" si="48"/>
        <v>0</v>
      </c>
      <c r="AH52" s="38"/>
      <c r="AI52" s="7"/>
      <c r="AJ52" s="7"/>
      <c r="AK52" s="7"/>
      <c r="AL52" s="39">
        <f t="shared" si="49"/>
        <v>0</v>
      </c>
      <c r="AM52" s="38"/>
      <c r="AN52" s="7"/>
      <c r="AO52" s="39">
        <f t="shared" si="50"/>
        <v>0</v>
      </c>
      <c r="AP52" s="45"/>
      <c r="AQ52" s="22"/>
      <c r="AR52" s="22">
        <f t="shared" si="51"/>
        <v>0</v>
      </c>
      <c r="AS52" s="22"/>
      <c r="AT52" s="22">
        <v>2</v>
      </c>
      <c r="AU52" s="22">
        <f t="shared" si="52"/>
        <v>2</v>
      </c>
      <c r="AV52" s="39">
        <f t="shared" si="53"/>
        <v>2</v>
      </c>
      <c r="AW52" s="45"/>
      <c r="AX52" s="22"/>
      <c r="AY52" s="22"/>
      <c r="AZ52" s="22">
        <f t="shared" si="54"/>
        <v>0</v>
      </c>
      <c r="BA52" s="22"/>
      <c r="BB52" s="22"/>
      <c r="BC52" s="39">
        <f t="shared" si="55"/>
        <v>0</v>
      </c>
      <c r="BD52" s="45"/>
      <c r="BE52" s="22">
        <v>3</v>
      </c>
      <c r="BF52" s="22"/>
      <c r="BG52" s="39">
        <f t="shared" si="56"/>
        <v>3</v>
      </c>
      <c r="BH52" s="71">
        <f t="shared" si="57"/>
        <v>7</v>
      </c>
      <c r="BI52" s="75">
        <v>241300</v>
      </c>
      <c r="BJ52" s="78">
        <f>BI52*(1+(BJ2/100))</f>
        <v>253847.6</v>
      </c>
      <c r="BK52" s="86" t="s">
        <v>230</v>
      </c>
      <c r="BL52" s="20"/>
    </row>
    <row r="53" spans="1:84" s="21" customFormat="1" ht="24" x14ac:dyDescent="0.25">
      <c r="B53" s="14">
        <v>38</v>
      </c>
      <c r="C53" s="5" t="s">
        <v>130</v>
      </c>
      <c r="D53" s="8" t="s">
        <v>43</v>
      </c>
      <c r="E53" s="8" t="s">
        <v>92</v>
      </c>
      <c r="F53" s="5" t="s">
        <v>76</v>
      </c>
      <c r="G53" s="5" t="s">
        <v>46</v>
      </c>
      <c r="H53" s="8" t="s">
        <v>47</v>
      </c>
      <c r="I53" s="102" t="s">
        <v>131</v>
      </c>
      <c r="J53" s="443"/>
      <c r="K53" s="264" t="s">
        <v>250</v>
      </c>
      <c r="L53" s="11" t="s">
        <v>19</v>
      </c>
      <c r="M53" s="464"/>
      <c r="N53" s="53"/>
      <c r="O53" s="39">
        <f t="shared" si="43"/>
        <v>0</v>
      </c>
      <c r="P53" s="38"/>
      <c r="Q53" s="7"/>
      <c r="R53" s="7"/>
      <c r="S53" s="7"/>
      <c r="T53" s="7"/>
      <c r="U53" s="39">
        <f t="shared" si="44"/>
        <v>0</v>
      </c>
      <c r="V53" s="38">
        <v>1</v>
      </c>
      <c r="W53" s="7"/>
      <c r="X53" s="7"/>
      <c r="Y53" s="7"/>
      <c r="Z53" s="39">
        <f t="shared" si="45"/>
        <v>1</v>
      </c>
      <c r="AA53" s="45">
        <v>1</v>
      </c>
      <c r="AB53" s="22"/>
      <c r="AC53" s="22"/>
      <c r="AD53" s="22">
        <f t="shared" si="46"/>
        <v>1</v>
      </c>
      <c r="AE53" s="22"/>
      <c r="AF53" s="22">
        <f t="shared" si="47"/>
        <v>0</v>
      </c>
      <c r="AG53" s="39">
        <f t="shared" si="48"/>
        <v>1</v>
      </c>
      <c r="AH53" s="38"/>
      <c r="AI53" s="7"/>
      <c r="AJ53" s="7"/>
      <c r="AK53" s="7"/>
      <c r="AL53" s="39">
        <f t="shared" si="49"/>
        <v>0</v>
      </c>
      <c r="AM53" s="38"/>
      <c r="AN53" s="7"/>
      <c r="AO53" s="39">
        <f t="shared" si="50"/>
        <v>0</v>
      </c>
      <c r="AP53" s="45"/>
      <c r="AQ53" s="22"/>
      <c r="AR53" s="22">
        <f t="shared" si="51"/>
        <v>0</v>
      </c>
      <c r="AS53" s="22"/>
      <c r="AT53" s="22"/>
      <c r="AU53" s="22">
        <f t="shared" si="52"/>
        <v>0</v>
      </c>
      <c r="AV53" s="39">
        <f t="shared" si="53"/>
        <v>0</v>
      </c>
      <c r="AW53" s="45"/>
      <c r="AX53" s="22"/>
      <c r="AY53" s="22"/>
      <c r="AZ53" s="22">
        <f t="shared" si="54"/>
        <v>0</v>
      </c>
      <c r="BA53" s="22"/>
      <c r="BB53" s="22"/>
      <c r="BC53" s="39">
        <f t="shared" si="55"/>
        <v>0</v>
      </c>
      <c r="BD53" s="45"/>
      <c r="BE53" s="22"/>
      <c r="BF53" s="22"/>
      <c r="BG53" s="39">
        <f t="shared" si="56"/>
        <v>0</v>
      </c>
      <c r="BH53" s="71">
        <f t="shared" si="57"/>
        <v>2</v>
      </c>
      <c r="BI53" s="75">
        <v>257450</v>
      </c>
      <c r="BJ53" s="78">
        <f>BI53*(1+(BJ2/100))</f>
        <v>270837.40000000002</v>
      </c>
      <c r="BK53" s="86" t="s">
        <v>230</v>
      </c>
      <c r="BL53" s="20"/>
    </row>
    <row r="54" spans="1:84" s="21" customFormat="1" ht="24" x14ac:dyDescent="0.25">
      <c r="B54" s="14">
        <v>39</v>
      </c>
      <c r="C54" s="5" t="s">
        <v>132</v>
      </c>
      <c r="D54" s="10" t="s">
        <v>43</v>
      </c>
      <c r="E54" s="10" t="s">
        <v>133</v>
      </c>
      <c r="F54" s="5" t="s">
        <v>83</v>
      </c>
      <c r="G54" s="9" t="s">
        <v>134</v>
      </c>
      <c r="H54" s="8" t="s">
        <v>47</v>
      </c>
      <c r="I54" s="102" t="s">
        <v>135</v>
      </c>
      <c r="J54" s="443"/>
      <c r="K54" s="264" t="s">
        <v>250</v>
      </c>
      <c r="L54" s="11" t="s">
        <v>19</v>
      </c>
      <c r="M54" s="464"/>
      <c r="N54" s="53"/>
      <c r="O54" s="39">
        <f t="shared" si="43"/>
        <v>0</v>
      </c>
      <c r="P54" s="38"/>
      <c r="Q54" s="7"/>
      <c r="R54" s="7"/>
      <c r="S54" s="7"/>
      <c r="T54" s="7"/>
      <c r="U54" s="39">
        <f t="shared" si="44"/>
        <v>0</v>
      </c>
      <c r="V54" s="38"/>
      <c r="W54" s="7"/>
      <c r="X54" s="7"/>
      <c r="Y54" s="7"/>
      <c r="Z54" s="39">
        <f t="shared" si="45"/>
        <v>0</v>
      </c>
      <c r="AA54" s="45"/>
      <c r="AB54" s="22"/>
      <c r="AC54" s="22"/>
      <c r="AD54" s="22">
        <f t="shared" si="46"/>
        <v>0</v>
      </c>
      <c r="AE54" s="22"/>
      <c r="AF54" s="22">
        <f t="shared" si="47"/>
        <v>0</v>
      </c>
      <c r="AG54" s="39">
        <f t="shared" si="48"/>
        <v>0</v>
      </c>
      <c r="AH54" s="38"/>
      <c r="AI54" s="7"/>
      <c r="AJ54" s="7"/>
      <c r="AK54" s="7"/>
      <c r="AL54" s="39">
        <f t="shared" si="49"/>
        <v>0</v>
      </c>
      <c r="AM54" s="38">
        <v>1</v>
      </c>
      <c r="AN54" s="7"/>
      <c r="AO54" s="39">
        <f t="shared" si="50"/>
        <v>1</v>
      </c>
      <c r="AP54" s="45"/>
      <c r="AQ54" s="22"/>
      <c r="AR54" s="22">
        <f t="shared" si="51"/>
        <v>0</v>
      </c>
      <c r="AS54" s="22"/>
      <c r="AT54" s="22"/>
      <c r="AU54" s="22">
        <f t="shared" si="52"/>
        <v>0</v>
      </c>
      <c r="AV54" s="39">
        <f t="shared" si="53"/>
        <v>0</v>
      </c>
      <c r="AW54" s="45"/>
      <c r="AX54" s="22"/>
      <c r="AY54" s="22"/>
      <c r="AZ54" s="22">
        <f t="shared" si="54"/>
        <v>0</v>
      </c>
      <c r="BA54" s="22"/>
      <c r="BB54" s="22"/>
      <c r="BC54" s="39">
        <f t="shared" si="55"/>
        <v>0</v>
      </c>
      <c r="BD54" s="45">
        <v>1</v>
      </c>
      <c r="BE54" s="22"/>
      <c r="BF54" s="22"/>
      <c r="BG54" s="39">
        <f t="shared" si="56"/>
        <v>1</v>
      </c>
      <c r="BH54" s="71">
        <f t="shared" si="57"/>
        <v>2</v>
      </c>
      <c r="BI54" s="75">
        <v>172900</v>
      </c>
      <c r="BJ54" s="78">
        <f>BI54*(1+(BJ2/100))</f>
        <v>181890.80000000002</v>
      </c>
      <c r="BK54" s="86" t="s">
        <v>230</v>
      </c>
      <c r="BL54" s="20"/>
    </row>
    <row r="55" spans="1:84" s="21" customFormat="1" ht="24" x14ac:dyDescent="0.25">
      <c r="A55" s="422"/>
      <c r="B55" s="14">
        <v>40</v>
      </c>
      <c r="C55" s="5" t="s">
        <v>136</v>
      </c>
      <c r="D55" s="10" t="s">
        <v>137</v>
      </c>
      <c r="E55" s="10" t="s">
        <v>138</v>
      </c>
      <c r="F55" s="5" t="s">
        <v>83</v>
      </c>
      <c r="G55" s="5" t="s">
        <v>46</v>
      </c>
      <c r="H55" s="8" t="s">
        <v>47</v>
      </c>
      <c r="I55" s="102" t="s">
        <v>139</v>
      </c>
      <c r="J55" s="443"/>
      <c r="K55" s="264" t="s">
        <v>250</v>
      </c>
      <c r="L55" s="11" t="s">
        <v>19</v>
      </c>
      <c r="M55" s="464"/>
      <c r="N55" s="53"/>
      <c r="O55" s="39">
        <f t="shared" si="43"/>
        <v>0</v>
      </c>
      <c r="P55" s="38"/>
      <c r="Q55" s="7"/>
      <c r="R55" s="7"/>
      <c r="S55" s="7"/>
      <c r="T55" s="7"/>
      <c r="U55" s="39">
        <f t="shared" si="44"/>
        <v>0</v>
      </c>
      <c r="V55" s="38"/>
      <c r="W55" s="7"/>
      <c r="X55" s="7"/>
      <c r="Y55" s="7"/>
      <c r="Z55" s="39">
        <f t="shared" si="45"/>
        <v>0</v>
      </c>
      <c r="AA55" s="45"/>
      <c r="AB55" s="22"/>
      <c r="AC55" s="22"/>
      <c r="AD55" s="22">
        <f t="shared" si="46"/>
        <v>0</v>
      </c>
      <c r="AE55" s="22"/>
      <c r="AF55" s="22">
        <f t="shared" si="47"/>
        <v>0</v>
      </c>
      <c r="AG55" s="39">
        <f t="shared" si="48"/>
        <v>0</v>
      </c>
      <c r="AH55" s="38"/>
      <c r="AI55" s="7"/>
      <c r="AJ55" s="7"/>
      <c r="AK55" s="7"/>
      <c r="AL55" s="39">
        <f t="shared" si="49"/>
        <v>0</v>
      </c>
      <c r="AM55" s="38">
        <v>1</v>
      </c>
      <c r="AN55" s="7"/>
      <c r="AO55" s="39">
        <f t="shared" si="50"/>
        <v>1</v>
      </c>
      <c r="AP55" s="45"/>
      <c r="AQ55" s="22"/>
      <c r="AR55" s="22">
        <f t="shared" si="51"/>
        <v>0</v>
      </c>
      <c r="AS55" s="22"/>
      <c r="AT55" s="22"/>
      <c r="AU55" s="22">
        <f t="shared" si="52"/>
        <v>0</v>
      </c>
      <c r="AV55" s="39">
        <f t="shared" si="53"/>
        <v>0</v>
      </c>
      <c r="AW55" s="45"/>
      <c r="AX55" s="22"/>
      <c r="AY55" s="22"/>
      <c r="AZ55" s="22">
        <f t="shared" si="54"/>
        <v>0</v>
      </c>
      <c r="BA55" s="22"/>
      <c r="BB55" s="22"/>
      <c r="BC55" s="39">
        <f t="shared" si="55"/>
        <v>0</v>
      </c>
      <c r="BD55" s="45"/>
      <c r="BE55" s="22"/>
      <c r="BF55" s="22"/>
      <c r="BG55" s="39">
        <f t="shared" si="56"/>
        <v>0</v>
      </c>
      <c r="BH55" s="71">
        <f t="shared" si="57"/>
        <v>1</v>
      </c>
      <c r="BI55" s="75">
        <v>278350</v>
      </c>
      <c r="BJ55" s="78">
        <f>BI55*(1+(BJ2/100))</f>
        <v>292824.2</v>
      </c>
      <c r="BK55" s="86" t="s">
        <v>230</v>
      </c>
      <c r="BL55" s="20"/>
    </row>
    <row r="56" spans="1:84" s="21" customFormat="1" ht="24.75" thickBot="1" x14ac:dyDescent="0.3">
      <c r="A56" s="422"/>
      <c r="B56" s="14">
        <v>41</v>
      </c>
      <c r="C56" s="18" t="s">
        <v>88</v>
      </c>
      <c r="D56" s="17" t="s">
        <v>43</v>
      </c>
      <c r="E56" s="17" t="s">
        <v>140</v>
      </c>
      <c r="F56" s="16" t="s">
        <v>65</v>
      </c>
      <c r="G56" s="18" t="s">
        <v>46</v>
      </c>
      <c r="H56" s="69" t="s">
        <v>47</v>
      </c>
      <c r="I56" s="105" t="s">
        <v>90</v>
      </c>
      <c r="J56" s="444"/>
      <c r="K56" s="265" t="s">
        <v>250</v>
      </c>
      <c r="L56" s="23" t="s">
        <v>19</v>
      </c>
      <c r="M56" s="465"/>
      <c r="N56" s="54"/>
      <c r="O56" s="41">
        <f t="shared" si="43"/>
        <v>0</v>
      </c>
      <c r="P56" s="42"/>
      <c r="Q56" s="47"/>
      <c r="R56" s="47"/>
      <c r="S56" s="47"/>
      <c r="T56" s="47"/>
      <c r="U56" s="43">
        <f t="shared" si="44"/>
        <v>0</v>
      </c>
      <c r="V56" s="40"/>
      <c r="W56" s="30"/>
      <c r="X56" s="30"/>
      <c r="Y56" s="30"/>
      <c r="Z56" s="41">
        <f t="shared" si="45"/>
        <v>0</v>
      </c>
      <c r="AA56" s="51"/>
      <c r="AB56" s="52"/>
      <c r="AC56" s="52"/>
      <c r="AD56" s="52">
        <f t="shared" si="46"/>
        <v>0</v>
      </c>
      <c r="AE56" s="52"/>
      <c r="AF56" s="52">
        <f t="shared" si="47"/>
        <v>0</v>
      </c>
      <c r="AG56" s="41">
        <f t="shared" si="48"/>
        <v>0</v>
      </c>
      <c r="AH56" s="40"/>
      <c r="AI56" s="30"/>
      <c r="AJ56" s="30"/>
      <c r="AK56" s="30"/>
      <c r="AL56" s="41">
        <f t="shared" si="49"/>
        <v>0</v>
      </c>
      <c r="AM56" s="40"/>
      <c r="AN56" s="30"/>
      <c r="AO56" s="41">
        <f t="shared" si="50"/>
        <v>0</v>
      </c>
      <c r="AP56" s="51"/>
      <c r="AQ56" s="52"/>
      <c r="AR56" s="52">
        <f t="shared" si="51"/>
        <v>0</v>
      </c>
      <c r="AS56" s="52"/>
      <c r="AT56" s="52"/>
      <c r="AU56" s="52">
        <f t="shared" si="52"/>
        <v>0</v>
      </c>
      <c r="AV56" s="41">
        <f t="shared" si="53"/>
        <v>0</v>
      </c>
      <c r="AW56" s="51"/>
      <c r="AX56" s="52"/>
      <c r="AY56" s="52"/>
      <c r="AZ56" s="52">
        <f t="shared" si="54"/>
        <v>0</v>
      </c>
      <c r="BA56" s="52"/>
      <c r="BB56" s="52"/>
      <c r="BC56" s="41">
        <f t="shared" si="55"/>
        <v>0</v>
      </c>
      <c r="BD56" s="51">
        <v>2</v>
      </c>
      <c r="BE56" s="52"/>
      <c r="BF56" s="52">
        <v>6</v>
      </c>
      <c r="BG56" s="41">
        <f t="shared" si="56"/>
        <v>8</v>
      </c>
      <c r="BH56" s="72">
        <f t="shared" si="57"/>
        <v>8</v>
      </c>
      <c r="BI56" s="91">
        <v>359100</v>
      </c>
      <c r="BJ56" s="92">
        <f>BI56*(1+(BJ2/100))</f>
        <v>377773.2</v>
      </c>
      <c r="BK56" s="89" t="s">
        <v>230</v>
      </c>
      <c r="BL56" s="20"/>
    </row>
    <row r="57" spans="1:84" ht="15.75" thickBot="1" x14ac:dyDescent="0.25">
      <c r="B57" s="445" t="s">
        <v>253</v>
      </c>
      <c r="C57" s="446"/>
      <c r="D57" s="446"/>
      <c r="E57" s="446"/>
      <c r="F57" s="446"/>
      <c r="G57" s="446"/>
      <c r="H57" s="446"/>
      <c r="I57" s="446"/>
      <c r="J57" s="447"/>
      <c r="K57" s="447"/>
      <c r="L57" s="447"/>
      <c r="M57" s="448"/>
      <c r="N57" s="31">
        <f>SUM(N41:N56)</f>
        <v>0</v>
      </c>
      <c r="O57" s="33">
        <f t="shared" ref="O57:AM57" si="58">SUM(O41:O56)</f>
        <v>0</v>
      </c>
      <c r="P57" s="31">
        <f t="shared" si="58"/>
        <v>0</v>
      </c>
      <c r="Q57" s="32">
        <f t="shared" si="58"/>
        <v>0</v>
      </c>
      <c r="R57" s="32">
        <f t="shared" si="58"/>
        <v>0</v>
      </c>
      <c r="S57" s="32">
        <f t="shared" si="58"/>
        <v>1</v>
      </c>
      <c r="T57" s="32">
        <f t="shared" si="58"/>
        <v>7</v>
      </c>
      <c r="U57" s="33">
        <f>SUM(U41:U56)</f>
        <v>8</v>
      </c>
      <c r="V57" s="31">
        <f t="shared" si="58"/>
        <v>1</v>
      </c>
      <c r="W57" s="32">
        <f t="shared" si="58"/>
        <v>1</v>
      </c>
      <c r="X57" s="32">
        <f t="shared" si="58"/>
        <v>3</v>
      </c>
      <c r="Y57" s="32">
        <f t="shared" si="58"/>
        <v>2</v>
      </c>
      <c r="Z57" s="33">
        <f>SUM(Z41:Z56)</f>
        <v>7</v>
      </c>
      <c r="AA57" s="31">
        <f t="shared" si="58"/>
        <v>1</v>
      </c>
      <c r="AB57" s="32">
        <f t="shared" si="58"/>
        <v>1</v>
      </c>
      <c r="AC57" s="32">
        <f t="shared" si="58"/>
        <v>2</v>
      </c>
      <c r="AD57" s="32">
        <f>SUM(AD41:AD56)</f>
        <v>4</v>
      </c>
      <c r="AE57" s="32">
        <f t="shared" si="58"/>
        <v>0</v>
      </c>
      <c r="AF57" s="32">
        <f t="shared" si="58"/>
        <v>0</v>
      </c>
      <c r="AG57" s="33">
        <f>SUM(AG41:AG56)</f>
        <v>4</v>
      </c>
      <c r="AH57" s="31">
        <f t="shared" si="58"/>
        <v>0</v>
      </c>
      <c r="AI57" s="32">
        <f t="shared" si="58"/>
        <v>0</v>
      </c>
      <c r="AJ57" s="32">
        <f t="shared" si="58"/>
        <v>0</v>
      </c>
      <c r="AK57" s="32">
        <f t="shared" si="58"/>
        <v>1</v>
      </c>
      <c r="AL57" s="33">
        <f>SUM(AL41:AL56)</f>
        <v>1</v>
      </c>
      <c r="AM57" s="31">
        <f t="shared" si="58"/>
        <v>7</v>
      </c>
      <c r="AN57" s="32">
        <f t="shared" ref="AN57:BF57" si="59">SUM(AN41:AN56)</f>
        <v>7</v>
      </c>
      <c r="AO57" s="33">
        <f>SUM(AO41:AO56)</f>
        <v>14</v>
      </c>
      <c r="AP57" s="31">
        <f t="shared" si="59"/>
        <v>1</v>
      </c>
      <c r="AQ57" s="32">
        <f t="shared" si="59"/>
        <v>0</v>
      </c>
      <c r="AR57" s="32">
        <f>SUM(AR41:AR56)</f>
        <v>1</v>
      </c>
      <c r="AS57" s="32">
        <f t="shared" si="59"/>
        <v>1</v>
      </c>
      <c r="AT57" s="32">
        <f t="shared" si="59"/>
        <v>2</v>
      </c>
      <c r="AU57" s="32">
        <f>SUM(AU41:AU56)</f>
        <v>3</v>
      </c>
      <c r="AV57" s="33">
        <f>SUM(AV41:AV56)</f>
        <v>4</v>
      </c>
      <c r="AW57" s="31">
        <f t="shared" si="59"/>
        <v>0</v>
      </c>
      <c r="AX57" s="32">
        <f t="shared" si="59"/>
        <v>4</v>
      </c>
      <c r="AY57" s="32">
        <f t="shared" si="59"/>
        <v>8</v>
      </c>
      <c r="AZ57" s="32">
        <f>SUM(AZ41:AZ56)</f>
        <v>12</v>
      </c>
      <c r="BA57" s="32">
        <f t="shared" si="59"/>
        <v>0</v>
      </c>
      <c r="BB57" s="32">
        <f>SUM(BB41:BB56)</f>
        <v>0</v>
      </c>
      <c r="BC57" s="33">
        <f>SUM(BC41:BC56)</f>
        <v>12</v>
      </c>
      <c r="BD57" s="31">
        <f t="shared" si="59"/>
        <v>8</v>
      </c>
      <c r="BE57" s="32">
        <f t="shared" si="59"/>
        <v>3</v>
      </c>
      <c r="BF57" s="32">
        <f t="shared" si="59"/>
        <v>19</v>
      </c>
      <c r="BG57" s="33">
        <f>SUM(BG41:BG56)</f>
        <v>30</v>
      </c>
      <c r="BH57" s="55">
        <f>SUM(BH41:BH56)</f>
        <v>80</v>
      </c>
    </row>
    <row r="58" spans="1:84" ht="15" thickBot="1" x14ac:dyDescent="0.25"/>
    <row r="59" spans="1:84" ht="23.25" customHeight="1" x14ac:dyDescent="0.2">
      <c r="A59" s="423"/>
      <c r="B59" s="449" t="s">
        <v>255</v>
      </c>
      <c r="C59" s="450"/>
      <c r="D59" s="450"/>
      <c r="E59" s="450"/>
      <c r="F59" s="450"/>
      <c r="G59" s="450"/>
      <c r="H59" s="450"/>
      <c r="I59" s="450"/>
      <c r="J59" s="450"/>
      <c r="K59" s="450"/>
      <c r="L59" s="450"/>
      <c r="M59" s="451"/>
    </row>
    <row r="60" spans="1:84" ht="15" customHeight="1" x14ac:dyDescent="0.2">
      <c r="A60" s="423"/>
      <c r="B60" s="452"/>
      <c r="C60" s="453"/>
      <c r="D60" s="453"/>
      <c r="E60" s="453"/>
      <c r="F60" s="453"/>
      <c r="G60" s="453"/>
      <c r="H60" s="453"/>
      <c r="I60" s="453"/>
      <c r="J60" s="453"/>
      <c r="K60" s="453"/>
      <c r="L60" s="453"/>
      <c r="M60" s="454"/>
    </row>
    <row r="61" spans="1:84" ht="15.75" customHeight="1" thickBot="1" x14ac:dyDescent="0.25">
      <c r="A61" s="423"/>
      <c r="B61" s="455"/>
      <c r="C61" s="456"/>
      <c r="D61" s="456"/>
      <c r="E61" s="456"/>
      <c r="F61" s="456"/>
      <c r="G61" s="456"/>
      <c r="H61" s="456"/>
      <c r="I61" s="456"/>
      <c r="J61" s="456"/>
      <c r="K61" s="456"/>
      <c r="L61" s="456"/>
      <c r="M61" s="457"/>
    </row>
    <row r="62" spans="1:84" s="21" customFormat="1" ht="15.75" customHeight="1" thickBot="1" x14ac:dyDescent="0.3">
      <c r="A62" s="423"/>
      <c r="B62" s="472" t="s">
        <v>235</v>
      </c>
      <c r="C62" s="478" t="s">
        <v>18</v>
      </c>
      <c r="D62" s="475" t="s">
        <v>236</v>
      </c>
      <c r="E62" s="472" t="s">
        <v>19</v>
      </c>
      <c r="F62" s="466" t="s">
        <v>321</v>
      </c>
      <c r="G62" s="466" t="s">
        <v>238</v>
      </c>
      <c r="H62" s="466" t="s">
        <v>239</v>
      </c>
      <c r="I62" s="469" t="s">
        <v>20</v>
      </c>
      <c r="J62" s="459" t="s">
        <v>240</v>
      </c>
      <c r="K62" s="459" t="s">
        <v>241</v>
      </c>
      <c r="L62" s="459" t="s">
        <v>242</v>
      </c>
      <c r="M62" s="459" t="s">
        <v>243</v>
      </c>
      <c r="N62" s="481" t="s">
        <v>0</v>
      </c>
      <c r="O62" s="482"/>
      <c r="P62" s="481" t="s">
        <v>2</v>
      </c>
      <c r="Q62" s="490"/>
      <c r="R62" s="490"/>
      <c r="S62" s="490"/>
      <c r="T62" s="490"/>
      <c r="U62" s="482"/>
      <c r="V62" s="490" t="s">
        <v>3</v>
      </c>
      <c r="W62" s="490"/>
      <c r="X62" s="490"/>
      <c r="Y62" s="490"/>
      <c r="Z62" s="482"/>
      <c r="AA62" s="498" t="s">
        <v>4</v>
      </c>
      <c r="AB62" s="498"/>
      <c r="AC62" s="498"/>
      <c r="AD62" s="498"/>
      <c r="AE62" s="498"/>
      <c r="AF62" s="498"/>
      <c r="AG62" s="499"/>
      <c r="AH62" s="500" t="s">
        <v>5</v>
      </c>
      <c r="AI62" s="498"/>
      <c r="AJ62" s="498"/>
      <c r="AK62" s="498"/>
      <c r="AL62" s="498"/>
      <c r="AM62" s="481" t="s">
        <v>6</v>
      </c>
      <c r="AN62" s="490"/>
      <c r="AO62" s="482"/>
      <c r="AP62" s="490" t="s">
        <v>7</v>
      </c>
      <c r="AQ62" s="490"/>
      <c r="AR62" s="490"/>
      <c r="AS62" s="490"/>
      <c r="AT62" s="490"/>
      <c r="AU62" s="490"/>
      <c r="AV62" s="482"/>
      <c r="AW62" s="481" t="s">
        <v>8</v>
      </c>
      <c r="AX62" s="490"/>
      <c r="AY62" s="490"/>
      <c r="AZ62" s="490"/>
      <c r="BA62" s="490"/>
      <c r="BB62" s="490"/>
      <c r="BC62" s="482"/>
      <c r="BD62" s="481" t="s">
        <v>9</v>
      </c>
      <c r="BE62" s="490"/>
      <c r="BF62" s="490"/>
      <c r="BG62" s="482"/>
      <c r="BH62" s="459" t="s">
        <v>256</v>
      </c>
      <c r="BI62" s="439" t="s">
        <v>245</v>
      </c>
      <c r="BJ62" s="441"/>
      <c r="BK62" s="485" t="s">
        <v>246</v>
      </c>
      <c r="BL62" s="439" t="s">
        <v>296</v>
      </c>
      <c r="BM62" s="440"/>
      <c r="BN62" s="441"/>
      <c r="BO62" s="439" t="s">
        <v>297</v>
      </c>
      <c r="BP62" s="440"/>
      <c r="BQ62" s="441"/>
      <c r="BR62" s="439" t="s">
        <v>298</v>
      </c>
      <c r="BS62" s="440"/>
      <c r="BT62" s="441"/>
      <c r="BU62" s="439" t="s">
        <v>299</v>
      </c>
      <c r="BV62" s="440"/>
      <c r="BW62" s="441"/>
      <c r="BX62" s="439" t="s">
        <v>300</v>
      </c>
      <c r="BY62" s="440"/>
      <c r="BZ62" s="441"/>
      <c r="CA62" s="439" t="s">
        <v>301</v>
      </c>
      <c r="CB62" s="440"/>
      <c r="CC62" s="441"/>
      <c r="CD62" s="439" t="s">
        <v>302</v>
      </c>
      <c r="CE62" s="440"/>
      <c r="CF62" s="441"/>
    </row>
    <row r="63" spans="1:84" s="21" customFormat="1" ht="15" customHeight="1" thickBot="1" x14ac:dyDescent="0.3">
      <c r="A63" s="423"/>
      <c r="B63" s="473"/>
      <c r="C63" s="479"/>
      <c r="D63" s="476"/>
      <c r="E63" s="473"/>
      <c r="F63" s="467"/>
      <c r="G63" s="467"/>
      <c r="H63" s="467"/>
      <c r="I63" s="470"/>
      <c r="J63" s="460"/>
      <c r="K63" s="460"/>
      <c r="L63" s="460"/>
      <c r="M63" s="460"/>
      <c r="N63" s="483"/>
      <c r="O63" s="484"/>
      <c r="P63" s="495"/>
      <c r="Q63" s="496"/>
      <c r="R63" s="496"/>
      <c r="S63" s="496"/>
      <c r="T63" s="496"/>
      <c r="U63" s="497"/>
      <c r="V63" s="496"/>
      <c r="W63" s="496"/>
      <c r="X63" s="496"/>
      <c r="Y63" s="496"/>
      <c r="Z63" s="497"/>
      <c r="AA63" s="500" t="s">
        <v>10</v>
      </c>
      <c r="AB63" s="498"/>
      <c r="AC63" s="498"/>
      <c r="AD63" s="499"/>
      <c r="AE63" s="500" t="s">
        <v>11</v>
      </c>
      <c r="AF63" s="498"/>
      <c r="AG63" s="499"/>
      <c r="AH63" s="500" t="s">
        <v>12</v>
      </c>
      <c r="AI63" s="498"/>
      <c r="AJ63" s="498"/>
      <c r="AK63" s="498"/>
      <c r="AL63" s="499"/>
      <c r="AM63" s="483"/>
      <c r="AN63" s="492"/>
      <c r="AO63" s="484"/>
      <c r="AP63" s="500" t="s">
        <v>13</v>
      </c>
      <c r="AQ63" s="498"/>
      <c r="AR63" s="499"/>
      <c r="AS63" s="500" t="s">
        <v>14</v>
      </c>
      <c r="AT63" s="498"/>
      <c r="AU63" s="499"/>
      <c r="AV63" s="501" t="s">
        <v>15</v>
      </c>
      <c r="AW63" s="500" t="s">
        <v>16</v>
      </c>
      <c r="AX63" s="498"/>
      <c r="AY63" s="498"/>
      <c r="AZ63" s="499"/>
      <c r="BA63" s="500" t="s">
        <v>17</v>
      </c>
      <c r="BB63" s="499"/>
      <c r="BC63" s="488" t="s">
        <v>39</v>
      </c>
      <c r="BD63" s="483"/>
      <c r="BE63" s="492"/>
      <c r="BF63" s="492"/>
      <c r="BG63" s="484"/>
      <c r="BH63" s="460"/>
      <c r="BI63" s="431" t="s">
        <v>248</v>
      </c>
      <c r="BJ63" s="431" t="s">
        <v>249</v>
      </c>
      <c r="BK63" s="486"/>
      <c r="BL63" s="431" t="s">
        <v>265</v>
      </c>
      <c r="BM63" s="431" t="s">
        <v>266</v>
      </c>
      <c r="BN63" s="431" t="s">
        <v>269</v>
      </c>
      <c r="BO63" s="431" t="s">
        <v>265</v>
      </c>
      <c r="BP63" s="431" t="s">
        <v>266</v>
      </c>
      <c r="BQ63" s="431" t="s">
        <v>269</v>
      </c>
      <c r="BR63" s="431" t="s">
        <v>265</v>
      </c>
      <c r="BS63" s="431" t="s">
        <v>266</v>
      </c>
      <c r="BT63" s="431" t="s">
        <v>269</v>
      </c>
      <c r="BU63" s="431" t="s">
        <v>265</v>
      </c>
      <c r="BV63" s="431" t="s">
        <v>266</v>
      </c>
      <c r="BW63" s="431" t="s">
        <v>269</v>
      </c>
      <c r="BX63" s="431" t="s">
        <v>265</v>
      </c>
      <c r="BY63" s="431" t="s">
        <v>266</v>
      </c>
      <c r="BZ63" s="431" t="s">
        <v>269</v>
      </c>
      <c r="CA63" s="431" t="s">
        <v>265</v>
      </c>
      <c r="CB63" s="431" t="s">
        <v>266</v>
      </c>
      <c r="CC63" s="431" t="s">
        <v>269</v>
      </c>
      <c r="CD63" s="431" t="s">
        <v>265</v>
      </c>
      <c r="CE63" s="431" t="s">
        <v>266</v>
      </c>
      <c r="CF63" s="431" t="s">
        <v>269</v>
      </c>
    </row>
    <row r="64" spans="1:84" s="21" customFormat="1" ht="48.75" thickBot="1" x14ac:dyDescent="0.3">
      <c r="A64" s="423"/>
      <c r="B64" s="473"/>
      <c r="C64" s="479"/>
      <c r="D64" s="476"/>
      <c r="E64" s="473"/>
      <c r="F64" s="467"/>
      <c r="G64" s="467"/>
      <c r="H64" s="467"/>
      <c r="I64" s="470"/>
      <c r="J64" s="460"/>
      <c r="K64" s="460"/>
      <c r="L64" s="460"/>
      <c r="M64" s="460"/>
      <c r="N64" s="2" t="s">
        <v>21</v>
      </c>
      <c r="O64" s="1" t="s">
        <v>1</v>
      </c>
      <c r="P64" s="133" t="s">
        <v>22</v>
      </c>
      <c r="Q64" s="2" t="s">
        <v>24</v>
      </c>
      <c r="R64" s="2" t="s">
        <v>25</v>
      </c>
      <c r="S64" s="2" t="s">
        <v>26</v>
      </c>
      <c r="T64" s="2" t="s">
        <v>27</v>
      </c>
      <c r="U64" s="3" t="s">
        <v>28</v>
      </c>
      <c r="V64" s="2" t="s">
        <v>23</v>
      </c>
      <c r="W64" s="2" t="s">
        <v>24</v>
      </c>
      <c r="X64" s="2" t="s">
        <v>26</v>
      </c>
      <c r="Y64" s="2" t="s">
        <v>27</v>
      </c>
      <c r="Z64" s="3" t="s">
        <v>29</v>
      </c>
      <c r="AA64" s="2" t="s">
        <v>23</v>
      </c>
      <c r="AB64" s="2" t="s">
        <v>24</v>
      </c>
      <c r="AC64" s="2" t="s">
        <v>27</v>
      </c>
      <c r="AD64" s="3" t="s">
        <v>30</v>
      </c>
      <c r="AE64" s="2" t="s">
        <v>22</v>
      </c>
      <c r="AF64" s="4" t="s">
        <v>31</v>
      </c>
      <c r="AG64" s="3" t="s">
        <v>32</v>
      </c>
      <c r="AH64" s="133" t="s">
        <v>22</v>
      </c>
      <c r="AI64" s="2" t="s">
        <v>23</v>
      </c>
      <c r="AJ64" s="2" t="s">
        <v>24</v>
      </c>
      <c r="AK64" s="2" t="s">
        <v>27</v>
      </c>
      <c r="AL64" s="3" t="s">
        <v>33</v>
      </c>
      <c r="AM64" s="2" t="s">
        <v>24</v>
      </c>
      <c r="AN64" s="2" t="s">
        <v>27</v>
      </c>
      <c r="AO64" s="3" t="s">
        <v>34</v>
      </c>
      <c r="AP64" s="2" t="s">
        <v>23</v>
      </c>
      <c r="AQ64" s="2" t="s">
        <v>27</v>
      </c>
      <c r="AR64" s="3" t="s">
        <v>35</v>
      </c>
      <c r="AS64" s="2" t="s">
        <v>23</v>
      </c>
      <c r="AT64" s="2" t="s">
        <v>26</v>
      </c>
      <c r="AU64" s="136" t="s">
        <v>36</v>
      </c>
      <c r="AV64" s="503"/>
      <c r="AW64" s="133" t="s">
        <v>22</v>
      </c>
      <c r="AX64" s="2" t="s">
        <v>24</v>
      </c>
      <c r="AY64" s="2" t="s">
        <v>27</v>
      </c>
      <c r="AZ64" s="3" t="s">
        <v>37</v>
      </c>
      <c r="BA64" s="2" t="s">
        <v>22</v>
      </c>
      <c r="BB64" s="4" t="s">
        <v>38</v>
      </c>
      <c r="BC64" s="494"/>
      <c r="BD64" s="2" t="s">
        <v>24</v>
      </c>
      <c r="BE64" s="2" t="s">
        <v>26</v>
      </c>
      <c r="BF64" s="2" t="s">
        <v>27</v>
      </c>
      <c r="BG64" s="3" t="s">
        <v>40</v>
      </c>
      <c r="BH64" s="460"/>
      <c r="BI64" s="432"/>
      <c r="BJ64" s="432"/>
      <c r="BK64" s="486"/>
      <c r="BL64" s="432"/>
      <c r="BM64" s="432"/>
      <c r="BN64" s="432"/>
      <c r="BO64" s="432"/>
      <c r="BP64" s="432"/>
      <c r="BQ64" s="432"/>
      <c r="BR64" s="432"/>
      <c r="BS64" s="432"/>
      <c r="BT64" s="432"/>
      <c r="BU64" s="432"/>
      <c r="BV64" s="432"/>
      <c r="BW64" s="432"/>
      <c r="BX64" s="432"/>
      <c r="BY64" s="432"/>
      <c r="BZ64" s="432"/>
      <c r="CA64" s="432"/>
      <c r="CB64" s="432"/>
      <c r="CC64" s="432"/>
      <c r="CD64" s="432"/>
      <c r="CE64" s="432"/>
      <c r="CF64" s="432"/>
    </row>
    <row r="65" spans="1:84" s="21" customFormat="1" ht="24" customHeight="1" x14ac:dyDescent="0.25">
      <c r="A65" s="423"/>
      <c r="B65" s="277">
        <v>42</v>
      </c>
      <c r="C65" s="278" t="s">
        <v>141</v>
      </c>
      <c r="D65" s="308" t="s">
        <v>43</v>
      </c>
      <c r="E65" s="308" t="s">
        <v>121</v>
      </c>
      <c r="F65" s="278" t="s">
        <v>76</v>
      </c>
      <c r="G65" s="278" t="s">
        <v>46</v>
      </c>
      <c r="H65" s="279" t="s">
        <v>47</v>
      </c>
      <c r="I65" s="281" t="s">
        <v>142</v>
      </c>
      <c r="J65" s="433" t="s">
        <v>329</v>
      </c>
      <c r="K65" s="283" t="s">
        <v>250</v>
      </c>
      <c r="L65" s="281" t="s">
        <v>19</v>
      </c>
      <c r="M65" s="436" t="s">
        <v>251</v>
      </c>
      <c r="N65" s="35"/>
      <c r="O65" s="288">
        <f>SUM(N65:N65)</f>
        <v>0</v>
      </c>
      <c r="P65" s="35"/>
      <c r="Q65" s="48"/>
      <c r="R65" s="48"/>
      <c r="S65" s="48"/>
      <c r="T65" s="48"/>
      <c r="U65" s="288">
        <f>SUM(P65:T65)</f>
        <v>0</v>
      </c>
      <c r="V65" s="35"/>
      <c r="W65" s="36"/>
      <c r="X65" s="36"/>
      <c r="Y65" s="36"/>
      <c r="Z65" s="288">
        <f>SUM(V65:Y65)</f>
        <v>0</v>
      </c>
      <c r="AA65" s="35"/>
      <c r="AB65" s="36"/>
      <c r="AC65" s="36"/>
      <c r="AD65" s="48">
        <f>SUM(AA65:AC65)</f>
        <v>0</v>
      </c>
      <c r="AE65" s="36"/>
      <c r="AF65" s="48">
        <f>SUM(AE65:AE65)</f>
        <v>0</v>
      </c>
      <c r="AG65" s="288">
        <f>AF65+AD65</f>
        <v>0</v>
      </c>
      <c r="AH65" s="44"/>
      <c r="AI65" s="48"/>
      <c r="AJ65" s="48"/>
      <c r="AK65" s="48"/>
      <c r="AL65" s="288">
        <f>SUM(AH65:AK65)</f>
        <v>0</v>
      </c>
      <c r="AM65" s="35"/>
      <c r="AN65" s="36"/>
      <c r="AO65" s="288">
        <f>SUM(AM65:AN65)</f>
        <v>0</v>
      </c>
      <c r="AP65" s="35"/>
      <c r="AQ65" s="36"/>
      <c r="AR65" s="48">
        <f>SUM(AP65:AQ65)</f>
        <v>0</v>
      </c>
      <c r="AS65" s="36"/>
      <c r="AT65" s="36"/>
      <c r="AU65" s="48">
        <f>SUM(AS65:AT65)</f>
        <v>0</v>
      </c>
      <c r="AV65" s="288">
        <f>AU65+AR65</f>
        <v>0</v>
      </c>
      <c r="AW65" s="35"/>
      <c r="AX65" s="36"/>
      <c r="AY65" s="48">
        <v>1</v>
      </c>
      <c r="AZ65" s="48">
        <f>SUM(AW65:AY65)</f>
        <v>1</v>
      </c>
      <c r="BA65" s="36"/>
      <c r="BB65" s="48">
        <f>SUM(BA65:BA65)</f>
        <v>0</v>
      </c>
      <c r="BC65" s="288">
        <f>BB65+AZ65</f>
        <v>1</v>
      </c>
      <c r="BD65" s="35"/>
      <c r="BE65" s="36"/>
      <c r="BF65" s="36"/>
      <c r="BG65" s="288">
        <f>SUM(BD65:BF65)</f>
        <v>0</v>
      </c>
      <c r="BH65" s="70">
        <f>BG65+BC65+AV65+AO65+AL65+AG65+Z65+U65+O65</f>
        <v>1</v>
      </c>
      <c r="BI65" s="81">
        <v>275303.11</v>
      </c>
      <c r="BJ65" s="310">
        <f>BI65*(1+(BJ2/100))</f>
        <v>289618.87172</v>
      </c>
      <c r="BK65" s="311" t="s">
        <v>257</v>
      </c>
      <c r="BL65" s="302"/>
      <c r="BM65" s="298"/>
      <c r="BN65" s="304"/>
      <c r="BO65" s="306"/>
      <c r="BP65" s="298"/>
      <c r="BQ65" s="304"/>
      <c r="BR65" s="306"/>
      <c r="BS65" s="298"/>
      <c r="BT65" s="304"/>
      <c r="BU65" s="306"/>
      <c r="BV65" s="298"/>
      <c r="BW65" s="304"/>
      <c r="BX65" s="306"/>
      <c r="BY65" s="298"/>
      <c r="BZ65" s="304"/>
      <c r="CA65" s="306"/>
      <c r="CB65" s="298"/>
      <c r="CC65" s="304"/>
      <c r="CD65" s="306"/>
      <c r="CE65" s="298"/>
      <c r="CF65" s="299"/>
    </row>
    <row r="66" spans="1:84" s="21" customFormat="1" ht="24" x14ac:dyDescent="0.25">
      <c r="A66" s="423"/>
      <c r="B66" s="14">
        <v>43</v>
      </c>
      <c r="C66" s="5" t="s">
        <v>143</v>
      </c>
      <c r="D66" s="10" t="s">
        <v>43</v>
      </c>
      <c r="E66" s="10" t="s">
        <v>144</v>
      </c>
      <c r="F66" s="5" t="s">
        <v>83</v>
      </c>
      <c r="G66" s="5" t="s">
        <v>46</v>
      </c>
      <c r="H66" s="8" t="s">
        <v>47</v>
      </c>
      <c r="I66" s="282" t="s">
        <v>145</v>
      </c>
      <c r="J66" s="434"/>
      <c r="K66" s="284" t="s">
        <v>250</v>
      </c>
      <c r="L66" s="282" t="s">
        <v>19</v>
      </c>
      <c r="M66" s="437"/>
      <c r="N66" s="38"/>
      <c r="O66" s="289">
        <f>SUM(N66:N66)</f>
        <v>0</v>
      </c>
      <c r="P66" s="38"/>
      <c r="Q66" s="22">
        <v>1</v>
      </c>
      <c r="R66" s="22"/>
      <c r="S66" s="22"/>
      <c r="T66" s="22"/>
      <c r="U66" s="289">
        <f>SUM(P66:T66)</f>
        <v>1</v>
      </c>
      <c r="V66" s="38"/>
      <c r="W66" s="7"/>
      <c r="X66" s="7"/>
      <c r="Y66" s="7"/>
      <c r="Z66" s="289">
        <f>SUM(V66:Y66)</f>
        <v>0</v>
      </c>
      <c r="AA66" s="38"/>
      <c r="AB66" s="7"/>
      <c r="AC66" s="7"/>
      <c r="AD66" s="22">
        <f>SUM(AA66:AC66)</f>
        <v>0</v>
      </c>
      <c r="AE66" s="7"/>
      <c r="AF66" s="22">
        <f>SUM(AE66:AE66)</f>
        <v>0</v>
      </c>
      <c r="AG66" s="289">
        <f>AF66+AD66</f>
        <v>0</v>
      </c>
      <c r="AH66" s="45"/>
      <c r="AI66" s="22"/>
      <c r="AJ66" s="22"/>
      <c r="AK66" s="22"/>
      <c r="AL66" s="289">
        <f>SUM(AH66:AK66)</f>
        <v>0</v>
      </c>
      <c r="AM66" s="38"/>
      <c r="AN66" s="7"/>
      <c r="AO66" s="289">
        <f>SUM(AM66:AN66)</f>
        <v>0</v>
      </c>
      <c r="AP66" s="38"/>
      <c r="AQ66" s="7"/>
      <c r="AR66" s="22">
        <f>SUM(AP66:AQ66)</f>
        <v>0</v>
      </c>
      <c r="AS66" s="7"/>
      <c r="AT66" s="7"/>
      <c r="AU66" s="22">
        <f>SUM(AS66:AT66)</f>
        <v>0</v>
      </c>
      <c r="AV66" s="289">
        <f>AU66+AR66</f>
        <v>0</v>
      </c>
      <c r="AW66" s="38"/>
      <c r="AX66" s="7"/>
      <c r="AY66" s="22"/>
      <c r="AZ66" s="22">
        <f>SUM(AW66:AY66)</f>
        <v>0</v>
      </c>
      <c r="BA66" s="7"/>
      <c r="BB66" s="22">
        <f>SUM(BA66:BA66)</f>
        <v>0</v>
      </c>
      <c r="BC66" s="289">
        <f>BB66+AZ66</f>
        <v>0</v>
      </c>
      <c r="BD66" s="38"/>
      <c r="BE66" s="7"/>
      <c r="BF66" s="7"/>
      <c r="BG66" s="289">
        <f>SUM(BD66:BF66)</f>
        <v>0</v>
      </c>
      <c r="BH66" s="71">
        <f t="shared" ref="BH66:BH69" si="60">BG66+BC66+AV66+AO66+AL66+AG66+Z66+U66+O66</f>
        <v>1</v>
      </c>
      <c r="BI66" s="84">
        <v>236545.03</v>
      </c>
      <c r="BJ66" s="296">
        <f>BI66*(1+(BJ2/100))</f>
        <v>248845.37156</v>
      </c>
      <c r="BK66" s="301" t="s">
        <v>231</v>
      </c>
      <c r="BL66" s="303"/>
      <c r="BM66" s="297"/>
      <c r="BN66" s="305"/>
      <c r="BO66" s="307"/>
      <c r="BP66" s="297"/>
      <c r="BQ66" s="305"/>
      <c r="BR66" s="307"/>
      <c r="BS66" s="297"/>
      <c r="BT66" s="305"/>
      <c r="BU66" s="307"/>
      <c r="BV66" s="297"/>
      <c r="BW66" s="305"/>
      <c r="BX66" s="307"/>
      <c r="BY66" s="297"/>
      <c r="BZ66" s="305"/>
      <c r="CA66" s="307"/>
      <c r="CB66" s="297"/>
      <c r="CC66" s="305"/>
      <c r="CD66" s="307"/>
      <c r="CE66" s="297"/>
      <c r="CF66" s="300"/>
    </row>
    <row r="67" spans="1:84" s="21" customFormat="1" ht="24" x14ac:dyDescent="0.25">
      <c r="A67" s="423"/>
      <c r="B67" s="14">
        <v>44</v>
      </c>
      <c r="C67" s="5" t="s">
        <v>146</v>
      </c>
      <c r="D67" s="10" t="s">
        <v>43</v>
      </c>
      <c r="E67" s="10" t="s">
        <v>147</v>
      </c>
      <c r="F67" s="5" t="s">
        <v>148</v>
      </c>
      <c r="G67" s="5" t="s">
        <v>46</v>
      </c>
      <c r="H67" s="8" t="s">
        <v>47</v>
      </c>
      <c r="I67" s="282" t="s">
        <v>149</v>
      </c>
      <c r="J67" s="434"/>
      <c r="K67" s="284" t="s">
        <v>250</v>
      </c>
      <c r="L67" s="282" t="s">
        <v>19</v>
      </c>
      <c r="M67" s="437"/>
      <c r="N67" s="38"/>
      <c r="O67" s="289">
        <f>SUM(N67:N67)</f>
        <v>0</v>
      </c>
      <c r="P67" s="38"/>
      <c r="Q67" s="22"/>
      <c r="R67" s="22"/>
      <c r="S67" s="22"/>
      <c r="T67" s="22"/>
      <c r="U67" s="289">
        <f>SUM(P67:T67)</f>
        <v>0</v>
      </c>
      <c r="V67" s="38"/>
      <c r="W67" s="7"/>
      <c r="X67" s="7"/>
      <c r="Y67" s="7"/>
      <c r="Z67" s="289">
        <f>SUM(V67:Y67)</f>
        <v>0</v>
      </c>
      <c r="AA67" s="38"/>
      <c r="AB67" s="7"/>
      <c r="AC67" s="7"/>
      <c r="AD67" s="22">
        <f>SUM(AA67:AC67)</f>
        <v>0</v>
      </c>
      <c r="AE67" s="7"/>
      <c r="AF67" s="22">
        <f>SUM(AE67:AE67)</f>
        <v>0</v>
      </c>
      <c r="AG67" s="289">
        <f>AF67+AD67</f>
        <v>0</v>
      </c>
      <c r="AH67" s="45"/>
      <c r="AI67" s="22">
        <v>1</v>
      </c>
      <c r="AJ67" s="22"/>
      <c r="AK67" s="22"/>
      <c r="AL67" s="289">
        <f>SUM(AH67:AK67)</f>
        <v>1</v>
      </c>
      <c r="AM67" s="38"/>
      <c r="AN67" s="7"/>
      <c r="AO67" s="289">
        <f>SUM(AM67:AN67)</f>
        <v>0</v>
      </c>
      <c r="AP67" s="38"/>
      <c r="AQ67" s="7"/>
      <c r="AR67" s="22">
        <f>SUM(AP67:AQ67)</f>
        <v>0</v>
      </c>
      <c r="AS67" s="7"/>
      <c r="AT67" s="7"/>
      <c r="AU67" s="22">
        <f>SUM(AS67:AT67)</f>
        <v>0</v>
      </c>
      <c r="AV67" s="289">
        <f>AU67+AR67</f>
        <v>0</v>
      </c>
      <c r="AW67" s="38"/>
      <c r="AX67" s="7"/>
      <c r="AY67" s="22"/>
      <c r="AZ67" s="22">
        <f>SUM(AW67:AY67)</f>
        <v>0</v>
      </c>
      <c r="BA67" s="7"/>
      <c r="BB67" s="22">
        <f>SUM(BA67:BA67)</f>
        <v>0</v>
      </c>
      <c r="BC67" s="289">
        <f>BB67+AZ67</f>
        <v>0</v>
      </c>
      <c r="BD67" s="38"/>
      <c r="BE67" s="7"/>
      <c r="BF67" s="7"/>
      <c r="BG67" s="289">
        <f>SUM(BD67:BF67)</f>
        <v>0</v>
      </c>
      <c r="BH67" s="71">
        <f t="shared" si="60"/>
        <v>1</v>
      </c>
      <c r="BI67" s="84">
        <v>234697.03</v>
      </c>
      <c r="BJ67" s="296">
        <f>BI67*(1+(BJ2/100))</f>
        <v>246901.27556000001</v>
      </c>
      <c r="BK67" s="301" t="s">
        <v>231</v>
      </c>
      <c r="BL67" s="303"/>
      <c r="BM67" s="297"/>
      <c r="BN67" s="305"/>
      <c r="BO67" s="307"/>
      <c r="BP67" s="297"/>
      <c r="BQ67" s="305"/>
      <c r="BR67" s="307"/>
      <c r="BS67" s="297"/>
      <c r="BT67" s="305"/>
      <c r="BU67" s="307"/>
      <c r="BV67" s="297"/>
      <c r="BW67" s="305"/>
      <c r="BX67" s="307"/>
      <c r="BY67" s="297"/>
      <c r="BZ67" s="305"/>
      <c r="CA67" s="307"/>
      <c r="CB67" s="297"/>
      <c r="CC67" s="305"/>
      <c r="CD67" s="307"/>
      <c r="CE67" s="297"/>
      <c r="CF67" s="300"/>
    </row>
    <row r="68" spans="1:84" s="21" customFormat="1" ht="48" x14ac:dyDescent="0.25">
      <c r="A68" s="423"/>
      <c r="B68" s="14">
        <v>45</v>
      </c>
      <c r="C68" s="5" t="s">
        <v>150</v>
      </c>
      <c r="D68" s="10" t="s">
        <v>54</v>
      </c>
      <c r="E68" s="10" t="s">
        <v>54</v>
      </c>
      <c r="F68" s="9" t="s">
        <v>151</v>
      </c>
      <c r="G68" s="5" t="s">
        <v>46</v>
      </c>
      <c r="H68" s="8" t="s">
        <v>47</v>
      </c>
      <c r="I68" s="282" t="s">
        <v>152</v>
      </c>
      <c r="J68" s="434"/>
      <c r="K68" s="284" t="s">
        <v>250</v>
      </c>
      <c r="L68" s="282" t="s">
        <v>54</v>
      </c>
      <c r="M68" s="437"/>
      <c r="N68" s="38"/>
      <c r="O68" s="289">
        <f>SUM(N68:N68)</f>
        <v>0</v>
      </c>
      <c r="P68" s="38"/>
      <c r="Q68" s="22"/>
      <c r="R68" s="22"/>
      <c r="S68" s="22"/>
      <c r="T68" s="22">
        <v>15</v>
      </c>
      <c r="U68" s="289">
        <f>SUM(P68:T68)</f>
        <v>15</v>
      </c>
      <c r="V68" s="38"/>
      <c r="W68" s="7"/>
      <c r="X68" s="7"/>
      <c r="Y68" s="7"/>
      <c r="Z68" s="289">
        <f>SUM(V68:Y68)</f>
        <v>0</v>
      </c>
      <c r="AA68" s="38"/>
      <c r="AB68" s="7"/>
      <c r="AC68" s="7"/>
      <c r="AD68" s="22">
        <f>SUM(AA68:AC68)</f>
        <v>0</v>
      </c>
      <c r="AE68" s="7"/>
      <c r="AF68" s="22">
        <f>SUM(AE68:AE68)</f>
        <v>0</v>
      </c>
      <c r="AG68" s="289">
        <f>AF68+AD68</f>
        <v>0</v>
      </c>
      <c r="AH68" s="45"/>
      <c r="AI68" s="22"/>
      <c r="AJ68" s="22"/>
      <c r="AK68" s="22">
        <v>10</v>
      </c>
      <c r="AL68" s="289">
        <f>SUM(AH68:AK68)</f>
        <v>10</v>
      </c>
      <c r="AM68" s="38"/>
      <c r="AN68" s="22">
        <v>2</v>
      </c>
      <c r="AO68" s="289">
        <f>SUM(AM68:AN68)</f>
        <v>2</v>
      </c>
      <c r="AP68" s="38"/>
      <c r="AQ68" s="7"/>
      <c r="AR68" s="22">
        <f>SUM(AP68:AQ68)</f>
        <v>0</v>
      </c>
      <c r="AS68" s="7"/>
      <c r="AT68" s="7"/>
      <c r="AU68" s="22">
        <f>SUM(AS68:AT68)</f>
        <v>0</v>
      </c>
      <c r="AV68" s="289">
        <f>AU68+AR68</f>
        <v>0</v>
      </c>
      <c r="AW68" s="38"/>
      <c r="AX68" s="7"/>
      <c r="AY68" s="22">
        <v>6</v>
      </c>
      <c r="AZ68" s="22">
        <f>SUM(AW68:AY68)</f>
        <v>6</v>
      </c>
      <c r="BA68" s="7"/>
      <c r="BB68" s="22">
        <f>SUM(BA68:BA68)</f>
        <v>0</v>
      </c>
      <c r="BC68" s="289">
        <f>BB68+AZ68</f>
        <v>6</v>
      </c>
      <c r="BD68" s="38"/>
      <c r="BE68" s="7"/>
      <c r="BF68" s="22">
        <v>15</v>
      </c>
      <c r="BG68" s="289">
        <f>SUM(BD68:BF68)</f>
        <v>15</v>
      </c>
      <c r="BH68" s="71">
        <f t="shared" si="60"/>
        <v>48</v>
      </c>
      <c r="BI68" s="84">
        <v>2063609.15</v>
      </c>
      <c r="BJ68" s="296">
        <f>BI68*(1+(BJ2/100))</f>
        <v>2170916.8258000002</v>
      </c>
      <c r="BK68" s="301" t="s">
        <v>231</v>
      </c>
      <c r="BL68" s="303"/>
      <c r="BM68" s="297"/>
      <c r="BN68" s="305"/>
      <c r="BO68" s="307"/>
      <c r="BP68" s="297"/>
      <c r="BQ68" s="305"/>
      <c r="BR68" s="307"/>
      <c r="BS68" s="297"/>
      <c r="BT68" s="305"/>
      <c r="BU68" s="307"/>
      <c r="BV68" s="297"/>
      <c r="BW68" s="305"/>
      <c r="BX68" s="307"/>
      <c r="BY68" s="297"/>
      <c r="BZ68" s="305"/>
      <c r="CA68" s="307"/>
      <c r="CB68" s="297"/>
      <c r="CC68" s="305"/>
      <c r="CD68" s="307"/>
      <c r="CE68" s="297"/>
      <c r="CF68" s="300"/>
    </row>
    <row r="69" spans="1:84" s="21" customFormat="1" ht="48" x14ac:dyDescent="0.25">
      <c r="A69" s="423"/>
      <c r="B69" s="14">
        <v>46</v>
      </c>
      <c r="C69" s="5" t="s">
        <v>153</v>
      </c>
      <c r="D69" s="10" t="s">
        <v>54</v>
      </c>
      <c r="E69" s="10" t="s">
        <v>54</v>
      </c>
      <c r="F69" s="9" t="s">
        <v>154</v>
      </c>
      <c r="G69" s="5" t="s">
        <v>46</v>
      </c>
      <c r="H69" s="8" t="s">
        <v>47</v>
      </c>
      <c r="I69" s="282" t="s">
        <v>54</v>
      </c>
      <c r="J69" s="434"/>
      <c r="K69" s="284" t="s">
        <v>250</v>
      </c>
      <c r="L69" s="282" t="s">
        <v>54</v>
      </c>
      <c r="M69" s="437"/>
      <c r="N69" s="38"/>
      <c r="O69" s="289">
        <f>SUM(N69:N69)</f>
        <v>0</v>
      </c>
      <c r="P69" s="38"/>
      <c r="Q69" s="22"/>
      <c r="R69" s="22"/>
      <c r="S69" s="22"/>
      <c r="T69" s="22">
        <v>25</v>
      </c>
      <c r="U69" s="289">
        <f>SUM(P69:T69)</f>
        <v>25</v>
      </c>
      <c r="V69" s="38"/>
      <c r="W69" s="7"/>
      <c r="X69" s="7"/>
      <c r="Y69" s="22">
        <v>10</v>
      </c>
      <c r="Z69" s="289">
        <f>SUM(V69:Y69)</f>
        <v>10</v>
      </c>
      <c r="AA69" s="38"/>
      <c r="AB69" s="7"/>
      <c r="AC69" s="7"/>
      <c r="AD69" s="22">
        <f>SUM(AA69:AC69)</f>
        <v>0</v>
      </c>
      <c r="AE69" s="7"/>
      <c r="AF69" s="22">
        <f>SUM(AE69:AE69)</f>
        <v>0</v>
      </c>
      <c r="AG69" s="289">
        <f>AF69+AD69</f>
        <v>0</v>
      </c>
      <c r="AH69" s="45"/>
      <c r="AI69" s="22"/>
      <c r="AJ69" s="22"/>
      <c r="AK69" s="22">
        <v>1</v>
      </c>
      <c r="AL69" s="289">
        <f>SUM(AH69:AK69)</f>
        <v>1</v>
      </c>
      <c r="AM69" s="38"/>
      <c r="AN69" s="22">
        <v>15</v>
      </c>
      <c r="AO69" s="289">
        <f>SUM(AM69:AN69)</f>
        <v>15</v>
      </c>
      <c r="AP69" s="38"/>
      <c r="AQ69" s="7"/>
      <c r="AR69" s="22">
        <f>SUM(AP69:AQ69)</f>
        <v>0</v>
      </c>
      <c r="AS69" s="7"/>
      <c r="AT69" s="7"/>
      <c r="AU69" s="22">
        <f>SUM(AS69:AT69)</f>
        <v>0</v>
      </c>
      <c r="AV69" s="289">
        <f>AU69+AR69</f>
        <v>0</v>
      </c>
      <c r="AW69" s="38"/>
      <c r="AX69" s="7"/>
      <c r="AY69" s="22">
        <v>30</v>
      </c>
      <c r="AZ69" s="22">
        <f>SUM(AW69:AY69)</f>
        <v>30</v>
      </c>
      <c r="BA69" s="7"/>
      <c r="BB69" s="22">
        <f>SUM(BA69:BA69)</f>
        <v>0</v>
      </c>
      <c r="BC69" s="289">
        <f>BB69+AZ69</f>
        <v>30</v>
      </c>
      <c r="BD69" s="38"/>
      <c r="BE69" s="7"/>
      <c r="BF69" s="22">
        <v>70</v>
      </c>
      <c r="BG69" s="289">
        <f>SUM(BD69:BF69)</f>
        <v>70</v>
      </c>
      <c r="BH69" s="71">
        <f t="shared" si="60"/>
        <v>151</v>
      </c>
      <c r="BI69" s="84">
        <v>354817.56</v>
      </c>
      <c r="BJ69" s="296">
        <f>BI69*(1+(BJ2/100))</f>
        <v>373268.07312000002</v>
      </c>
      <c r="BK69" s="301" t="s">
        <v>231</v>
      </c>
      <c r="BL69" s="303"/>
      <c r="BM69" s="297"/>
      <c r="BN69" s="305"/>
      <c r="BO69" s="307"/>
      <c r="BP69" s="297"/>
      <c r="BQ69" s="305"/>
      <c r="BR69" s="307"/>
      <c r="BS69" s="297"/>
      <c r="BT69" s="305"/>
      <c r="BU69" s="307"/>
      <c r="BV69" s="297"/>
      <c r="BW69" s="305"/>
      <c r="BX69" s="307"/>
      <c r="BY69" s="297"/>
      <c r="BZ69" s="305"/>
      <c r="CA69" s="307"/>
      <c r="CB69" s="297"/>
      <c r="CC69" s="305"/>
      <c r="CD69" s="307"/>
      <c r="CE69" s="297"/>
      <c r="CF69" s="300"/>
    </row>
    <row r="70" spans="1:84" s="21" customFormat="1" ht="24" x14ac:dyDescent="0.2">
      <c r="A70" s="423"/>
      <c r="B70" s="272">
        <v>47</v>
      </c>
      <c r="C70" s="6" t="s">
        <v>188</v>
      </c>
      <c r="D70" s="10" t="s">
        <v>43</v>
      </c>
      <c r="E70" s="11" t="s">
        <v>92</v>
      </c>
      <c r="F70" s="5" t="s">
        <v>189</v>
      </c>
      <c r="G70" s="5" t="s">
        <v>46</v>
      </c>
      <c r="H70" s="8" t="s">
        <v>47</v>
      </c>
      <c r="I70" s="282" t="s">
        <v>190</v>
      </c>
      <c r="J70" s="434"/>
      <c r="K70" s="284" t="s">
        <v>250</v>
      </c>
      <c r="L70" s="282" t="s">
        <v>19</v>
      </c>
      <c r="M70" s="437"/>
      <c r="N70" s="38"/>
      <c r="O70" s="289">
        <f t="shared" ref="O70:O78" si="61">SUM(N70:N70)</f>
        <v>0</v>
      </c>
      <c r="P70" s="38"/>
      <c r="Q70" s="7"/>
      <c r="R70" s="7"/>
      <c r="S70" s="7"/>
      <c r="T70" s="7"/>
      <c r="U70" s="289">
        <f t="shared" ref="U70:U78" si="62">SUM(P70:T70)</f>
        <v>0</v>
      </c>
      <c r="V70" s="45">
        <v>1</v>
      </c>
      <c r="W70" s="22"/>
      <c r="X70" s="22"/>
      <c r="Y70" s="22"/>
      <c r="Z70" s="289">
        <f t="shared" ref="Z70:Z78" si="63">SUM(V70:Y70)</f>
        <v>1</v>
      </c>
      <c r="AA70" s="45">
        <v>1</v>
      </c>
      <c r="AB70" s="22"/>
      <c r="AC70" s="22"/>
      <c r="AD70" s="22">
        <f t="shared" ref="AD70:AD78" si="64">SUM(AA70:AC70)</f>
        <v>1</v>
      </c>
      <c r="AE70" s="7"/>
      <c r="AF70" s="22">
        <f t="shared" ref="AF70:AF78" si="65">SUM(AE70:AE70)</f>
        <v>0</v>
      </c>
      <c r="AG70" s="289">
        <f t="shared" ref="AG70:AG78" si="66">AF70+AD70</f>
        <v>1</v>
      </c>
      <c r="AH70" s="38"/>
      <c r="AI70" s="7"/>
      <c r="AJ70" s="7"/>
      <c r="AK70" s="7"/>
      <c r="AL70" s="289">
        <f t="shared" ref="AL70:AL78" si="67">SUM(AH70:AK70)</f>
        <v>0</v>
      </c>
      <c r="AM70" s="38"/>
      <c r="AN70" s="7"/>
      <c r="AO70" s="289">
        <f t="shared" ref="AO70:AO78" si="68">SUM(AM70:AN70)</f>
        <v>0</v>
      </c>
      <c r="AP70" s="38"/>
      <c r="AQ70" s="7"/>
      <c r="AR70" s="22">
        <f t="shared" ref="AR70:AR78" si="69">SUM(AP70:AQ70)</f>
        <v>0</v>
      </c>
      <c r="AS70" s="7">
        <v>1</v>
      </c>
      <c r="AT70" s="7"/>
      <c r="AU70" s="22">
        <f t="shared" ref="AU70:AU78" si="70">SUM(AS70:AT70)</f>
        <v>1</v>
      </c>
      <c r="AV70" s="289">
        <f t="shared" ref="AV70:AV78" si="71">AU70+AR70</f>
        <v>1</v>
      </c>
      <c r="AW70" s="45"/>
      <c r="AX70" s="22"/>
      <c r="AY70" s="22"/>
      <c r="AZ70" s="22">
        <f t="shared" ref="AZ70:AZ78" si="72">SUM(AW70:AY70)</f>
        <v>0</v>
      </c>
      <c r="BA70" s="22"/>
      <c r="BB70" s="22">
        <f t="shared" ref="BB70:BB78" si="73">SUM(BA70:BA70)</f>
        <v>0</v>
      </c>
      <c r="BC70" s="289">
        <f t="shared" ref="BC70:BC78" si="74">BB70+AZ70</f>
        <v>0</v>
      </c>
      <c r="BD70" s="45"/>
      <c r="BE70" s="22"/>
      <c r="BF70" s="22"/>
      <c r="BG70" s="289">
        <f t="shared" ref="BG70:BG78" si="75">SUM(BD70:BF70)</f>
        <v>0</v>
      </c>
      <c r="BH70" s="71">
        <f>BG70+BC70+AV70+AO70+AL70+AG70+Z70+U70+O70</f>
        <v>3</v>
      </c>
      <c r="BI70" s="307"/>
      <c r="BJ70" s="297"/>
      <c r="BK70" s="305"/>
      <c r="BL70" s="273"/>
      <c r="BM70" s="76">
        <f>BL70*1.19</f>
        <v>0</v>
      </c>
      <c r="BN70" s="78">
        <f t="shared" ref="BN70:BN78" si="76">BM70*BH70</f>
        <v>0</v>
      </c>
      <c r="BO70" s="273"/>
      <c r="BP70" s="76">
        <f>BO70*1.19</f>
        <v>0</v>
      </c>
      <c r="BQ70" s="78">
        <f t="shared" ref="BQ70:BQ78" si="77">BP70*BH70</f>
        <v>0</v>
      </c>
      <c r="BR70" s="273"/>
      <c r="BS70" s="76">
        <f>BR70*1.19</f>
        <v>0</v>
      </c>
      <c r="BT70" s="78">
        <f t="shared" ref="BT70:BT78" si="78">BS70*BH70</f>
        <v>0</v>
      </c>
      <c r="BU70" s="273"/>
      <c r="BV70" s="76">
        <f>BU70*1.19</f>
        <v>0</v>
      </c>
      <c r="BW70" s="78">
        <f t="shared" ref="BW70:BW78" si="79">BV70*BH70</f>
        <v>0</v>
      </c>
      <c r="BX70" s="273"/>
      <c r="BY70" s="274">
        <f>BX70*1.19</f>
        <v>0</v>
      </c>
      <c r="BZ70" s="368">
        <f>ROUND(BY70*BH70,0)</f>
        <v>0</v>
      </c>
      <c r="CA70" s="273">
        <v>386000</v>
      </c>
      <c r="CB70" s="274">
        <f>CA70*1.19</f>
        <v>459340</v>
      </c>
      <c r="CC70" s="275">
        <f t="shared" ref="CC70:CC78" si="80">CB70*BH70</f>
        <v>1378020</v>
      </c>
      <c r="CD70" s="273">
        <v>540000</v>
      </c>
      <c r="CE70" s="274">
        <f>CD70*1.19</f>
        <v>642600</v>
      </c>
      <c r="CF70" s="276">
        <f t="shared" ref="CF70:CF78" si="81">CE70*BH70</f>
        <v>1927800</v>
      </c>
    </row>
    <row r="71" spans="1:84" s="21" customFormat="1" ht="24" x14ac:dyDescent="0.2">
      <c r="A71" s="423"/>
      <c r="B71" s="272">
        <v>48</v>
      </c>
      <c r="C71" s="6" t="s">
        <v>191</v>
      </c>
      <c r="D71" s="10" t="s">
        <v>43</v>
      </c>
      <c r="E71" s="11" t="s">
        <v>192</v>
      </c>
      <c r="F71" s="5" t="s">
        <v>76</v>
      </c>
      <c r="G71" s="5" t="s">
        <v>46</v>
      </c>
      <c r="H71" s="8" t="s">
        <v>47</v>
      </c>
      <c r="I71" s="282" t="s">
        <v>193</v>
      </c>
      <c r="J71" s="434"/>
      <c r="K71" s="284" t="s">
        <v>250</v>
      </c>
      <c r="L71" s="282" t="s">
        <v>19</v>
      </c>
      <c r="M71" s="437"/>
      <c r="N71" s="38"/>
      <c r="O71" s="289">
        <f t="shared" si="61"/>
        <v>0</v>
      </c>
      <c r="P71" s="38"/>
      <c r="Q71" s="7"/>
      <c r="R71" s="7"/>
      <c r="S71" s="7"/>
      <c r="T71" s="7"/>
      <c r="U71" s="289">
        <f t="shared" si="62"/>
        <v>0</v>
      </c>
      <c r="V71" s="45"/>
      <c r="W71" s="22"/>
      <c r="X71" s="22"/>
      <c r="Y71" s="22"/>
      <c r="Z71" s="289">
        <f t="shared" si="63"/>
        <v>0</v>
      </c>
      <c r="AA71" s="45"/>
      <c r="AB71" s="22"/>
      <c r="AC71" s="22"/>
      <c r="AD71" s="22">
        <f t="shared" si="64"/>
        <v>0</v>
      </c>
      <c r="AE71" s="7"/>
      <c r="AF71" s="22">
        <f t="shared" si="65"/>
        <v>0</v>
      </c>
      <c r="AG71" s="289">
        <f t="shared" si="66"/>
        <v>0</v>
      </c>
      <c r="AH71" s="38"/>
      <c r="AI71" s="7"/>
      <c r="AJ71" s="7"/>
      <c r="AK71" s="7"/>
      <c r="AL71" s="289">
        <f t="shared" si="67"/>
        <v>0</v>
      </c>
      <c r="AM71" s="45"/>
      <c r="AN71" s="22"/>
      <c r="AO71" s="289">
        <f t="shared" si="68"/>
        <v>0</v>
      </c>
      <c r="AP71" s="38"/>
      <c r="AQ71" s="7"/>
      <c r="AR71" s="22">
        <f t="shared" si="69"/>
        <v>0</v>
      </c>
      <c r="AS71" s="7"/>
      <c r="AT71" s="7"/>
      <c r="AU71" s="22">
        <f t="shared" si="70"/>
        <v>0</v>
      </c>
      <c r="AV71" s="289">
        <f t="shared" si="71"/>
        <v>0</v>
      </c>
      <c r="AW71" s="45"/>
      <c r="AX71" s="22"/>
      <c r="AY71" s="22"/>
      <c r="AZ71" s="22">
        <f t="shared" si="72"/>
        <v>0</v>
      </c>
      <c r="BA71" s="22"/>
      <c r="BB71" s="22">
        <f t="shared" si="73"/>
        <v>0</v>
      </c>
      <c r="BC71" s="289">
        <f t="shared" si="74"/>
        <v>0</v>
      </c>
      <c r="BD71" s="45">
        <v>1</v>
      </c>
      <c r="BE71" s="22"/>
      <c r="BF71" s="22"/>
      <c r="BG71" s="289">
        <f t="shared" si="75"/>
        <v>1</v>
      </c>
      <c r="BH71" s="71">
        <f t="shared" ref="BH71:BH78" si="82">BG71+BC71+AV71+AO71+AL71+AG71+Z71+U71+O71</f>
        <v>1</v>
      </c>
      <c r="BI71" s="307"/>
      <c r="BJ71" s="297"/>
      <c r="BK71" s="305"/>
      <c r="BL71" s="273"/>
      <c r="BM71" s="76">
        <f>BL71*1.19</f>
        <v>0</v>
      </c>
      <c r="BN71" s="78">
        <f t="shared" si="76"/>
        <v>0</v>
      </c>
      <c r="BO71" s="273">
        <v>3300000</v>
      </c>
      <c r="BP71" s="76">
        <f>BO71*1.19</f>
        <v>3927000</v>
      </c>
      <c r="BQ71" s="78">
        <f t="shared" si="77"/>
        <v>3927000</v>
      </c>
      <c r="BR71" s="273"/>
      <c r="BS71" s="76">
        <f>BR71*1.19</f>
        <v>0</v>
      </c>
      <c r="BT71" s="78">
        <f t="shared" si="78"/>
        <v>0</v>
      </c>
      <c r="BU71" s="273"/>
      <c r="BV71" s="76">
        <f>BU71*1.19</f>
        <v>0</v>
      </c>
      <c r="BW71" s="78">
        <f t="shared" si="79"/>
        <v>0</v>
      </c>
      <c r="BX71" s="273"/>
      <c r="BY71" s="274">
        <f t="shared" ref="BY71:BY78" si="83">BX71*1.19</f>
        <v>0</v>
      </c>
      <c r="BZ71" s="275">
        <f t="shared" ref="BZ71:BZ78" si="84">BY71*BH71</f>
        <v>0</v>
      </c>
      <c r="CA71" s="273"/>
      <c r="CB71" s="274">
        <f t="shared" ref="CB71:CB78" si="85">CA71*1.19</f>
        <v>0</v>
      </c>
      <c r="CC71" s="275">
        <f t="shared" si="80"/>
        <v>0</v>
      </c>
      <c r="CD71" s="273">
        <v>668000</v>
      </c>
      <c r="CE71" s="274">
        <f t="shared" ref="CE71:CE78" si="86">CD71*1.19</f>
        <v>794920</v>
      </c>
      <c r="CF71" s="276">
        <f t="shared" si="81"/>
        <v>794920</v>
      </c>
    </row>
    <row r="72" spans="1:84" s="21" customFormat="1" ht="24" x14ac:dyDescent="0.2">
      <c r="A72" s="423"/>
      <c r="B72" s="272">
        <v>49</v>
      </c>
      <c r="C72" s="6" t="s">
        <v>197</v>
      </c>
      <c r="D72" s="10" t="s">
        <v>43</v>
      </c>
      <c r="E72" s="11" t="s">
        <v>198</v>
      </c>
      <c r="F72" s="5" t="s">
        <v>76</v>
      </c>
      <c r="G72" s="5" t="s">
        <v>46</v>
      </c>
      <c r="H72" s="8" t="s">
        <v>47</v>
      </c>
      <c r="I72" s="282" t="s">
        <v>199</v>
      </c>
      <c r="J72" s="434"/>
      <c r="K72" s="284" t="s">
        <v>250</v>
      </c>
      <c r="L72" s="282" t="s">
        <v>19</v>
      </c>
      <c r="M72" s="437"/>
      <c r="N72" s="38"/>
      <c r="O72" s="289">
        <f t="shared" si="61"/>
        <v>0</v>
      </c>
      <c r="P72" s="38"/>
      <c r="Q72" s="22"/>
      <c r="R72" s="22"/>
      <c r="S72" s="22"/>
      <c r="T72" s="22"/>
      <c r="U72" s="289">
        <f t="shared" si="62"/>
        <v>0</v>
      </c>
      <c r="V72" s="45"/>
      <c r="W72" s="22"/>
      <c r="X72" s="22"/>
      <c r="Y72" s="22"/>
      <c r="Z72" s="289">
        <f t="shared" si="63"/>
        <v>0</v>
      </c>
      <c r="AA72" s="45"/>
      <c r="AB72" s="22"/>
      <c r="AC72" s="22"/>
      <c r="AD72" s="22">
        <f t="shared" si="64"/>
        <v>0</v>
      </c>
      <c r="AE72" s="7"/>
      <c r="AF72" s="22">
        <f t="shared" si="65"/>
        <v>0</v>
      </c>
      <c r="AG72" s="289">
        <f t="shared" si="66"/>
        <v>0</v>
      </c>
      <c r="AH72" s="38"/>
      <c r="AI72" s="7"/>
      <c r="AJ72" s="7"/>
      <c r="AK72" s="7"/>
      <c r="AL72" s="289">
        <f t="shared" si="67"/>
        <v>0</v>
      </c>
      <c r="AM72" s="45"/>
      <c r="AN72" s="22"/>
      <c r="AO72" s="289">
        <f t="shared" si="68"/>
        <v>0</v>
      </c>
      <c r="AP72" s="38"/>
      <c r="AQ72" s="7"/>
      <c r="AR72" s="22">
        <f t="shared" si="69"/>
        <v>0</v>
      </c>
      <c r="AS72" s="7"/>
      <c r="AT72" s="7"/>
      <c r="AU72" s="22">
        <f t="shared" si="70"/>
        <v>0</v>
      </c>
      <c r="AV72" s="289">
        <f t="shared" si="71"/>
        <v>0</v>
      </c>
      <c r="AW72" s="45"/>
      <c r="AX72" s="22">
        <v>1</v>
      </c>
      <c r="AY72" s="22"/>
      <c r="AZ72" s="22">
        <f t="shared" si="72"/>
        <v>1</v>
      </c>
      <c r="BA72" s="22"/>
      <c r="BB72" s="22">
        <f t="shared" si="73"/>
        <v>0</v>
      </c>
      <c r="BC72" s="289">
        <f t="shared" si="74"/>
        <v>1</v>
      </c>
      <c r="BD72" s="45">
        <v>1</v>
      </c>
      <c r="BE72" s="22"/>
      <c r="BF72" s="22"/>
      <c r="BG72" s="289">
        <f t="shared" si="75"/>
        <v>1</v>
      </c>
      <c r="BH72" s="71">
        <f t="shared" si="82"/>
        <v>2</v>
      </c>
      <c r="BI72" s="307"/>
      <c r="BJ72" s="297"/>
      <c r="BK72" s="305"/>
      <c r="BL72" s="273"/>
      <c r="BM72" s="76">
        <f t="shared" ref="BM72:BM78" si="87">BL72*1.19</f>
        <v>0</v>
      </c>
      <c r="BN72" s="78">
        <f t="shared" si="76"/>
        <v>0</v>
      </c>
      <c r="BO72" s="273">
        <v>1400000</v>
      </c>
      <c r="BP72" s="76">
        <f t="shared" ref="BP72:BP78" si="88">BO72*1.19</f>
        <v>1666000</v>
      </c>
      <c r="BQ72" s="78">
        <f t="shared" si="77"/>
        <v>3332000</v>
      </c>
      <c r="BR72" s="273">
        <v>845000</v>
      </c>
      <c r="BS72" s="76">
        <f t="shared" ref="BS72:BS78" si="89">BR72*1.19</f>
        <v>1005550</v>
      </c>
      <c r="BT72" s="78">
        <f t="shared" si="78"/>
        <v>2011100</v>
      </c>
      <c r="BU72" s="273"/>
      <c r="BV72" s="76">
        <f t="shared" ref="BV72:BV78" si="90">BU72*1.19</f>
        <v>0</v>
      </c>
      <c r="BW72" s="78">
        <f t="shared" si="79"/>
        <v>0</v>
      </c>
      <c r="BX72" s="273">
        <v>770000</v>
      </c>
      <c r="BY72" s="274">
        <f t="shared" si="83"/>
        <v>916300</v>
      </c>
      <c r="BZ72" s="275">
        <f t="shared" si="84"/>
        <v>1832600</v>
      </c>
      <c r="CA72" s="273">
        <v>510300</v>
      </c>
      <c r="CB72" s="274">
        <f t="shared" si="85"/>
        <v>607257</v>
      </c>
      <c r="CC72" s="275">
        <f t="shared" si="80"/>
        <v>1214514</v>
      </c>
      <c r="CD72" s="273">
        <v>715000</v>
      </c>
      <c r="CE72" s="274">
        <f t="shared" si="86"/>
        <v>850850</v>
      </c>
      <c r="CF72" s="276">
        <f t="shared" si="81"/>
        <v>1701700</v>
      </c>
    </row>
    <row r="73" spans="1:84" s="21" customFormat="1" ht="24" x14ac:dyDescent="0.2">
      <c r="A73" s="423"/>
      <c r="B73" s="272">
        <v>50</v>
      </c>
      <c r="C73" s="6" t="s">
        <v>200</v>
      </c>
      <c r="D73" s="10" t="s">
        <v>43</v>
      </c>
      <c r="E73" s="11" t="s">
        <v>201</v>
      </c>
      <c r="F73" s="5" t="s">
        <v>51</v>
      </c>
      <c r="G73" s="5" t="s">
        <v>46</v>
      </c>
      <c r="H73" s="8" t="s">
        <v>47</v>
      </c>
      <c r="I73" s="282" t="s">
        <v>322</v>
      </c>
      <c r="J73" s="434"/>
      <c r="K73" s="284" t="s">
        <v>250</v>
      </c>
      <c r="L73" s="282" t="s">
        <v>19</v>
      </c>
      <c r="M73" s="437"/>
      <c r="N73" s="38"/>
      <c r="O73" s="289">
        <f t="shared" si="61"/>
        <v>0</v>
      </c>
      <c r="P73" s="38"/>
      <c r="Q73" s="22"/>
      <c r="R73" s="22"/>
      <c r="S73" s="22"/>
      <c r="T73" s="22"/>
      <c r="U73" s="289">
        <f t="shared" si="62"/>
        <v>0</v>
      </c>
      <c r="V73" s="45"/>
      <c r="W73" s="22"/>
      <c r="X73" s="22"/>
      <c r="Y73" s="22"/>
      <c r="Z73" s="289">
        <f t="shared" si="63"/>
        <v>0</v>
      </c>
      <c r="AA73" s="45"/>
      <c r="AB73" s="22"/>
      <c r="AC73" s="22"/>
      <c r="AD73" s="22">
        <f t="shared" si="64"/>
        <v>0</v>
      </c>
      <c r="AE73" s="7"/>
      <c r="AF73" s="22">
        <f t="shared" si="65"/>
        <v>0</v>
      </c>
      <c r="AG73" s="289">
        <f t="shared" si="66"/>
        <v>0</v>
      </c>
      <c r="AH73" s="38"/>
      <c r="AI73" s="7"/>
      <c r="AJ73" s="7"/>
      <c r="AK73" s="7"/>
      <c r="AL73" s="289">
        <f t="shared" si="67"/>
        <v>0</v>
      </c>
      <c r="AM73" s="45"/>
      <c r="AN73" s="22">
        <v>2</v>
      </c>
      <c r="AO73" s="289">
        <f t="shared" si="68"/>
        <v>2</v>
      </c>
      <c r="AP73" s="38"/>
      <c r="AQ73" s="7"/>
      <c r="AR73" s="22">
        <f t="shared" si="69"/>
        <v>0</v>
      </c>
      <c r="AS73" s="7"/>
      <c r="AT73" s="7"/>
      <c r="AU73" s="22">
        <f t="shared" si="70"/>
        <v>0</v>
      </c>
      <c r="AV73" s="289">
        <f t="shared" si="71"/>
        <v>0</v>
      </c>
      <c r="AW73" s="45"/>
      <c r="AX73" s="22"/>
      <c r="AY73" s="22">
        <v>1</v>
      </c>
      <c r="AZ73" s="22">
        <f t="shared" si="72"/>
        <v>1</v>
      </c>
      <c r="BA73" s="22"/>
      <c r="BB73" s="22">
        <f t="shared" si="73"/>
        <v>0</v>
      </c>
      <c r="BC73" s="289">
        <f t="shared" si="74"/>
        <v>1</v>
      </c>
      <c r="BD73" s="45"/>
      <c r="BE73" s="22"/>
      <c r="BF73" s="22">
        <v>2</v>
      </c>
      <c r="BG73" s="289">
        <f t="shared" si="75"/>
        <v>2</v>
      </c>
      <c r="BH73" s="71">
        <f t="shared" si="82"/>
        <v>5</v>
      </c>
      <c r="BI73" s="307"/>
      <c r="BJ73" s="297"/>
      <c r="BK73" s="305"/>
      <c r="BL73" s="273"/>
      <c r="BM73" s="76">
        <f t="shared" si="87"/>
        <v>0</v>
      </c>
      <c r="BN73" s="78">
        <f t="shared" si="76"/>
        <v>0</v>
      </c>
      <c r="BO73" s="273">
        <v>1100000</v>
      </c>
      <c r="BP73" s="76">
        <f t="shared" si="88"/>
        <v>1309000</v>
      </c>
      <c r="BQ73" s="78">
        <f t="shared" si="77"/>
        <v>6545000</v>
      </c>
      <c r="BR73" s="273">
        <v>142000</v>
      </c>
      <c r="BS73" s="76">
        <f t="shared" si="89"/>
        <v>168980</v>
      </c>
      <c r="BT73" s="78">
        <f t="shared" si="78"/>
        <v>844900</v>
      </c>
      <c r="BU73" s="273"/>
      <c r="BV73" s="76">
        <f t="shared" si="90"/>
        <v>0</v>
      </c>
      <c r="BW73" s="78">
        <f t="shared" si="79"/>
        <v>0</v>
      </c>
      <c r="BX73" s="273"/>
      <c r="BY73" s="274">
        <f t="shared" si="83"/>
        <v>0</v>
      </c>
      <c r="BZ73" s="275">
        <f t="shared" si="84"/>
        <v>0</v>
      </c>
      <c r="CA73" s="273">
        <v>107100</v>
      </c>
      <c r="CB73" s="274">
        <f t="shared" si="85"/>
        <v>127449</v>
      </c>
      <c r="CC73" s="275">
        <f t="shared" si="80"/>
        <v>637245</v>
      </c>
      <c r="CD73" s="273">
        <v>150000</v>
      </c>
      <c r="CE73" s="274">
        <f t="shared" si="86"/>
        <v>178500</v>
      </c>
      <c r="CF73" s="276">
        <f t="shared" si="81"/>
        <v>892500</v>
      </c>
    </row>
    <row r="74" spans="1:84" s="21" customFormat="1" ht="24" x14ac:dyDescent="0.2">
      <c r="A74" s="423"/>
      <c r="B74" s="272">
        <v>51</v>
      </c>
      <c r="C74" s="262" t="s">
        <v>204</v>
      </c>
      <c r="D74" s="10" t="s">
        <v>43</v>
      </c>
      <c r="E74" s="369" t="s">
        <v>328</v>
      </c>
      <c r="F74" s="9" t="s">
        <v>72</v>
      </c>
      <c r="G74" s="262" t="s">
        <v>46</v>
      </c>
      <c r="H74" s="8" t="s">
        <v>47</v>
      </c>
      <c r="I74" s="370" t="s">
        <v>205</v>
      </c>
      <c r="J74" s="434"/>
      <c r="K74" s="371" t="s">
        <v>250</v>
      </c>
      <c r="L74" s="370" t="s">
        <v>19</v>
      </c>
      <c r="M74" s="437"/>
      <c r="N74" s="38"/>
      <c r="O74" s="289">
        <f t="shared" si="61"/>
        <v>0</v>
      </c>
      <c r="P74" s="38"/>
      <c r="Q74" s="22"/>
      <c r="R74" s="22"/>
      <c r="S74" s="22"/>
      <c r="T74" s="22"/>
      <c r="U74" s="289">
        <f t="shared" si="62"/>
        <v>0</v>
      </c>
      <c r="V74" s="45"/>
      <c r="W74" s="22"/>
      <c r="X74" s="22"/>
      <c r="Y74" s="22"/>
      <c r="Z74" s="289">
        <f t="shared" si="63"/>
        <v>0</v>
      </c>
      <c r="AA74" s="372">
        <v>1</v>
      </c>
      <c r="AB74" s="22"/>
      <c r="AC74" s="22"/>
      <c r="AD74" s="22">
        <f t="shared" si="64"/>
        <v>1</v>
      </c>
      <c r="AE74" s="7"/>
      <c r="AF74" s="22">
        <f t="shared" si="65"/>
        <v>0</v>
      </c>
      <c r="AG74" s="289">
        <f t="shared" si="66"/>
        <v>1</v>
      </c>
      <c r="AH74" s="38"/>
      <c r="AI74" s="7"/>
      <c r="AJ74" s="7"/>
      <c r="AK74" s="7"/>
      <c r="AL74" s="289">
        <f t="shared" si="67"/>
        <v>0</v>
      </c>
      <c r="AM74" s="45"/>
      <c r="AN74" s="22"/>
      <c r="AO74" s="289">
        <f t="shared" si="68"/>
        <v>0</v>
      </c>
      <c r="AP74" s="38"/>
      <c r="AQ74" s="7"/>
      <c r="AR74" s="22">
        <f t="shared" si="69"/>
        <v>0</v>
      </c>
      <c r="AS74" s="7"/>
      <c r="AT74" s="7"/>
      <c r="AU74" s="22">
        <f t="shared" si="70"/>
        <v>0</v>
      </c>
      <c r="AV74" s="289">
        <f t="shared" si="71"/>
        <v>0</v>
      </c>
      <c r="AW74" s="45"/>
      <c r="AX74" s="22"/>
      <c r="AY74" s="22"/>
      <c r="AZ74" s="22">
        <f t="shared" si="72"/>
        <v>0</v>
      </c>
      <c r="BA74" s="22"/>
      <c r="BB74" s="22">
        <f t="shared" si="73"/>
        <v>0</v>
      </c>
      <c r="BC74" s="289">
        <f t="shared" si="74"/>
        <v>0</v>
      </c>
      <c r="BD74" s="45"/>
      <c r="BE74" s="22"/>
      <c r="BF74" s="22"/>
      <c r="BG74" s="289">
        <f t="shared" si="75"/>
        <v>0</v>
      </c>
      <c r="BH74" s="71">
        <f t="shared" si="82"/>
        <v>1</v>
      </c>
      <c r="BI74" s="307"/>
      <c r="BJ74" s="297"/>
      <c r="BK74" s="305"/>
      <c r="BL74" s="273"/>
      <c r="BM74" s="76">
        <f t="shared" si="87"/>
        <v>0</v>
      </c>
      <c r="BN74" s="78">
        <f t="shared" si="76"/>
        <v>0</v>
      </c>
      <c r="BO74" s="273"/>
      <c r="BP74" s="76">
        <f t="shared" si="88"/>
        <v>0</v>
      </c>
      <c r="BQ74" s="78">
        <f t="shared" si="77"/>
        <v>0</v>
      </c>
      <c r="BR74" s="273">
        <v>450000</v>
      </c>
      <c r="BS74" s="76">
        <f t="shared" si="89"/>
        <v>535500</v>
      </c>
      <c r="BT74" s="78">
        <f t="shared" si="78"/>
        <v>535500</v>
      </c>
      <c r="BU74" s="273"/>
      <c r="BV74" s="76">
        <f t="shared" si="90"/>
        <v>0</v>
      </c>
      <c r="BW74" s="78">
        <f t="shared" si="79"/>
        <v>0</v>
      </c>
      <c r="BX74" s="273">
        <v>505000</v>
      </c>
      <c r="BY74" s="274">
        <f t="shared" si="83"/>
        <v>600950</v>
      </c>
      <c r="BZ74" s="275">
        <f t="shared" si="84"/>
        <v>600950</v>
      </c>
      <c r="CA74" s="273">
        <v>579600</v>
      </c>
      <c r="CB74" s="274">
        <f t="shared" si="85"/>
        <v>689724</v>
      </c>
      <c r="CC74" s="275">
        <f t="shared" si="80"/>
        <v>689724</v>
      </c>
      <c r="CD74" s="273">
        <v>812000</v>
      </c>
      <c r="CE74" s="274">
        <f t="shared" si="86"/>
        <v>966280</v>
      </c>
      <c r="CF74" s="276">
        <f t="shared" si="81"/>
        <v>966280</v>
      </c>
    </row>
    <row r="75" spans="1:84" s="21" customFormat="1" ht="24" x14ac:dyDescent="0.2">
      <c r="A75" s="423"/>
      <c r="B75" s="272">
        <v>52</v>
      </c>
      <c r="C75" s="262" t="s">
        <v>204</v>
      </c>
      <c r="D75" s="8" t="s">
        <v>208</v>
      </c>
      <c r="E75" s="369" t="s">
        <v>328</v>
      </c>
      <c r="F75" s="5" t="s">
        <v>83</v>
      </c>
      <c r="G75" s="262" t="s">
        <v>46</v>
      </c>
      <c r="H75" s="8" t="s">
        <v>47</v>
      </c>
      <c r="I75" s="370" t="s">
        <v>209</v>
      </c>
      <c r="J75" s="434"/>
      <c r="K75" s="371" t="s">
        <v>250</v>
      </c>
      <c r="L75" s="370" t="s">
        <v>19</v>
      </c>
      <c r="M75" s="437"/>
      <c r="N75" s="38"/>
      <c r="O75" s="289">
        <f t="shared" si="61"/>
        <v>0</v>
      </c>
      <c r="P75" s="38"/>
      <c r="Q75" s="22"/>
      <c r="R75" s="22">
        <v>4</v>
      </c>
      <c r="S75" s="22"/>
      <c r="T75" s="22"/>
      <c r="U75" s="289">
        <f t="shared" si="62"/>
        <v>4</v>
      </c>
      <c r="V75" s="45"/>
      <c r="W75" s="22"/>
      <c r="X75" s="22"/>
      <c r="Y75" s="22"/>
      <c r="Z75" s="289">
        <f t="shared" si="63"/>
        <v>0</v>
      </c>
      <c r="AA75" s="45"/>
      <c r="AB75" s="22"/>
      <c r="AC75" s="22"/>
      <c r="AD75" s="22">
        <f t="shared" si="64"/>
        <v>0</v>
      </c>
      <c r="AE75" s="7"/>
      <c r="AF75" s="22">
        <f t="shared" si="65"/>
        <v>0</v>
      </c>
      <c r="AG75" s="289">
        <f t="shared" si="66"/>
        <v>0</v>
      </c>
      <c r="AH75" s="38"/>
      <c r="AI75" s="22"/>
      <c r="AJ75" s="22"/>
      <c r="AK75" s="7"/>
      <c r="AL75" s="289">
        <f t="shared" si="67"/>
        <v>0</v>
      </c>
      <c r="AM75" s="45"/>
      <c r="AN75" s="22"/>
      <c r="AO75" s="289">
        <f t="shared" si="68"/>
        <v>0</v>
      </c>
      <c r="AP75" s="38"/>
      <c r="AQ75" s="7"/>
      <c r="AR75" s="22">
        <f t="shared" si="69"/>
        <v>0</v>
      </c>
      <c r="AS75" s="7"/>
      <c r="AT75" s="7"/>
      <c r="AU75" s="22">
        <f t="shared" si="70"/>
        <v>0</v>
      </c>
      <c r="AV75" s="289">
        <f t="shared" si="71"/>
        <v>0</v>
      </c>
      <c r="AW75" s="45"/>
      <c r="AX75" s="22"/>
      <c r="AY75" s="22"/>
      <c r="AZ75" s="22">
        <f t="shared" si="72"/>
        <v>0</v>
      </c>
      <c r="BA75" s="22"/>
      <c r="BB75" s="22">
        <f t="shared" si="73"/>
        <v>0</v>
      </c>
      <c r="BC75" s="289">
        <f t="shared" si="74"/>
        <v>0</v>
      </c>
      <c r="BD75" s="45"/>
      <c r="BE75" s="22"/>
      <c r="BF75" s="22"/>
      <c r="BG75" s="289">
        <f t="shared" si="75"/>
        <v>0</v>
      </c>
      <c r="BH75" s="71">
        <f t="shared" si="82"/>
        <v>4</v>
      </c>
      <c r="BI75" s="307"/>
      <c r="BJ75" s="297"/>
      <c r="BK75" s="305"/>
      <c r="BL75" s="273"/>
      <c r="BM75" s="76">
        <f t="shared" si="87"/>
        <v>0</v>
      </c>
      <c r="BN75" s="78">
        <f t="shared" si="76"/>
        <v>0</v>
      </c>
      <c r="BO75" s="273"/>
      <c r="BP75" s="76">
        <f t="shared" si="88"/>
        <v>0</v>
      </c>
      <c r="BQ75" s="78">
        <f t="shared" si="77"/>
        <v>0</v>
      </c>
      <c r="BR75" s="273">
        <v>1063000</v>
      </c>
      <c r="BS75" s="76">
        <f t="shared" si="89"/>
        <v>1264970</v>
      </c>
      <c r="BT75" s="78">
        <f t="shared" si="78"/>
        <v>5059880</v>
      </c>
      <c r="BU75" s="273"/>
      <c r="BV75" s="76">
        <f t="shared" si="90"/>
        <v>0</v>
      </c>
      <c r="BW75" s="78">
        <f t="shared" si="79"/>
        <v>0</v>
      </c>
      <c r="BX75" s="273"/>
      <c r="BY75" s="274">
        <f t="shared" si="83"/>
        <v>0</v>
      </c>
      <c r="BZ75" s="275">
        <f t="shared" si="84"/>
        <v>0</v>
      </c>
      <c r="CA75" s="273">
        <v>836000</v>
      </c>
      <c r="CB75" s="274">
        <f t="shared" si="85"/>
        <v>994840</v>
      </c>
      <c r="CC75" s="275">
        <f t="shared" si="80"/>
        <v>3979360</v>
      </c>
      <c r="CD75" s="273">
        <v>4429000</v>
      </c>
      <c r="CE75" s="274">
        <f t="shared" si="86"/>
        <v>5270510</v>
      </c>
      <c r="CF75" s="276">
        <f t="shared" si="81"/>
        <v>21082040</v>
      </c>
    </row>
    <row r="76" spans="1:84" s="21" customFormat="1" ht="33.75" customHeight="1" x14ac:dyDescent="0.2">
      <c r="A76" s="423"/>
      <c r="B76" s="272">
        <v>53</v>
      </c>
      <c r="C76" s="5" t="s">
        <v>211</v>
      </c>
      <c r="D76" s="10" t="s">
        <v>43</v>
      </c>
      <c r="E76" s="10" t="s">
        <v>92</v>
      </c>
      <c r="F76" s="5" t="s">
        <v>83</v>
      </c>
      <c r="G76" s="5" t="s">
        <v>46</v>
      </c>
      <c r="H76" s="8" t="s">
        <v>47</v>
      </c>
      <c r="I76" s="282" t="s">
        <v>212</v>
      </c>
      <c r="J76" s="434"/>
      <c r="K76" s="284" t="s">
        <v>250</v>
      </c>
      <c r="L76" s="282" t="s">
        <v>19</v>
      </c>
      <c r="M76" s="437"/>
      <c r="N76" s="38"/>
      <c r="O76" s="289">
        <f t="shared" si="61"/>
        <v>0</v>
      </c>
      <c r="P76" s="38"/>
      <c r="Q76" s="22"/>
      <c r="R76" s="22"/>
      <c r="S76" s="22"/>
      <c r="T76" s="353">
        <v>1</v>
      </c>
      <c r="U76" s="289">
        <f t="shared" si="62"/>
        <v>1</v>
      </c>
      <c r="V76" s="45"/>
      <c r="W76" s="22"/>
      <c r="X76" s="22"/>
      <c r="Y76" s="22"/>
      <c r="Z76" s="289">
        <f t="shared" si="63"/>
        <v>0</v>
      </c>
      <c r="AA76" s="45"/>
      <c r="AB76" s="22"/>
      <c r="AC76" s="22"/>
      <c r="AD76" s="22">
        <f t="shared" si="64"/>
        <v>0</v>
      </c>
      <c r="AE76" s="7"/>
      <c r="AF76" s="22">
        <f t="shared" si="65"/>
        <v>0</v>
      </c>
      <c r="AG76" s="289">
        <f t="shared" si="66"/>
        <v>0</v>
      </c>
      <c r="AH76" s="38"/>
      <c r="AI76" s="22"/>
      <c r="AJ76" s="22"/>
      <c r="AK76" s="7"/>
      <c r="AL76" s="289">
        <f t="shared" si="67"/>
        <v>0</v>
      </c>
      <c r="AM76" s="45"/>
      <c r="AN76" s="22"/>
      <c r="AO76" s="289">
        <f t="shared" si="68"/>
        <v>0</v>
      </c>
      <c r="AP76" s="38"/>
      <c r="AQ76" s="7"/>
      <c r="AR76" s="22">
        <f t="shared" si="69"/>
        <v>0</v>
      </c>
      <c r="AS76" s="7"/>
      <c r="AT76" s="7"/>
      <c r="AU76" s="22">
        <f t="shared" si="70"/>
        <v>0</v>
      </c>
      <c r="AV76" s="289">
        <f t="shared" si="71"/>
        <v>0</v>
      </c>
      <c r="AW76" s="45"/>
      <c r="AX76" s="22"/>
      <c r="AY76" s="22"/>
      <c r="AZ76" s="22">
        <f t="shared" si="72"/>
        <v>0</v>
      </c>
      <c r="BA76" s="22"/>
      <c r="BB76" s="22">
        <f t="shared" si="73"/>
        <v>0</v>
      </c>
      <c r="BC76" s="289">
        <f t="shared" si="74"/>
        <v>0</v>
      </c>
      <c r="BD76" s="45"/>
      <c r="BE76" s="22"/>
      <c r="BF76" s="22"/>
      <c r="BG76" s="289">
        <f t="shared" si="75"/>
        <v>0</v>
      </c>
      <c r="BH76" s="71">
        <f t="shared" si="82"/>
        <v>1</v>
      </c>
      <c r="BI76" s="307"/>
      <c r="BJ76" s="297"/>
      <c r="BK76" s="305"/>
      <c r="BL76" s="273">
        <v>282000</v>
      </c>
      <c r="BM76" s="76">
        <f t="shared" si="87"/>
        <v>335580</v>
      </c>
      <c r="BN76" s="78">
        <f t="shared" si="76"/>
        <v>335580</v>
      </c>
      <c r="BO76" s="273">
        <v>2300000</v>
      </c>
      <c r="BP76" s="76">
        <f t="shared" si="88"/>
        <v>2737000</v>
      </c>
      <c r="BQ76" s="78">
        <f t="shared" si="77"/>
        <v>2737000</v>
      </c>
      <c r="BR76" s="273">
        <v>678000</v>
      </c>
      <c r="BS76" s="76">
        <f t="shared" si="89"/>
        <v>806820</v>
      </c>
      <c r="BT76" s="78">
        <f t="shared" si="78"/>
        <v>806820</v>
      </c>
      <c r="BU76" s="273"/>
      <c r="BV76" s="76">
        <f t="shared" si="90"/>
        <v>0</v>
      </c>
      <c r="BW76" s="78">
        <f t="shared" si="79"/>
        <v>0</v>
      </c>
      <c r="BX76" s="273">
        <v>1295000</v>
      </c>
      <c r="BY76" s="274">
        <f t="shared" si="83"/>
        <v>1541050</v>
      </c>
      <c r="BZ76" s="275">
        <f t="shared" si="84"/>
        <v>1541050</v>
      </c>
      <c r="CA76" s="273">
        <v>445900</v>
      </c>
      <c r="CB76" s="274">
        <f t="shared" si="85"/>
        <v>530621</v>
      </c>
      <c r="CC76" s="275">
        <f t="shared" si="80"/>
        <v>530621</v>
      </c>
      <c r="CD76" s="273">
        <v>625000</v>
      </c>
      <c r="CE76" s="274">
        <f t="shared" si="86"/>
        <v>743750</v>
      </c>
      <c r="CF76" s="276">
        <f t="shared" si="81"/>
        <v>743750</v>
      </c>
    </row>
    <row r="77" spans="1:84" s="21" customFormat="1" ht="24" x14ac:dyDescent="0.2">
      <c r="A77" s="423"/>
      <c r="B77" s="272">
        <v>54</v>
      </c>
      <c r="C77" s="5" t="s">
        <v>216</v>
      </c>
      <c r="D77" s="354" t="s">
        <v>210</v>
      </c>
      <c r="E77" s="10" t="s">
        <v>92</v>
      </c>
      <c r="F77" s="5" t="s">
        <v>60</v>
      </c>
      <c r="G77" s="5" t="s">
        <v>46</v>
      </c>
      <c r="H77" s="8" t="s">
        <v>47</v>
      </c>
      <c r="I77" s="282" t="s">
        <v>217</v>
      </c>
      <c r="J77" s="434"/>
      <c r="K77" s="284" t="s">
        <v>250</v>
      </c>
      <c r="L77" s="282" t="s">
        <v>19</v>
      </c>
      <c r="M77" s="437"/>
      <c r="N77" s="38"/>
      <c r="O77" s="289">
        <f t="shared" si="61"/>
        <v>0</v>
      </c>
      <c r="P77" s="38"/>
      <c r="Q77" s="373">
        <v>8</v>
      </c>
      <c r="R77" s="22"/>
      <c r="S77" s="22"/>
      <c r="T77" s="22"/>
      <c r="U77" s="289">
        <f t="shared" si="62"/>
        <v>8</v>
      </c>
      <c r="V77" s="45"/>
      <c r="W77" s="22"/>
      <c r="X77" s="22"/>
      <c r="Y77" s="22"/>
      <c r="Z77" s="289">
        <f t="shared" si="63"/>
        <v>0</v>
      </c>
      <c r="AA77" s="45"/>
      <c r="AB77" s="22"/>
      <c r="AC77" s="22"/>
      <c r="AD77" s="22">
        <f t="shared" si="64"/>
        <v>0</v>
      </c>
      <c r="AE77" s="7"/>
      <c r="AF77" s="22">
        <f t="shared" si="65"/>
        <v>0</v>
      </c>
      <c r="AG77" s="289">
        <f t="shared" si="66"/>
        <v>0</v>
      </c>
      <c r="AH77" s="38"/>
      <c r="AI77" s="22"/>
      <c r="AJ77" s="22"/>
      <c r="AK77" s="7"/>
      <c r="AL77" s="289">
        <f t="shared" si="67"/>
        <v>0</v>
      </c>
      <c r="AM77" s="45"/>
      <c r="AN77" s="22"/>
      <c r="AO77" s="289">
        <f t="shared" si="68"/>
        <v>0</v>
      </c>
      <c r="AP77" s="38"/>
      <c r="AQ77" s="7"/>
      <c r="AR77" s="22">
        <f t="shared" si="69"/>
        <v>0</v>
      </c>
      <c r="AS77" s="7"/>
      <c r="AT77" s="7"/>
      <c r="AU77" s="22">
        <f t="shared" si="70"/>
        <v>0</v>
      </c>
      <c r="AV77" s="289">
        <f t="shared" si="71"/>
        <v>0</v>
      </c>
      <c r="AW77" s="45"/>
      <c r="AX77" s="22"/>
      <c r="AY77" s="22"/>
      <c r="AZ77" s="22">
        <f t="shared" si="72"/>
        <v>0</v>
      </c>
      <c r="BA77" s="22"/>
      <c r="BB77" s="22">
        <f t="shared" si="73"/>
        <v>0</v>
      </c>
      <c r="BC77" s="289">
        <f t="shared" si="74"/>
        <v>0</v>
      </c>
      <c r="BD77" s="45"/>
      <c r="BE77" s="22"/>
      <c r="BF77" s="22"/>
      <c r="BG77" s="289">
        <f t="shared" si="75"/>
        <v>0</v>
      </c>
      <c r="BH77" s="71">
        <f t="shared" si="82"/>
        <v>8</v>
      </c>
      <c r="BI77" s="307"/>
      <c r="BJ77" s="297"/>
      <c r="BK77" s="305"/>
      <c r="BL77" s="273"/>
      <c r="BM77" s="76">
        <f t="shared" si="87"/>
        <v>0</v>
      </c>
      <c r="BN77" s="78">
        <f t="shared" si="76"/>
        <v>0</v>
      </c>
      <c r="BO77" s="273"/>
      <c r="BP77" s="76">
        <f t="shared" si="88"/>
        <v>0</v>
      </c>
      <c r="BQ77" s="78">
        <f t="shared" si="77"/>
        <v>0</v>
      </c>
      <c r="BR77" s="273"/>
      <c r="BS77" s="76">
        <f t="shared" si="89"/>
        <v>0</v>
      </c>
      <c r="BT77" s="78">
        <f t="shared" si="78"/>
        <v>0</v>
      </c>
      <c r="BU77" s="273"/>
      <c r="BV77" s="76">
        <f t="shared" si="90"/>
        <v>0</v>
      </c>
      <c r="BW77" s="78">
        <f t="shared" si="79"/>
        <v>0</v>
      </c>
      <c r="BX77" s="273">
        <v>860000</v>
      </c>
      <c r="BY77" s="274">
        <f t="shared" si="83"/>
        <v>1023400</v>
      </c>
      <c r="BZ77" s="275">
        <f t="shared" si="84"/>
        <v>8187200</v>
      </c>
      <c r="CA77" s="273">
        <v>664300</v>
      </c>
      <c r="CB77" s="274">
        <f t="shared" si="85"/>
        <v>790517</v>
      </c>
      <c r="CC77" s="275">
        <f t="shared" si="80"/>
        <v>6324136</v>
      </c>
      <c r="CD77" s="273">
        <v>931000</v>
      </c>
      <c r="CE77" s="274">
        <f t="shared" si="86"/>
        <v>1107890</v>
      </c>
      <c r="CF77" s="276">
        <f t="shared" si="81"/>
        <v>8863120</v>
      </c>
    </row>
    <row r="78" spans="1:84" s="21" customFormat="1" ht="24.75" thickBot="1" x14ac:dyDescent="0.25">
      <c r="A78" s="423"/>
      <c r="B78" s="79">
        <v>55</v>
      </c>
      <c r="C78" s="16" t="s">
        <v>219</v>
      </c>
      <c r="D78" s="374" t="s">
        <v>210</v>
      </c>
      <c r="E78" s="23" t="s">
        <v>192</v>
      </c>
      <c r="F78" s="16" t="s">
        <v>189</v>
      </c>
      <c r="G78" s="18" t="s">
        <v>46</v>
      </c>
      <c r="H78" s="69" t="s">
        <v>47</v>
      </c>
      <c r="I78" s="337" t="s">
        <v>220</v>
      </c>
      <c r="J78" s="435"/>
      <c r="K78" s="339" t="s">
        <v>250</v>
      </c>
      <c r="L78" s="337" t="s">
        <v>19</v>
      </c>
      <c r="M78" s="438"/>
      <c r="N78" s="42"/>
      <c r="O78" s="334">
        <f t="shared" si="61"/>
        <v>0</v>
      </c>
      <c r="P78" s="42"/>
      <c r="Q78" s="357">
        <v>2</v>
      </c>
      <c r="R78" s="49"/>
      <c r="S78" s="49"/>
      <c r="T78" s="49"/>
      <c r="U78" s="334">
        <f t="shared" si="62"/>
        <v>2</v>
      </c>
      <c r="V78" s="46"/>
      <c r="W78" s="49"/>
      <c r="X78" s="49"/>
      <c r="Y78" s="49"/>
      <c r="Z78" s="334">
        <f t="shared" si="63"/>
        <v>0</v>
      </c>
      <c r="AA78" s="46"/>
      <c r="AB78" s="49"/>
      <c r="AC78" s="49"/>
      <c r="AD78" s="49">
        <f t="shared" si="64"/>
        <v>0</v>
      </c>
      <c r="AE78" s="47"/>
      <c r="AF78" s="49">
        <f t="shared" si="65"/>
        <v>0</v>
      </c>
      <c r="AG78" s="334">
        <f t="shared" si="66"/>
        <v>0</v>
      </c>
      <c r="AH78" s="42"/>
      <c r="AI78" s="49"/>
      <c r="AJ78" s="49"/>
      <c r="AK78" s="47"/>
      <c r="AL78" s="334">
        <f t="shared" si="67"/>
        <v>0</v>
      </c>
      <c r="AM78" s="46"/>
      <c r="AN78" s="49"/>
      <c r="AO78" s="334">
        <f t="shared" si="68"/>
        <v>0</v>
      </c>
      <c r="AP78" s="42"/>
      <c r="AQ78" s="47"/>
      <c r="AR78" s="49">
        <f t="shared" si="69"/>
        <v>0</v>
      </c>
      <c r="AS78" s="47"/>
      <c r="AT78" s="47"/>
      <c r="AU78" s="49">
        <f t="shared" si="70"/>
        <v>0</v>
      </c>
      <c r="AV78" s="334">
        <f t="shared" si="71"/>
        <v>0</v>
      </c>
      <c r="AW78" s="46"/>
      <c r="AX78" s="49"/>
      <c r="AY78" s="49"/>
      <c r="AZ78" s="49">
        <f t="shared" si="72"/>
        <v>0</v>
      </c>
      <c r="BA78" s="49"/>
      <c r="BB78" s="49">
        <f t="shared" si="73"/>
        <v>0</v>
      </c>
      <c r="BC78" s="334">
        <f t="shared" si="74"/>
        <v>0</v>
      </c>
      <c r="BD78" s="46"/>
      <c r="BE78" s="49"/>
      <c r="BF78" s="49"/>
      <c r="BG78" s="334">
        <f t="shared" si="75"/>
        <v>0</v>
      </c>
      <c r="BH78" s="73">
        <f t="shared" si="82"/>
        <v>2</v>
      </c>
      <c r="BI78" s="360"/>
      <c r="BJ78" s="375"/>
      <c r="BK78" s="361"/>
      <c r="BL78" s="363">
        <v>835000</v>
      </c>
      <c r="BM78" s="364">
        <f t="shared" si="87"/>
        <v>993650</v>
      </c>
      <c r="BN78" s="92">
        <f t="shared" si="76"/>
        <v>1987300</v>
      </c>
      <c r="BO78" s="363"/>
      <c r="BP78" s="364">
        <f t="shared" si="88"/>
        <v>0</v>
      </c>
      <c r="BQ78" s="92">
        <f t="shared" si="77"/>
        <v>0</v>
      </c>
      <c r="BR78" s="363"/>
      <c r="BS78" s="364">
        <f t="shared" si="89"/>
        <v>0</v>
      </c>
      <c r="BT78" s="92">
        <f t="shared" si="78"/>
        <v>0</v>
      </c>
      <c r="BU78" s="363"/>
      <c r="BV78" s="364">
        <f t="shared" si="90"/>
        <v>0</v>
      </c>
      <c r="BW78" s="92">
        <f t="shared" si="79"/>
        <v>0</v>
      </c>
      <c r="BX78" s="363">
        <v>740000</v>
      </c>
      <c r="BY78" s="365">
        <f t="shared" si="83"/>
        <v>880600</v>
      </c>
      <c r="BZ78" s="366">
        <f t="shared" si="84"/>
        <v>1761200</v>
      </c>
      <c r="CA78" s="363">
        <v>490700</v>
      </c>
      <c r="CB78" s="365">
        <f t="shared" si="85"/>
        <v>583933</v>
      </c>
      <c r="CC78" s="366">
        <f t="shared" si="80"/>
        <v>1167866</v>
      </c>
      <c r="CD78" s="363">
        <v>687000</v>
      </c>
      <c r="CE78" s="365">
        <f t="shared" si="86"/>
        <v>817530</v>
      </c>
      <c r="CF78" s="367">
        <f t="shared" si="81"/>
        <v>1635060</v>
      </c>
    </row>
    <row r="79" spans="1:84" ht="15.75" thickBot="1" x14ac:dyDescent="0.25">
      <c r="B79" s="458" t="s">
        <v>253</v>
      </c>
      <c r="C79" s="447"/>
      <c r="D79" s="447"/>
      <c r="E79" s="447"/>
      <c r="F79" s="447"/>
      <c r="G79" s="447"/>
      <c r="H79" s="447"/>
      <c r="I79" s="447"/>
      <c r="J79" s="447"/>
      <c r="K79" s="447"/>
      <c r="L79" s="447"/>
      <c r="M79" s="448"/>
      <c r="N79" s="285">
        <f t="shared" ref="N79:BH79" si="91">SUM(N65:N78)</f>
        <v>0</v>
      </c>
      <c r="O79" s="286">
        <f t="shared" si="91"/>
        <v>0</v>
      </c>
      <c r="P79" s="285">
        <f t="shared" si="91"/>
        <v>0</v>
      </c>
      <c r="Q79" s="287">
        <f t="shared" si="91"/>
        <v>11</v>
      </c>
      <c r="R79" s="287">
        <f t="shared" si="91"/>
        <v>4</v>
      </c>
      <c r="S79" s="287">
        <f t="shared" si="91"/>
        <v>0</v>
      </c>
      <c r="T79" s="287">
        <f t="shared" si="91"/>
        <v>41</v>
      </c>
      <c r="U79" s="286">
        <f t="shared" si="91"/>
        <v>56</v>
      </c>
      <c r="V79" s="285">
        <f t="shared" si="91"/>
        <v>1</v>
      </c>
      <c r="W79" s="287">
        <f t="shared" si="91"/>
        <v>0</v>
      </c>
      <c r="X79" s="287">
        <f t="shared" si="91"/>
        <v>0</v>
      </c>
      <c r="Y79" s="287">
        <f t="shared" si="91"/>
        <v>10</v>
      </c>
      <c r="Z79" s="286">
        <f t="shared" si="91"/>
        <v>11</v>
      </c>
      <c r="AA79" s="285">
        <f t="shared" si="91"/>
        <v>2</v>
      </c>
      <c r="AB79" s="287">
        <f t="shared" si="91"/>
        <v>0</v>
      </c>
      <c r="AC79" s="287">
        <f t="shared" si="91"/>
        <v>0</v>
      </c>
      <c r="AD79" s="287">
        <f t="shared" si="91"/>
        <v>2</v>
      </c>
      <c r="AE79" s="287">
        <f t="shared" si="91"/>
        <v>0</v>
      </c>
      <c r="AF79" s="287">
        <f t="shared" si="91"/>
        <v>0</v>
      </c>
      <c r="AG79" s="286">
        <f t="shared" si="91"/>
        <v>2</v>
      </c>
      <c r="AH79" s="285">
        <f t="shared" si="91"/>
        <v>0</v>
      </c>
      <c r="AI79" s="287">
        <f t="shared" si="91"/>
        <v>1</v>
      </c>
      <c r="AJ79" s="287">
        <f t="shared" si="91"/>
        <v>0</v>
      </c>
      <c r="AK79" s="287">
        <f t="shared" si="91"/>
        <v>11</v>
      </c>
      <c r="AL79" s="286">
        <f t="shared" si="91"/>
        <v>12</v>
      </c>
      <c r="AM79" s="285">
        <f t="shared" si="91"/>
        <v>0</v>
      </c>
      <c r="AN79" s="287">
        <f t="shared" si="91"/>
        <v>19</v>
      </c>
      <c r="AO79" s="286">
        <f t="shared" si="91"/>
        <v>19</v>
      </c>
      <c r="AP79" s="285">
        <f t="shared" si="91"/>
        <v>0</v>
      </c>
      <c r="AQ79" s="287">
        <f t="shared" si="91"/>
        <v>0</v>
      </c>
      <c r="AR79" s="287">
        <f t="shared" si="91"/>
        <v>0</v>
      </c>
      <c r="AS79" s="287">
        <f t="shared" si="91"/>
        <v>1</v>
      </c>
      <c r="AT79" s="287">
        <f t="shared" si="91"/>
        <v>0</v>
      </c>
      <c r="AU79" s="287">
        <f t="shared" si="91"/>
        <v>1</v>
      </c>
      <c r="AV79" s="286">
        <f t="shared" si="91"/>
        <v>1</v>
      </c>
      <c r="AW79" s="285">
        <f t="shared" si="91"/>
        <v>0</v>
      </c>
      <c r="AX79" s="287">
        <f t="shared" si="91"/>
        <v>1</v>
      </c>
      <c r="AY79" s="287">
        <f t="shared" si="91"/>
        <v>38</v>
      </c>
      <c r="AZ79" s="287">
        <f t="shared" si="91"/>
        <v>39</v>
      </c>
      <c r="BA79" s="287">
        <f t="shared" si="91"/>
        <v>0</v>
      </c>
      <c r="BB79" s="287">
        <f t="shared" si="91"/>
        <v>0</v>
      </c>
      <c r="BC79" s="286">
        <f t="shared" si="91"/>
        <v>39</v>
      </c>
      <c r="BD79" s="285">
        <f t="shared" si="91"/>
        <v>2</v>
      </c>
      <c r="BE79" s="287">
        <f t="shared" si="91"/>
        <v>0</v>
      </c>
      <c r="BF79" s="287">
        <f t="shared" si="91"/>
        <v>87</v>
      </c>
      <c r="BG79" s="286">
        <f t="shared" si="91"/>
        <v>89</v>
      </c>
      <c r="BH79" s="268">
        <f t="shared" si="91"/>
        <v>229</v>
      </c>
    </row>
    <row r="81" spans="1:64" ht="23.25" customHeight="1" x14ac:dyDescent="0.2">
      <c r="B81" s="449" t="s">
        <v>258</v>
      </c>
      <c r="C81" s="450"/>
      <c r="D81" s="450"/>
      <c r="E81" s="450"/>
      <c r="F81" s="450"/>
      <c r="G81" s="450"/>
      <c r="H81" s="450"/>
      <c r="I81" s="450"/>
      <c r="J81" s="450"/>
      <c r="K81" s="450"/>
      <c r="L81" s="450"/>
      <c r="M81" s="451"/>
      <c r="AY81" s="19" t="s">
        <v>247</v>
      </c>
    </row>
    <row r="82" spans="1:64" ht="15" customHeight="1" x14ac:dyDescent="0.2">
      <c r="B82" s="452"/>
      <c r="C82" s="453"/>
      <c r="D82" s="453"/>
      <c r="E82" s="453"/>
      <c r="F82" s="453"/>
      <c r="G82" s="453"/>
      <c r="H82" s="453"/>
      <c r="I82" s="453"/>
      <c r="J82" s="453"/>
      <c r="K82" s="453"/>
      <c r="L82" s="453"/>
      <c r="M82" s="454"/>
    </row>
    <row r="83" spans="1:64" ht="15.75" customHeight="1" thickBot="1" x14ac:dyDescent="0.25">
      <c r="B83" s="455"/>
      <c r="C83" s="456"/>
      <c r="D83" s="456"/>
      <c r="E83" s="456"/>
      <c r="F83" s="456"/>
      <c r="G83" s="456"/>
      <c r="H83" s="456"/>
      <c r="I83" s="456"/>
      <c r="J83" s="456"/>
      <c r="K83" s="456"/>
      <c r="L83" s="456"/>
      <c r="M83" s="457"/>
    </row>
    <row r="84" spans="1:64" s="21" customFormat="1" ht="15.75" customHeight="1" thickBot="1" x14ac:dyDescent="0.3">
      <c r="B84" s="472" t="s">
        <v>235</v>
      </c>
      <c r="C84" s="478" t="s">
        <v>18</v>
      </c>
      <c r="D84" s="475" t="s">
        <v>236</v>
      </c>
      <c r="E84" s="472" t="s">
        <v>19</v>
      </c>
      <c r="F84" s="466" t="s">
        <v>321</v>
      </c>
      <c r="G84" s="466" t="s">
        <v>238</v>
      </c>
      <c r="H84" s="466" t="s">
        <v>239</v>
      </c>
      <c r="I84" s="469" t="s">
        <v>20</v>
      </c>
      <c r="J84" s="459" t="s">
        <v>240</v>
      </c>
      <c r="K84" s="459" t="s">
        <v>241</v>
      </c>
      <c r="L84" s="459" t="s">
        <v>242</v>
      </c>
      <c r="M84" s="459" t="s">
        <v>243</v>
      </c>
      <c r="N84" s="481" t="s">
        <v>0</v>
      </c>
      <c r="O84" s="482"/>
      <c r="P84" s="481" t="s">
        <v>2</v>
      </c>
      <c r="Q84" s="490"/>
      <c r="R84" s="490"/>
      <c r="S84" s="490"/>
      <c r="T84" s="490"/>
      <c r="U84" s="482"/>
      <c r="V84" s="490" t="s">
        <v>3</v>
      </c>
      <c r="W84" s="490"/>
      <c r="X84" s="490"/>
      <c r="Y84" s="490"/>
      <c r="Z84" s="482"/>
      <c r="AA84" s="498" t="s">
        <v>4</v>
      </c>
      <c r="AB84" s="498"/>
      <c r="AC84" s="498"/>
      <c r="AD84" s="498"/>
      <c r="AE84" s="498"/>
      <c r="AF84" s="498"/>
      <c r="AG84" s="499"/>
      <c r="AH84" s="500" t="s">
        <v>5</v>
      </c>
      <c r="AI84" s="498"/>
      <c r="AJ84" s="498"/>
      <c r="AK84" s="498"/>
      <c r="AL84" s="498"/>
      <c r="AM84" s="481" t="s">
        <v>6</v>
      </c>
      <c r="AN84" s="490"/>
      <c r="AO84" s="482"/>
      <c r="AP84" s="490" t="s">
        <v>7</v>
      </c>
      <c r="AQ84" s="490"/>
      <c r="AR84" s="490"/>
      <c r="AS84" s="490"/>
      <c r="AT84" s="490"/>
      <c r="AU84" s="490"/>
      <c r="AV84" s="482"/>
      <c r="AW84" s="481" t="s">
        <v>8</v>
      </c>
      <c r="AX84" s="490"/>
      <c r="AY84" s="490"/>
      <c r="AZ84" s="490"/>
      <c r="BA84" s="490"/>
      <c r="BB84" s="490"/>
      <c r="BC84" s="482"/>
      <c r="BD84" s="481" t="s">
        <v>9</v>
      </c>
      <c r="BE84" s="490"/>
      <c r="BF84" s="490"/>
      <c r="BG84" s="482"/>
      <c r="BH84" s="459" t="s">
        <v>244</v>
      </c>
      <c r="BI84" s="439" t="s">
        <v>245</v>
      </c>
      <c r="BJ84" s="441"/>
      <c r="BK84" s="485" t="s">
        <v>246</v>
      </c>
      <c r="BL84" s="20"/>
    </row>
    <row r="85" spans="1:64" s="21" customFormat="1" ht="15" customHeight="1" thickBot="1" x14ac:dyDescent="0.3">
      <c r="B85" s="473"/>
      <c r="C85" s="479"/>
      <c r="D85" s="476"/>
      <c r="E85" s="473"/>
      <c r="F85" s="467"/>
      <c r="G85" s="467"/>
      <c r="H85" s="467"/>
      <c r="I85" s="470"/>
      <c r="J85" s="460"/>
      <c r="K85" s="460"/>
      <c r="L85" s="460"/>
      <c r="M85" s="460"/>
      <c r="N85" s="483"/>
      <c r="O85" s="484"/>
      <c r="P85" s="495"/>
      <c r="Q85" s="496"/>
      <c r="R85" s="496"/>
      <c r="S85" s="496"/>
      <c r="T85" s="496"/>
      <c r="U85" s="497"/>
      <c r="V85" s="496"/>
      <c r="W85" s="496"/>
      <c r="X85" s="496"/>
      <c r="Y85" s="496"/>
      <c r="Z85" s="497"/>
      <c r="AA85" s="500" t="s">
        <v>10</v>
      </c>
      <c r="AB85" s="498"/>
      <c r="AC85" s="498"/>
      <c r="AD85" s="499"/>
      <c r="AE85" s="500" t="s">
        <v>11</v>
      </c>
      <c r="AF85" s="498"/>
      <c r="AG85" s="499"/>
      <c r="AH85" s="500" t="s">
        <v>12</v>
      </c>
      <c r="AI85" s="498"/>
      <c r="AJ85" s="498"/>
      <c r="AK85" s="498"/>
      <c r="AL85" s="499"/>
      <c r="AM85" s="483"/>
      <c r="AN85" s="492"/>
      <c r="AO85" s="484"/>
      <c r="AP85" s="500" t="s">
        <v>13</v>
      </c>
      <c r="AQ85" s="498"/>
      <c r="AR85" s="499"/>
      <c r="AS85" s="500" t="s">
        <v>14</v>
      </c>
      <c r="AT85" s="498"/>
      <c r="AU85" s="499"/>
      <c r="AV85" s="501" t="s">
        <v>15</v>
      </c>
      <c r="AW85" s="500" t="s">
        <v>16</v>
      </c>
      <c r="AX85" s="498"/>
      <c r="AY85" s="498"/>
      <c r="AZ85" s="499"/>
      <c r="BA85" s="500" t="s">
        <v>17</v>
      </c>
      <c r="BB85" s="499"/>
      <c r="BC85" s="488" t="s">
        <v>39</v>
      </c>
      <c r="BD85" s="483"/>
      <c r="BE85" s="492"/>
      <c r="BF85" s="492"/>
      <c r="BG85" s="484"/>
      <c r="BH85" s="460"/>
      <c r="BI85" s="431" t="s">
        <v>248</v>
      </c>
      <c r="BJ85" s="431" t="s">
        <v>249</v>
      </c>
      <c r="BK85" s="486"/>
      <c r="BL85" s="20"/>
    </row>
    <row r="86" spans="1:64" s="21" customFormat="1" ht="48.75" thickBot="1" x14ac:dyDescent="0.3">
      <c r="B86" s="474"/>
      <c r="C86" s="480"/>
      <c r="D86" s="477"/>
      <c r="E86" s="474"/>
      <c r="F86" s="468"/>
      <c r="G86" s="468"/>
      <c r="H86" s="468"/>
      <c r="I86" s="471"/>
      <c r="J86" s="460"/>
      <c r="K86" s="460"/>
      <c r="L86" s="460"/>
      <c r="M86" s="460"/>
      <c r="N86" s="12" t="s">
        <v>21</v>
      </c>
      <c r="O86" s="24" t="s">
        <v>1</v>
      </c>
      <c r="P86" s="25" t="s">
        <v>22</v>
      </c>
      <c r="Q86" s="12" t="s">
        <v>24</v>
      </c>
      <c r="R86" s="12" t="s">
        <v>25</v>
      </c>
      <c r="S86" s="12" t="s">
        <v>26</v>
      </c>
      <c r="T86" s="12" t="s">
        <v>27</v>
      </c>
      <c r="U86" s="26" t="s">
        <v>28</v>
      </c>
      <c r="V86" s="12" t="s">
        <v>23</v>
      </c>
      <c r="W86" s="12" t="s">
        <v>24</v>
      </c>
      <c r="X86" s="12" t="s">
        <v>26</v>
      </c>
      <c r="Y86" s="12" t="s">
        <v>27</v>
      </c>
      <c r="Z86" s="26" t="s">
        <v>29</v>
      </c>
      <c r="AA86" s="12" t="s">
        <v>23</v>
      </c>
      <c r="AB86" s="12" t="s">
        <v>24</v>
      </c>
      <c r="AC86" s="12" t="s">
        <v>27</v>
      </c>
      <c r="AD86" s="26" t="s">
        <v>30</v>
      </c>
      <c r="AE86" s="12" t="s">
        <v>22</v>
      </c>
      <c r="AF86" s="27" t="s">
        <v>31</v>
      </c>
      <c r="AG86" s="26" t="s">
        <v>32</v>
      </c>
      <c r="AH86" s="25" t="s">
        <v>22</v>
      </c>
      <c r="AI86" s="12" t="s">
        <v>23</v>
      </c>
      <c r="AJ86" s="12" t="s">
        <v>24</v>
      </c>
      <c r="AK86" s="12" t="s">
        <v>27</v>
      </c>
      <c r="AL86" s="26" t="s">
        <v>33</v>
      </c>
      <c r="AM86" s="12" t="s">
        <v>24</v>
      </c>
      <c r="AN86" s="12" t="s">
        <v>27</v>
      </c>
      <c r="AO86" s="26" t="s">
        <v>34</v>
      </c>
      <c r="AP86" s="12" t="s">
        <v>23</v>
      </c>
      <c r="AQ86" s="12" t="s">
        <v>27</v>
      </c>
      <c r="AR86" s="26" t="s">
        <v>35</v>
      </c>
      <c r="AS86" s="12" t="s">
        <v>23</v>
      </c>
      <c r="AT86" s="12" t="s">
        <v>26</v>
      </c>
      <c r="AU86" s="28" t="s">
        <v>36</v>
      </c>
      <c r="AV86" s="502"/>
      <c r="AW86" s="25" t="s">
        <v>22</v>
      </c>
      <c r="AX86" s="12" t="s">
        <v>24</v>
      </c>
      <c r="AY86" s="12" t="s">
        <v>27</v>
      </c>
      <c r="AZ86" s="26" t="s">
        <v>37</v>
      </c>
      <c r="BA86" s="12" t="s">
        <v>22</v>
      </c>
      <c r="BB86" s="27" t="s">
        <v>38</v>
      </c>
      <c r="BC86" s="489"/>
      <c r="BD86" s="12" t="s">
        <v>24</v>
      </c>
      <c r="BE86" s="12" t="s">
        <v>26</v>
      </c>
      <c r="BF86" s="12" t="s">
        <v>27</v>
      </c>
      <c r="BG86" s="26" t="s">
        <v>40</v>
      </c>
      <c r="BH86" s="493"/>
      <c r="BI86" s="432"/>
      <c r="BJ86" s="432"/>
      <c r="BK86" s="486"/>
      <c r="BL86" s="20"/>
    </row>
    <row r="87" spans="1:64" s="21" customFormat="1" ht="24" x14ac:dyDescent="0.25">
      <c r="A87" s="422"/>
      <c r="B87" s="14">
        <v>56</v>
      </c>
      <c r="C87" s="5" t="s">
        <v>155</v>
      </c>
      <c r="D87" s="8" t="s">
        <v>43</v>
      </c>
      <c r="E87" s="8" t="s">
        <v>156</v>
      </c>
      <c r="F87" s="5" t="s">
        <v>83</v>
      </c>
      <c r="G87" s="5" t="s">
        <v>46</v>
      </c>
      <c r="H87" s="8" t="s">
        <v>47</v>
      </c>
      <c r="I87" s="102" t="s">
        <v>157</v>
      </c>
      <c r="J87" s="442" t="s">
        <v>329</v>
      </c>
      <c r="K87" s="109" t="s">
        <v>250</v>
      </c>
      <c r="L87" s="309" t="s">
        <v>19</v>
      </c>
      <c r="M87" s="442" t="s">
        <v>251</v>
      </c>
      <c r="N87" s="108"/>
      <c r="O87" s="37">
        <f t="shared" ref="O87:O96" si="92">SUM(N87:N87)</f>
        <v>0</v>
      </c>
      <c r="P87" s="44"/>
      <c r="Q87" s="48"/>
      <c r="R87" s="48"/>
      <c r="S87" s="48"/>
      <c r="T87" s="48">
        <v>2</v>
      </c>
      <c r="U87" s="37">
        <f t="shared" ref="U87:U96" si="93">SUM(P87:T87)</f>
        <v>2</v>
      </c>
      <c r="V87" s="35"/>
      <c r="W87" s="36"/>
      <c r="X87" s="36"/>
      <c r="Y87" s="36"/>
      <c r="Z87" s="37">
        <f t="shared" ref="Z87:Z96" si="94">SUM(V87:Y87)</f>
        <v>0</v>
      </c>
      <c r="AA87" s="35"/>
      <c r="AB87" s="36"/>
      <c r="AC87" s="36"/>
      <c r="AD87" s="48">
        <f t="shared" ref="AD87:AD96" si="95">SUM(AA87:AC87)</f>
        <v>0</v>
      </c>
      <c r="AE87" s="36"/>
      <c r="AF87" s="48">
        <f t="shared" ref="AF87:AF96" si="96">SUM(AE87:AE87)</f>
        <v>0</v>
      </c>
      <c r="AG87" s="37">
        <f t="shared" ref="AG87:AG96" si="97">AF87+AD87</f>
        <v>0</v>
      </c>
      <c r="AH87" s="35"/>
      <c r="AI87" s="36"/>
      <c r="AJ87" s="36"/>
      <c r="AK87" s="36"/>
      <c r="AL87" s="37">
        <f t="shared" ref="AL87:AL96" si="98">SUM(AH87:AK87)</f>
        <v>0</v>
      </c>
      <c r="AM87" s="35"/>
      <c r="AN87" s="36"/>
      <c r="AO87" s="37">
        <f t="shared" ref="AO87:AO96" si="99">SUM(AM87:AN87)</f>
        <v>0</v>
      </c>
      <c r="AP87" s="35"/>
      <c r="AQ87" s="36"/>
      <c r="AR87" s="48">
        <f t="shared" ref="AR87:AR96" si="100">SUM(AP87:AQ87)</f>
        <v>0</v>
      </c>
      <c r="AS87" s="36"/>
      <c r="AT87" s="36"/>
      <c r="AU87" s="48">
        <f t="shared" ref="AU87:AU96" si="101">SUM(AS87:AT87)</f>
        <v>0</v>
      </c>
      <c r="AV87" s="37">
        <f t="shared" ref="AV87:AV96" si="102">AU87+AR87</f>
        <v>0</v>
      </c>
      <c r="AW87" s="35"/>
      <c r="AX87" s="36"/>
      <c r="AY87" s="36"/>
      <c r="AZ87" s="48">
        <f t="shared" ref="AZ87:AZ96" si="103">SUM(AW87:AY87)</f>
        <v>0</v>
      </c>
      <c r="BA87" s="36"/>
      <c r="BB87" s="48">
        <f t="shared" ref="BB87:BB96" si="104">SUM(BA87:BA87)</f>
        <v>0</v>
      </c>
      <c r="BC87" s="37">
        <f t="shared" ref="BC87:BC96" si="105">BB87+AZ87</f>
        <v>0</v>
      </c>
      <c r="BD87" s="44"/>
      <c r="BE87" s="48"/>
      <c r="BF87" s="48"/>
      <c r="BG87" s="37">
        <f t="shared" ref="BG87:BG96" si="106">SUM(BD87:BF87)</f>
        <v>0</v>
      </c>
      <c r="BH87" s="70">
        <f>BG87+BC87+AV87+AO87+AL87+AG87+Z87+U87+O87</f>
        <v>2</v>
      </c>
      <c r="BI87" s="90">
        <v>324220</v>
      </c>
      <c r="BJ87" s="82">
        <f>BI87*(1+(BJ2/100))</f>
        <v>341079.44</v>
      </c>
      <c r="BK87" s="83" t="s">
        <v>230</v>
      </c>
      <c r="BL87" s="20"/>
    </row>
    <row r="88" spans="1:64" s="21" customFormat="1" ht="24" x14ac:dyDescent="0.25">
      <c r="B88" s="14">
        <v>57</v>
      </c>
      <c r="C88" s="5" t="s">
        <v>158</v>
      </c>
      <c r="D88" s="8" t="s">
        <v>43</v>
      </c>
      <c r="E88" s="8" t="s">
        <v>159</v>
      </c>
      <c r="F88" s="5" t="s">
        <v>83</v>
      </c>
      <c r="G88" s="5" t="s">
        <v>46</v>
      </c>
      <c r="H88" s="8" t="s">
        <v>47</v>
      </c>
      <c r="I88" s="102" t="s">
        <v>160</v>
      </c>
      <c r="J88" s="443"/>
      <c r="K88" s="11" t="s">
        <v>250</v>
      </c>
      <c r="L88" s="102" t="s">
        <v>19</v>
      </c>
      <c r="M88" s="443"/>
      <c r="N88" s="13"/>
      <c r="O88" s="39">
        <f t="shared" si="92"/>
        <v>0</v>
      </c>
      <c r="P88" s="45"/>
      <c r="Q88" s="22"/>
      <c r="R88" s="22"/>
      <c r="S88" s="22"/>
      <c r="T88" s="22"/>
      <c r="U88" s="39">
        <f t="shared" si="93"/>
        <v>0</v>
      </c>
      <c r="V88" s="38"/>
      <c r="W88" s="7"/>
      <c r="X88" s="22"/>
      <c r="Y88" s="22"/>
      <c r="Z88" s="39">
        <f t="shared" si="94"/>
        <v>0</v>
      </c>
      <c r="AA88" s="38"/>
      <c r="AB88" s="22"/>
      <c r="AC88" s="22"/>
      <c r="AD88" s="22">
        <f t="shared" si="95"/>
        <v>0</v>
      </c>
      <c r="AE88" s="7"/>
      <c r="AF88" s="22">
        <f t="shared" si="96"/>
        <v>0</v>
      </c>
      <c r="AG88" s="39">
        <f t="shared" si="97"/>
        <v>0</v>
      </c>
      <c r="AH88" s="38"/>
      <c r="AI88" s="7"/>
      <c r="AJ88" s="7"/>
      <c r="AK88" s="7"/>
      <c r="AL88" s="39">
        <f t="shared" si="98"/>
        <v>0</v>
      </c>
      <c r="AM88" s="38"/>
      <c r="AN88" s="7"/>
      <c r="AO88" s="39">
        <f t="shared" si="99"/>
        <v>0</v>
      </c>
      <c r="AP88" s="38"/>
      <c r="AQ88" s="7"/>
      <c r="AR88" s="22">
        <f t="shared" si="100"/>
        <v>0</v>
      </c>
      <c r="AS88" s="7"/>
      <c r="AT88" s="7"/>
      <c r="AU88" s="22">
        <f t="shared" si="101"/>
        <v>0</v>
      </c>
      <c r="AV88" s="39">
        <f t="shared" si="102"/>
        <v>0</v>
      </c>
      <c r="AW88" s="38"/>
      <c r="AX88" s="7"/>
      <c r="AY88" s="7"/>
      <c r="AZ88" s="22">
        <f t="shared" si="103"/>
        <v>0</v>
      </c>
      <c r="BA88" s="7"/>
      <c r="BB88" s="22">
        <f t="shared" si="104"/>
        <v>0</v>
      </c>
      <c r="BC88" s="39">
        <f t="shared" si="105"/>
        <v>0</v>
      </c>
      <c r="BD88" s="45">
        <v>1</v>
      </c>
      <c r="BE88" s="22"/>
      <c r="BF88" s="22"/>
      <c r="BG88" s="39">
        <f t="shared" si="106"/>
        <v>1</v>
      </c>
      <c r="BH88" s="71">
        <f t="shared" ref="BH88:BH96" si="107">BG88+BC88+AV88+AO88+AL88+AG88+Z88+U88+O88</f>
        <v>1</v>
      </c>
      <c r="BI88" s="75">
        <v>257360</v>
      </c>
      <c r="BJ88" s="78">
        <f>BI88*(1+(BJ2/100))</f>
        <v>270742.72000000003</v>
      </c>
      <c r="BK88" s="86" t="s">
        <v>259</v>
      </c>
      <c r="BL88" s="20"/>
    </row>
    <row r="89" spans="1:64" s="21" customFormat="1" ht="24" x14ac:dyDescent="0.25">
      <c r="B89" s="14">
        <v>58</v>
      </c>
      <c r="C89" s="5" t="s">
        <v>126</v>
      </c>
      <c r="D89" s="8" t="s">
        <v>86</v>
      </c>
      <c r="E89" s="8" t="s">
        <v>87</v>
      </c>
      <c r="F89" s="9" t="s">
        <v>72</v>
      </c>
      <c r="G89" s="5" t="s">
        <v>46</v>
      </c>
      <c r="H89" s="8" t="s">
        <v>47</v>
      </c>
      <c r="I89" s="102" t="s">
        <v>128</v>
      </c>
      <c r="J89" s="443"/>
      <c r="K89" s="11" t="s">
        <v>250</v>
      </c>
      <c r="L89" s="102" t="s">
        <v>19</v>
      </c>
      <c r="M89" s="443"/>
      <c r="N89" s="13"/>
      <c r="O89" s="39">
        <f t="shared" si="92"/>
        <v>0</v>
      </c>
      <c r="P89" s="45"/>
      <c r="Q89" s="22">
        <v>3</v>
      </c>
      <c r="R89" s="22"/>
      <c r="S89" s="22"/>
      <c r="T89" s="22"/>
      <c r="U89" s="39">
        <f t="shared" si="93"/>
        <v>3</v>
      </c>
      <c r="V89" s="38"/>
      <c r="W89" s="7"/>
      <c r="X89" s="22"/>
      <c r="Y89" s="22">
        <v>90</v>
      </c>
      <c r="Z89" s="39">
        <f t="shared" si="94"/>
        <v>90</v>
      </c>
      <c r="AA89" s="38"/>
      <c r="AB89" s="22"/>
      <c r="AC89" s="22">
        <v>70</v>
      </c>
      <c r="AD89" s="22">
        <f t="shared" si="95"/>
        <v>70</v>
      </c>
      <c r="AE89" s="7"/>
      <c r="AF89" s="22">
        <f t="shared" si="96"/>
        <v>0</v>
      </c>
      <c r="AG89" s="39">
        <f t="shared" si="97"/>
        <v>70</v>
      </c>
      <c r="AH89" s="38"/>
      <c r="AI89" s="7"/>
      <c r="AJ89" s="7"/>
      <c r="AK89" s="7"/>
      <c r="AL89" s="39">
        <f t="shared" si="98"/>
        <v>0</v>
      </c>
      <c r="AM89" s="38"/>
      <c r="AN89" s="7"/>
      <c r="AO89" s="39">
        <f t="shared" si="99"/>
        <v>0</v>
      </c>
      <c r="AP89" s="38"/>
      <c r="AQ89" s="7"/>
      <c r="AR89" s="22">
        <f t="shared" si="100"/>
        <v>0</v>
      </c>
      <c r="AS89" s="7"/>
      <c r="AT89" s="7"/>
      <c r="AU89" s="22">
        <f t="shared" si="101"/>
        <v>0</v>
      </c>
      <c r="AV89" s="39">
        <f t="shared" si="102"/>
        <v>0</v>
      </c>
      <c r="AW89" s="38"/>
      <c r="AX89" s="7"/>
      <c r="AY89" s="7"/>
      <c r="AZ89" s="22">
        <f t="shared" si="103"/>
        <v>0</v>
      </c>
      <c r="BA89" s="7"/>
      <c r="BB89" s="22">
        <f t="shared" si="104"/>
        <v>0</v>
      </c>
      <c r="BC89" s="39">
        <f t="shared" si="105"/>
        <v>0</v>
      </c>
      <c r="BD89" s="45"/>
      <c r="BE89" s="22"/>
      <c r="BF89" s="22"/>
      <c r="BG89" s="39">
        <f t="shared" si="106"/>
        <v>0</v>
      </c>
      <c r="BH89" s="71">
        <f t="shared" si="107"/>
        <v>163</v>
      </c>
      <c r="BI89" s="75">
        <v>596200</v>
      </c>
      <c r="BJ89" s="78">
        <f>BI89*(1+(BJ2/100))</f>
        <v>627202.4</v>
      </c>
      <c r="BK89" s="86" t="s">
        <v>259</v>
      </c>
      <c r="BL89" s="20"/>
    </row>
    <row r="90" spans="1:64" s="21" customFormat="1" ht="60" x14ac:dyDescent="0.25">
      <c r="B90" s="14">
        <v>59</v>
      </c>
      <c r="C90" s="5" t="s">
        <v>161</v>
      </c>
      <c r="D90" s="8" t="s">
        <v>54</v>
      </c>
      <c r="E90" s="8" t="s">
        <v>54</v>
      </c>
      <c r="F90" s="5" t="s">
        <v>148</v>
      </c>
      <c r="G90" s="5" t="s">
        <v>46</v>
      </c>
      <c r="H90" s="8" t="s">
        <v>162</v>
      </c>
      <c r="I90" s="107" t="s">
        <v>163</v>
      </c>
      <c r="J90" s="443"/>
      <c r="K90" s="8" t="s">
        <v>250</v>
      </c>
      <c r="L90" s="107" t="s">
        <v>54</v>
      </c>
      <c r="M90" s="443"/>
      <c r="N90" s="13"/>
      <c r="O90" s="39">
        <f t="shared" si="92"/>
        <v>0</v>
      </c>
      <c r="P90" s="45"/>
      <c r="Q90" s="22"/>
      <c r="R90" s="22"/>
      <c r="S90" s="22">
        <v>3</v>
      </c>
      <c r="T90" s="22"/>
      <c r="U90" s="39">
        <f t="shared" si="93"/>
        <v>3</v>
      </c>
      <c r="V90" s="38"/>
      <c r="W90" s="7"/>
      <c r="X90" s="22">
        <v>3</v>
      </c>
      <c r="Y90" s="22"/>
      <c r="Z90" s="39">
        <f t="shared" si="94"/>
        <v>3</v>
      </c>
      <c r="AA90" s="38"/>
      <c r="AB90" s="22"/>
      <c r="AC90" s="22"/>
      <c r="AD90" s="22">
        <f t="shared" si="95"/>
        <v>0</v>
      </c>
      <c r="AE90" s="7"/>
      <c r="AF90" s="22">
        <f t="shared" si="96"/>
        <v>0</v>
      </c>
      <c r="AG90" s="39">
        <f t="shared" si="97"/>
        <v>0</v>
      </c>
      <c r="AH90" s="38"/>
      <c r="AI90" s="7"/>
      <c r="AJ90" s="7"/>
      <c r="AK90" s="7"/>
      <c r="AL90" s="39">
        <f t="shared" si="98"/>
        <v>0</v>
      </c>
      <c r="AM90" s="38"/>
      <c r="AN90" s="7"/>
      <c r="AO90" s="39">
        <f t="shared" si="99"/>
        <v>0</v>
      </c>
      <c r="AP90" s="38"/>
      <c r="AQ90" s="7"/>
      <c r="AR90" s="22">
        <f t="shared" si="100"/>
        <v>0</v>
      </c>
      <c r="AS90" s="7"/>
      <c r="AT90" s="7"/>
      <c r="AU90" s="22">
        <f t="shared" si="101"/>
        <v>0</v>
      </c>
      <c r="AV90" s="39">
        <f t="shared" si="102"/>
        <v>0</v>
      </c>
      <c r="AW90" s="38"/>
      <c r="AX90" s="7"/>
      <c r="AY90" s="7"/>
      <c r="AZ90" s="22">
        <f t="shared" si="103"/>
        <v>0</v>
      </c>
      <c r="BA90" s="7"/>
      <c r="BB90" s="22">
        <f t="shared" si="104"/>
        <v>0</v>
      </c>
      <c r="BC90" s="39">
        <f t="shared" si="105"/>
        <v>0</v>
      </c>
      <c r="BD90" s="45"/>
      <c r="BE90" s="22">
        <v>1</v>
      </c>
      <c r="BF90" s="22"/>
      <c r="BG90" s="39">
        <f t="shared" si="106"/>
        <v>1</v>
      </c>
      <c r="BH90" s="71">
        <f t="shared" si="107"/>
        <v>7</v>
      </c>
      <c r="BI90" s="75">
        <v>417095</v>
      </c>
      <c r="BJ90" s="78">
        <f>BI90*(1+(BJ2/100))</f>
        <v>438783.94</v>
      </c>
      <c r="BK90" s="86" t="s">
        <v>259</v>
      </c>
      <c r="BL90" s="20"/>
    </row>
    <row r="91" spans="1:64" s="21" customFormat="1" ht="47.25" customHeight="1" x14ac:dyDescent="0.25">
      <c r="A91" s="422"/>
      <c r="B91" s="14">
        <v>60</v>
      </c>
      <c r="C91" s="5" t="s">
        <v>164</v>
      </c>
      <c r="D91" s="8" t="s">
        <v>54</v>
      </c>
      <c r="E91" s="8" t="s">
        <v>54</v>
      </c>
      <c r="F91" s="5" t="s">
        <v>93</v>
      </c>
      <c r="G91" s="5" t="s">
        <v>46</v>
      </c>
      <c r="H91" s="8" t="s">
        <v>47</v>
      </c>
      <c r="I91" s="102" t="s">
        <v>54</v>
      </c>
      <c r="J91" s="443"/>
      <c r="K91" s="11" t="s">
        <v>250</v>
      </c>
      <c r="L91" s="102" t="s">
        <v>54</v>
      </c>
      <c r="M91" s="443"/>
      <c r="N91" s="13"/>
      <c r="O91" s="39">
        <f t="shared" si="92"/>
        <v>0</v>
      </c>
      <c r="P91" s="45"/>
      <c r="Q91" s="22"/>
      <c r="R91" s="22"/>
      <c r="S91" s="22"/>
      <c r="T91" s="22"/>
      <c r="U91" s="39">
        <f t="shared" si="93"/>
        <v>0</v>
      </c>
      <c r="V91" s="38"/>
      <c r="W91" s="7"/>
      <c r="X91" s="7"/>
      <c r="Y91" s="7"/>
      <c r="Z91" s="39">
        <f t="shared" si="94"/>
        <v>0</v>
      </c>
      <c r="AA91" s="38"/>
      <c r="AB91" s="22"/>
      <c r="AC91" s="22"/>
      <c r="AD91" s="22">
        <f t="shared" si="95"/>
        <v>0</v>
      </c>
      <c r="AE91" s="7"/>
      <c r="AF91" s="22">
        <f t="shared" si="96"/>
        <v>0</v>
      </c>
      <c r="AG91" s="39">
        <f t="shared" si="97"/>
        <v>0</v>
      </c>
      <c r="AH91" s="38"/>
      <c r="AI91" s="7"/>
      <c r="AJ91" s="7"/>
      <c r="AK91" s="7"/>
      <c r="AL91" s="39">
        <f t="shared" si="98"/>
        <v>0</v>
      </c>
      <c r="AM91" s="38"/>
      <c r="AN91" s="7"/>
      <c r="AO91" s="39">
        <f t="shared" si="99"/>
        <v>0</v>
      </c>
      <c r="AP91" s="38"/>
      <c r="AQ91" s="7"/>
      <c r="AR91" s="22">
        <f t="shared" si="100"/>
        <v>0</v>
      </c>
      <c r="AS91" s="7"/>
      <c r="AT91" s="7"/>
      <c r="AU91" s="22">
        <f t="shared" si="101"/>
        <v>0</v>
      </c>
      <c r="AV91" s="39">
        <f t="shared" si="102"/>
        <v>0</v>
      </c>
      <c r="AW91" s="38"/>
      <c r="AX91" s="7"/>
      <c r="AY91" s="7">
        <v>2</v>
      </c>
      <c r="AZ91" s="22">
        <f t="shared" si="103"/>
        <v>2</v>
      </c>
      <c r="BA91" s="7"/>
      <c r="BB91" s="22">
        <f t="shared" si="104"/>
        <v>0</v>
      </c>
      <c r="BC91" s="39">
        <f t="shared" si="105"/>
        <v>2</v>
      </c>
      <c r="BD91" s="45"/>
      <c r="BE91" s="22"/>
      <c r="BF91" s="22"/>
      <c r="BG91" s="39">
        <f t="shared" si="106"/>
        <v>0</v>
      </c>
      <c r="BH91" s="71">
        <f t="shared" si="107"/>
        <v>2</v>
      </c>
      <c r="BI91" s="75">
        <v>328230</v>
      </c>
      <c r="BJ91" s="78">
        <f>BI91*(1+(BJ2/100))</f>
        <v>345297.96</v>
      </c>
      <c r="BK91" s="86" t="s">
        <v>259</v>
      </c>
      <c r="BL91" s="20"/>
    </row>
    <row r="92" spans="1:64" s="21" customFormat="1" ht="24" x14ac:dyDescent="0.25">
      <c r="B92" s="14">
        <v>61</v>
      </c>
      <c r="C92" s="5" t="s">
        <v>165</v>
      </c>
      <c r="D92" s="8" t="s">
        <v>43</v>
      </c>
      <c r="E92" s="8" t="s">
        <v>166</v>
      </c>
      <c r="F92" s="5" t="s">
        <v>51</v>
      </c>
      <c r="G92" s="5" t="s">
        <v>46</v>
      </c>
      <c r="H92" s="8" t="s">
        <v>47</v>
      </c>
      <c r="I92" s="102" t="s">
        <v>167</v>
      </c>
      <c r="J92" s="443"/>
      <c r="K92" s="11" t="s">
        <v>250</v>
      </c>
      <c r="L92" s="102" t="s">
        <v>19</v>
      </c>
      <c r="M92" s="443"/>
      <c r="N92" s="13"/>
      <c r="O92" s="39">
        <f t="shared" si="92"/>
        <v>0</v>
      </c>
      <c r="P92" s="45"/>
      <c r="Q92" s="22"/>
      <c r="R92" s="22"/>
      <c r="S92" s="22"/>
      <c r="T92" s="22"/>
      <c r="U92" s="39">
        <f t="shared" si="93"/>
        <v>0</v>
      </c>
      <c r="V92" s="38"/>
      <c r="W92" s="7"/>
      <c r="X92" s="7"/>
      <c r="Y92" s="7"/>
      <c r="Z92" s="39">
        <f t="shared" si="94"/>
        <v>0</v>
      </c>
      <c r="AA92" s="38"/>
      <c r="AB92" s="22"/>
      <c r="AC92" s="22"/>
      <c r="AD92" s="22">
        <f t="shared" si="95"/>
        <v>0</v>
      </c>
      <c r="AE92" s="7"/>
      <c r="AF92" s="22">
        <f t="shared" si="96"/>
        <v>0</v>
      </c>
      <c r="AG92" s="39">
        <f t="shared" si="97"/>
        <v>0</v>
      </c>
      <c r="AH92" s="38"/>
      <c r="AI92" s="7"/>
      <c r="AJ92" s="7"/>
      <c r="AK92" s="7"/>
      <c r="AL92" s="39">
        <f t="shared" si="98"/>
        <v>0</v>
      </c>
      <c r="AM92" s="38"/>
      <c r="AN92" s="22">
        <v>2</v>
      </c>
      <c r="AO92" s="39">
        <f t="shared" si="99"/>
        <v>2</v>
      </c>
      <c r="AP92" s="38"/>
      <c r="AQ92" s="7"/>
      <c r="AR92" s="22">
        <f t="shared" si="100"/>
        <v>0</v>
      </c>
      <c r="AS92" s="7"/>
      <c r="AT92" s="7"/>
      <c r="AU92" s="22">
        <f t="shared" si="101"/>
        <v>0</v>
      </c>
      <c r="AV92" s="39">
        <f t="shared" si="102"/>
        <v>0</v>
      </c>
      <c r="AW92" s="38"/>
      <c r="AX92" s="7"/>
      <c r="AY92" s="7">
        <v>3</v>
      </c>
      <c r="AZ92" s="22">
        <f t="shared" si="103"/>
        <v>3</v>
      </c>
      <c r="BA92" s="7"/>
      <c r="BB92" s="22">
        <f t="shared" si="104"/>
        <v>0</v>
      </c>
      <c r="BC92" s="39">
        <f t="shared" si="105"/>
        <v>3</v>
      </c>
      <c r="BD92" s="45"/>
      <c r="BE92" s="22"/>
      <c r="BF92" s="22">
        <v>2</v>
      </c>
      <c r="BG92" s="39">
        <f t="shared" si="106"/>
        <v>2</v>
      </c>
      <c r="BH92" s="71">
        <f t="shared" si="107"/>
        <v>7</v>
      </c>
      <c r="BI92" s="75">
        <v>281930</v>
      </c>
      <c r="BJ92" s="78">
        <f>BI92*(1+(BJ2/100))</f>
        <v>296590.36</v>
      </c>
      <c r="BK92" s="86" t="s">
        <v>259</v>
      </c>
      <c r="BL92" s="20"/>
    </row>
    <row r="93" spans="1:64" s="21" customFormat="1" ht="24" x14ac:dyDescent="0.25">
      <c r="B93" s="14">
        <v>62</v>
      </c>
      <c r="C93" s="5" t="s">
        <v>168</v>
      </c>
      <c r="D93" s="8" t="s">
        <v>43</v>
      </c>
      <c r="E93" s="8" t="s">
        <v>169</v>
      </c>
      <c r="F93" s="5" t="s">
        <v>51</v>
      </c>
      <c r="G93" s="5" t="s">
        <v>46</v>
      </c>
      <c r="H93" s="8" t="s">
        <v>47</v>
      </c>
      <c r="I93" s="102" t="s">
        <v>170</v>
      </c>
      <c r="J93" s="443"/>
      <c r="K93" s="11" t="s">
        <v>250</v>
      </c>
      <c r="L93" s="102" t="s">
        <v>19</v>
      </c>
      <c r="M93" s="443"/>
      <c r="N93" s="13"/>
      <c r="O93" s="39">
        <f t="shared" si="92"/>
        <v>0</v>
      </c>
      <c r="P93" s="45"/>
      <c r="Q93" s="22"/>
      <c r="R93" s="22"/>
      <c r="S93" s="22"/>
      <c r="T93" s="22"/>
      <c r="U93" s="39">
        <f t="shared" si="93"/>
        <v>0</v>
      </c>
      <c r="V93" s="38"/>
      <c r="W93" s="7"/>
      <c r="X93" s="7"/>
      <c r="Y93" s="7"/>
      <c r="Z93" s="39">
        <f t="shared" si="94"/>
        <v>0</v>
      </c>
      <c r="AA93" s="38"/>
      <c r="AB93" s="22"/>
      <c r="AC93" s="22"/>
      <c r="AD93" s="22">
        <f t="shared" si="95"/>
        <v>0</v>
      </c>
      <c r="AE93" s="7"/>
      <c r="AF93" s="22">
        <f t="shared" si="96"/>
        <v>0</v>
      </c>
      <c r="AG93" s="39">
        <f t="shared" si="97"/>
        <v>0</v>
      </c>
      <c r="AH93" s="38"/>
      <c r="AI93" s="7"/>
      <c r="AJ93" s="7"/>
      <c r="AK93" s="7"/>
      <c r="AL93" s="39">
        <f t="shared" si="98"/>
        <v>0</v>
      </c>
      <c r="AM93" s="38"/>
      <c r="AN93" s="7"/>
      <c r="AO93" s="39">
        <f t="shared" si="99"/>
        <v>0</v>
      </c>
      <c r="AP93" s="38"/>
      <c r="AQ93" s="7"/>
      <c r="AR93" s="22">
        <f t="shared" si="100"/>
        <v>0</v>
      </c>
      <c r="AS93" s="7"/>
      <c r="AT93" s="7"/>
      <c r="AU93" s="22">
        <f t="shared" si="101"/>
        <v>0</v>
      </c>
      <c r="AV93" s="39">
        <f t="shared" si="102"/>
        <v>0</v>
      </c>
      <c r="AW93" s="38">
        <v>1</v>
      </c>
      <c r="AX93" s="7"/>
      <c r="AY93" s="7"/>
      <c r="AZ93" s="22">
        <f t="shared" si="103"/>
        <v>1</v>
      </c>
      <c r="BA93" s="7"/>
      <c r="BB93" s="22">
        <f t="shared" si="104"/>
        <v>0</v>
      </c>
      <c r="BC93" s="39">
        <f t="shared" si="105"/>
        <v>1</v>
      </c>
      <c r="BD93" s="45"/>
      <c r="BE93" s="22"/>
      <c r="BF93" s="22"/>
      <c r="BG93" s="39">
        <f t="shared" si="106"/>
        <v>0</v>
      </c>
      <c r="BH93" s="71">
        <f t="shared" si="107"/>
        <v>1</v>
      </c>
      <c r="BI93" s="75">
        <v>156480</v>
      </c>
      <c r="BJ93" s="78">
        <f>BI93*(1+(BJ2/100))</f>
        <v>164616.96000000002</v>
      </c>
      <c r="BK93" s="86" t="s">
        <v>259</v>
      </c>
      <c r="BL93" s="20"/>
    </row>
    <row r="94" spans="1:64" s="21" customFormat="1" ht="24" x14ac:dyDescent="0.25">
      <c r="B94" s="14">
        <v>63</v>
      </c>
      <c r="C94" s="5" t="s">
        <v>171</v>
      </c>
      <c r="D94" s="8" t="s">
        <v>43</v>
      </c>
      <c r="E94" s="8" t="s">
        <v>172</v>
      </c>
      <c r="F94" s="5" t="s">
        <v>93</v>
      </c>
      <c r="G94" s="5" t="s">
        <v>46</v>
      </c>
      <c r="H94" s="8" t="s">
        <v>47</v>
      </c>
      <c r="I94" s="102" t="s">
        <v>173</v>
      </c>
      <c r="J94" s="443"/>
      <c r="K94" s="11" t="s">
        <v>250</v>
      </c>
      <c r="L94" s="102" t="s">
        <v>19</v>
      </c>
      <c r="M94" s="443"/>
      <c r="N94" s="13"/>
      <c r="O94" s="39">
        <f t="shared" si="92"/>
        <v>0</v>
      </c>
      <c r="P94" s="45"/>
      <c r="Q94" s="22"/>
      <c r="R94" s="22"/>
      <c r="S94" s="22"/>
      <c r="T94" s="22"/>
      <c r="U94" s="39">
        <f t="shared" si="93"/>
        <v>0</v>
      </c>
      <c r="V94" s="38"/>
      <c r="W94" s="7"/>
      <c r="X94" s="7"/>
      <c r="Y94" s="7"/>
      <c r="Z94" s="39">
        <f t="shared" si="94"/>
        <v>0</v>
      </c>
      <c r="AA94" s="38"/>
      <c r="AB94" s="22">
        <v>3</v>
      </c>
      <c r="AC94" s="22">
        <v>1</v>
      </c>
      <c r="AD94" s="22">
        <f t="shared" si="95"/>
        <v>4</v>
      </c>
      <c r="AE94" s="7"/>
      <c r="AF94" s="22">
        <f t="shared" si="96"/>
        <v>0</v>
      </c>
      <c r="AG94" s="39">
        <f t="shared" si="97"/>
        <v>4</v>
      </c>
      <c r="AH94" s="38"/>
      <c r="AI94" s="7"/>
      <c r="AJ94" s="7"/>
      <c r="AK94" s="7"/>
      <c r="AL94" s="39">
        <f t="shared" si="98"/>
        <v>0</v>
      </c>
      <c r="AM94" s="38"/>
      <c r="AN94" s="7"/>
      <c r="AO94" s="39">
        <f t="shared" si="99"/>
        <v>0</v>
      </c>
      <c r="AP94" s="38"/>
      <c r="AQ94" s="7"/>
      <c r="AR94" s="22">
        <f t="shared" si="100"/>
        <v>0</v>
      </c>
      <c r="AS94" s="7"/>
      <c r="AT94" s="7"/>
      <c r="AU94" s="22">
        <f t="shared" si="101"/>
        <v>0</v>
      </c>
      <c r="AV94" s="39">
        <f t="shared" si="102"/>
        <v>0</v>
      </c>
      <c r="AW94" s="38"/>
      <c r="AX94" s="7"/>
      <c r="AY94" s="7"/>
      <c r="AZ94" s="22">
        <f t="shared" si="103"/>
        <v>0</v>
      </c>
      <c r="BA94" s="7"/>
      <c r="BB94" s="22">
        <f t="shared" si="104"/>
        <v>0</v>
      </c>
      <c r="BC94" s="39">
        <f t="shared" si="105"/>
        <v>0</v>
      </c>
      <c r="BD94" s="45"/>
      <c r="BE94" s="22"/>
      <c r="BF94" s="22"/>
      <c r="BG94" s="39">
        <f t="shared" si="106"/>
        <v>0</v>
      </c>
      <c r="BH94" s="71">
        <f t="shared" si="107"/>
        <v>4</v>
      </c>
      <c r="BI94" s="75">
        <v>131660</v>
      </c>
      <c r="BJ94" s="78">
        <f>BI94*(1+(BJ2/100))</f>
        <v>138506.32</v>
      </c>
      <c r="BK94" s="86" t="s">
        <v>259</v>
      </c>
      <c r="BL94" s="20"/>
    </row>
    <row r="95" spans="1:64" s="21" customFormat="1" ht="24" x14ac:dyDescent="0.25">
      <c r="B95" s="14">
        <v>64</v>
      </c>
      <c r="C95" s="5" t="s">
        <v>174</v>
      </c>
      <c r="D95" s="10" t="s">
        <v>54</v>
      </c>
      <c r="E95" s="10" t="s">
        <v>54</v>
      </c>
      <c r="F95" s="9" t="s">
        <v>175</v>
      </c>
      <c r="G95" s="5" t="s">
        <v>46</v>
      </c>
      <c r="H95" s="8" t="s">
        <v>47</v>
      </c>
      <c r="I95" s="102" t="s">
        <v>54</v>
      </c>
      <c r="J95" s="443"/>
      <c r="K95" s="11" t="s">
        <v>250</v>
      </c>
      <c r="L95" s="102" t="s">
        <v>54</v>
      </c>
      <c r="M95" s="443"/>
      <c r="N95" s="13"/>
      <c r="O95" s="39">
        <f t="shared" si="92"/>
        <v>0</v>
      </c>
      <c r="P95" s="45">
        <v>10</v>
      </c>
      <c r="Q95" s="22"/>
      <c r="R95" s="22"/>
      <c r="S95" s="22">
        <v>3</v>
      </c>
      <c r="T95" s="22"/>
      <c r="U95" s="39">
        <f t="shared" si="93"/>
        <v>13</v>
      </c>
      <c r="V95" s="38"/>
      <c r="W95" s="7"/>
      <c r="X95" s="7"/>
      <c r="Y95" s="7"/>
      <c r="Z95" s="39">
        <f t="shared" si="94"/>
        <v>0</v>
      </c>
      <c r="AA95" s="38"/>
      <c r="AB95" s="22"/>
      <c r="AC95" s="22"/>
      <c r="AD95" s="22">
        <f t="shared" si="95"/>
        <v>0</v>
      </c>
      <c r="AE95" s="7">
        <v>1</v>
      </c>
      <c r="AF95" s="22">
        <f t="shared" si="96"/>
        <v>1</v>
      </c>
      <c r="AG95" s="39">
        <f t="shared" si="97"/>
        <v>1</v>
      </c>
      <c r="AH95" s="38"/>
      <c r="AI95" s="7"/>
      <c r="AJ95" s="7"/>
      <c r="AK95" s="7"/>
      <c r="AL95" s="39">
        <f t="shared" si="98"/>
        <v>0</v>
      </c>
      <c r="AM95" s="38"/>
      <c r="AN95" s="7"/>
      <c r="AO95" s="39">
        <f t="shared" si="99"/>
        <v>0</v>
      </c>
      <c r="AP95" s="38"/>
      <c r="AQ95" s="7"/>
      <c r="AR95" s="22">
        <f t="shared" si="100"/>
        <v>0</v>
      </c>
      <c r="AS95" s="7"/>
      <c r="AT95" s="22">
        <v>2</v>
      </c>
      <c r="AU95" s="22">
        <f t="shared" si="101"/>
        <v>2</v>
      </c>
      <c r="AV95" s="39">
        <f t="shared" si="102"/>
        <v>2</v>
      </c>
      <c r="AW95" s="38"/>
      <c r="AX95" s="7"/>
      <c r="AY95" s="7"/>
      <c r="AZ95" s="22">
        <f t="shared" si="103"/>
        <v>0</v>
      </c>
      <c r="BA95" s="7"/>
      <c r="BB95" s="22">
        <f t="shared" si="104"/>
        <v>0</v>
      </c>
      <c r="BC95" s="39">
        <f t="shared" si="105"/>
        <v>0</v>
      </c>
      <c r="BD95" s="45"/>
      <c r="BE95" s="22">
        <v>2</v>
      </c>
      <c r="BF95" s="22"/>
      <c r="BG95" s="39">
        <f t="shared" si="106"/>
        <v>2</v>
      </c>
      <c r="BH95" s="71">
        <f t="shared" si="107"/>
        <v>18</v>
      </c>
      <c r="BI95" s="75">
        <v>186200</v>
      </c>
      <c r="BJ95" s="78">
        <f>BI95*(1+(BJ2/100))</f>
        <v>195882.4</v>
      </c>
      <c r="BK95" s="86" t="s">
        <v>229</v>
      </c>
      <c r="BL95" s="20"/>
    </row>
    <row r="96" spans="1:64" s="21" customFormat="1" ht="24.75" thickBot="1" x14ac:dyDescent="0.3">
      <c r="B96" s="14">
        <v>65</v>
      </c>
      <c r="C96" s="5" t="s">
        <v>176</v>
      </c>
      <c r="D96" s="10" t="s">
        <v>43</v>
      </c>
      <c r="E96" s="10" t="s">
        <v>121</v>
      </c>
      <c r="F96" s="9" t="s">
        <v>60</v>
      </c>
      <c r="G96" s="5" t="s">
        <v>46</v>
      </c>
      <c r="H96" s="8" t="s">
        <v>47</v>
      </c>
      <c r="I96" s="102" t="s">
        <v>177</v>
      </c>
      <c r="J96" s="444"/>
      <c r="K96" s="23" t="s">
        <v>250</v>
      </c>
      <c r="L96" s="105" t="s">
        <v>19</v>
      </c>
      <c r="M96" s="444"/>
      <c r="N96" s="29"/>
      <c r="O96" s="41">
        <f t="shared" si="92"/>
        <v>0</v>
      </c>
      <c r="P96" s="51"/>
      <c r="Q96" s="52"/>
      <c r="R96" s="52"/>
      <c r="S96" s="52"/>
      <c r="T96" s="52"/>
      <c r="U96" s="41">
        <f t="shared" si="93"/>
        <v>0</v>
      </c>
      <c r="V96" s="40"/>
      <c r="W96" s="30"/>
      <c r="X96" s="30"/>
      <c r="Y96" s="30"/>
      <c r="Z96" s="41">
        <f t="shared" si="94"/>
        <v>0</v>
      </c>
      <c r="AA96" s="40"/>
      <c r="AB96" s="30"/>
      <c r="AC96" s="30"/>
      <c r="AD96" s="52">
        <f t="shared" si="95"/>
        <v>0</v>
      </c>
      <c r="AE96" s="30"/>
      <c r="AF96" s="52">
        <f t="shared" si="96"/>
        <v>0</v>
      </c>
      <c r="AG96" s="41">
        <f t="shared" si="97"/>
        <v>0</v>
      </c>
      <c r="AH96" s="40"/>
      <c r="AI96" s="30"/>
      <c r="AJ96" s="30"/>
      <c r="AK96" s="30"/>
      <c r="AL96" s="41">
        <f t="shared" si="98"/>
        <v>0</v>
      </c>
      <c r="AM96" s="40"/>
      <c r="AN96" s="30"/>
      <c r="AO96" s="41">
        <f t="shared" si="99"/>
        <v>0</v>
      </c>
      <c r="AP96" s="42"/>
      <c r="AQ96" s="47"/>
      <c r="AR96" s="49">
        <f t="shared" si="100"/>
        <v>0</v>
      </c>
      <c r="AS96" s="47"/>
      <c r="AT96" s="47"/>
      <c r="AU96" s="49">
        <f t="shared" si="101"/>
        <v>0</v>
      </c>
      <c r="AV96" s="43">
        <f t="shared" si="102"/>
        <v>0</v>
      </c>
      <c r="AW96" s="42"/>
      <c r="AX96" s="47"/>
      <c r="AY96" s="47"/>
      <c r="AZ96" s="49">
        <f t="shared" si="103"/>
        <v>0</v>
      </c>
      <c r="BA96" s="47"/>
      <c r="BB96" s="49">
        <f t="shared" si="104"/>
        <v>0</v>
      </c>
      <c r="BC96" s="43">
        <f t="shared" si="105"/>
        <v>0</v>
      </c>
      <c r="BD96" s="46">
        <v>1</v>
      </c>
      <c r="BE96" s="49"/>
      <c r="BF96" s="49"/>
      <c r="BG96" s="43">
        <f t="shared" si="106"/>
        <v>1</v>
      </c>
      <c r="BH96" s="73">
        <f t="shared" si="107"/>
        <v>1</v>
      </c>
      <c r="BI96" s="87">
        <v>212970.05</v>
      </c>
      <c r="BJ96" s="88">
        <f>BI96*(1+(BJ2/100))</f>
        <v>224044.4926</v>
      </c>
      <c r="BK96" s="89" t="s">
        <v>229</v>
      </c>
      <c r="BL96" s="20"/>
    </row>
    <row r="97" spans="1:64" ht="15.75" thickBot="1" x14ac:dyDescent="0.25">
      <c r="B97" s="445" t="s">
        <v>253</v>
      </c>
      <c r="C97" s="446"/>
      <c r="D97" s="446"/>
      <c r="E97" s="446"/>
      <c r="F97" s="446"/>
      <c r="G97" s="446"/>
      <c r="H97" s="446"/>
      <c r="I97" s="446"/>
      <c r="J97" s="447"/>
      <c r="K97" s="447"/>
      <c r="L97" s="447"/>
      <c r="M97" s="448"/>
      <c r="N97" s="31">
        <f>SUM(N87:N96)</f>
        <v>0</v>
      </c>
      <c r="O97" s="33">
        <f t="shared" ref="O97:AM97" si="108">SUM(O87:O96)</f>
        <v>0</v>
      </c>
      <c r="P97" s="31">
        <f t="shared" si="108"/>
        <v>10</v>
      </c>
      <c r="Q97" s="32">
        <f t="shared" si="108"/>
        <v>3</v>
      </c>
      <c r="R97" s="32">
        <f t="shared" si="108"/>
        <v>0</v>
      </c>
      <c r="S97" s="32">
        <f t="shared" si="108"/>
        <v>6</v>
      </c>
      <c r="T97" s="32">
        <f t="shared" si="108"/>
        <v>2</v>
      </c>
      <c r="U97" s="33">
        <f>SUM(U87:U96)</f>
        <v>21</v>
      </c>
      <c r="V97" s="31">
        <f t="shared" si="108"/>
        <v>0</v>
      </c>
      <c r="W97" s="32">
        <f t="shared" si="108"/>
        <v>0</v>
      </c>
      <c r="X97" s="32">
        <f t="shared" si="108"/>
        <v>3</v>
      </c>
      <c r="Y97" s="32">
        <f t="shared" si="108"/>
        <v>90</v>
      </c>
      <c r="Z97" s="33">
        <f>SUM(Z87:Z96)</f>
        <v>93</v>
      </c>
      <c r="AA97" s="31">
        <f t="shared" si="108"/>
        <v>0</v>
      </c>
      <c r="AB97" s="32">
        <f t="shared" si="108"/>
        <v>3</v>
      </c>
      <c r="AC97" s="32">
        <f t="shared" si="108"/>
        <v>71</v>
      </c>
      <c r="AD97" s="32">
        <f>SUM(AD87:AD96)</f>
        <v>74</v>
      </c>
      <c r="AE97" s="32">
        <f t="shared" si="108"/>
        <v>1</v>
      </c>
      <c r="AF97" s="32">
        <f>SUM(AF87:AF96)</f>
        <v>1</v>
      </c>
      <c r="AG97" s="33">
        <f>SUM(AG87:AG96)</f>
        <v>75</v>
      </c>
      <c r="AH97" s="31">
        <f t="shared" si="108"/>
        <v>0</v>
      </c>
      <c r="AI97" s="32">
        <f t="shared" si="108"/>
        <v>0</v>
      </c>
      <c r="AJ97" s="32">
        <f t="shared" si="108"/>
        <v>0</v>
      </c>
      <c r="AK97" s="32">
        <f t="shared" si="108"/>
        <v>0</v>
      </c>
      <c r="AL97" s="33">
        <f>SUM(AL87:AL96)</f>
        <v>0</v>
      </c>
      <c r="AM97" s="31">
        <f t="shared" si="108"/>
        <v>0</v>
      </c>
      <c r="AN97" s="32">
        <f t="shared" ref="AN97:BH97" si="109">SUM(AN87:AN96)</f>
        <v>2</v>
      </c>
      <c r="AO97" s="33">
        <f>SUM(AO87:AO96)</f>
        <v>2</v>
      </c>
      <c r="AP97" s="31">
        <f t="shared" si="109"/>
        <v>0</v>
      </c>
      <c r="AQ97" s="32">
        <f t="shared" si="109"/>
        <v>0</v>
      </c>
      <c r="AR97" s="32">
        <f>SUM(AR87:AR96)</f>
        <v>0</v>
      </c>
      <c r="AS97" s="32">
        <f t="shared" si="109"/>
        <v>0</v>
      </c>
      <c r="AT97" s="32">
        <f t="shared" si="109"/>
        <v>2</v>
      </c>
      <c r="AU97" s="32">
        <f>SUM(AU87:AU96)</f>
        <v>2</v>
      </c>
      <c r="AV97" s="33">
        <f>SUM(AV87:AV96)</f>
        <v>2</v>
      </c>
      <c r="AW97" s="31">
        <f t="shared" si="109"/>
        <v>1</v>
      </c>
      <c r="AX97" s="32">
        <f t="shared" si="109"/>
        <v>0</v>
      </c>
      <c r="AY97" s="32">
        <f t="shared" si="109"/>
        <v>5</v>
      </c>
      <c r="AZ97" s="32">
        <f>SUM(AZ87:AZ96)</f>
        <v>6</v>
      </c>
      <c r="BA97" s="32">
        <f t="shared" si="109"/>
        <v>0</v>
      </c>
      <c r="BB97" s="32">
        <f>SUM(BB87:BB96)</f>
        <v>0</v>
      </c>
      <c r="BC97" s="33">
        <f>SUM(BC87:BC96)</f>
        <v>6</v>
      </c>
      <c r="BD97" s="31">
        <f t="shared" si="109"/>
        <v>2</v>
      </c>
      <c r="BE97" s="32">
        <f t="shared" si="109"/>
        <v>3</v>
      </c>
      <c r="BF97" s="32">
        <f t="shared" si="109"/>
        <v>2</v>
      </c>
      <c r="BG97" s="33">
        <f>SUM(BG87:BG96)</f>
        <v>7</v>
      </c>
      <c r="BH97" s="50">
        <f t="shared" si="109"/>
        <v>206</v>
      </c>
    </row>
    <row r="98" spans="1:64" ht="15" thickBot="1" x14ac:dyDescent="0.25"/>
    <row r="99" spans="1:64" ht="23.25" customHeight="1" x14ac:dyDescent="0.2">
      <c r="A99" s="423"/>
      <c r="B99" s="449" t="s">
        <v>260</v>
      </c>
      <c r="C99" s="450"/>
      <c r="D99" s="450"/>
      <c r="E99" s="450"/>
      <c r="F99" s="450"/>
      <c r="G99" s="450"/>
      <c r="H99" s="450"/>
      <c r="I99" s="450"/>
      <c r="J99" s="450"/>
      <c r="K99" s="450"/>
      <c r="L99" s="450"/>
      <c r="M99" s="451"/>
    </row>
    <row r="100" spans="1:64" ht="15" customHeight="1" x14ac:dyDescent="0.2">
      <c r="A100" s="423"/>
      <c r="B100" s="452"/>
      <c r="C100" s="453"/>
      <c r="D100" s="453"/>
      <c r="E100" s="453"/>
      <c r="F100" s="453"/>
      <c r="G100" s="453"/>
      <c r="H100" s="453"/>
      <c r="I100" s="453"/>
      <c r="J100" s="453"/>
      <c r="K100" s="453"/>
      <c r="L100" s="453"/>
      <c r="M100" s="454"/>
    </row>
    <row r="101" spans="1:64" ht="15.75" customHeight="1" thickBot="1" x14ac:dyDescent="0.25">
      <c r="A101" s="423"/>
      <c r="B101" s="455"/>
      <c r="C101" s="456"/>
      <c r="D101" s="456"/>
      <c r="E101" s="456"/>
      <c r="F101" s="456"/>
      <c r="G101" s="456"/>
      <c r="H101" s="456"/>
      <c r="I101" s="456"/>
      <c r="J101" s="456"/>
      <c r="K101" s="456"/>
      <c r="L101" s="456"/>
      <c r="M101" s="457"/>
    </row>
    <row r="102" spans="1:64" s="21" customFormat="1" ht="15.75" customHeight="1" thickBot="1" x14ac:dyDescent="0.3">
      <c r="A102" s="423"/>
      <c r="B102" s="472" t="s">
        <v>235</v>
      </c>
      <c r="C102" s="478" t="s">
        <v>18</v>
      </c>
      <c r="D102" s="475" t="s">
        <v>236</v>
      </c>
      <c r="E102" s="472" t="s">
        <v>19</v>
      </c>
      <c r="F102" s="466" t="s">
        <v>321</v>
      </c>
      <c r="G102" s="466" t="s">
        <v>238</v>
      </c>
      <c r="H102" s="466" t="s">
        <v>239</v>
      </c>
      <c r="I102" s="469" t="s">
        <v>20</v>
      </c>
      <c r="J102" s="459" t="s">
        <v>240</v>
      </c>
      <c r="K102" s="459" t="s">
        <v>241</v>
      </c>
      <c r="L102" s="459" t="s">
        <v>242</v>
      </c>
      <c r="M102" s="459" t="s">
        <v>243</v>
      </c>
      <c r="N102" s="481" t="s">
        <v>0</v>
      </c>
      <c r="O102" s="482"/>
      <c r="P102" s="481" t="s">
        <v>2</v>
      </c>
      <c r="Q102" s="490"/>
      <c r="R102" s="490"/>
      <c r="S102" s="490"/>
      <c r="T102" s="490"/>
      <c r="U102" s="482"/>
      <c r="V102" s="490" t="s">
        <v>3</v>
      </c>
      <c r="W102" s="490"/>
      <c r="X102" s="490"/>
      <c r="Y102" s="490"/>
      <c r="Z102" s="482"/>
      <c r="AA102" s="498" t="s">
        <v>4</v>
      </c>
      <c r="AB102" s="498"/>
      <c r="AC102" s="498"/>
      <c r="AD102" s="498"/>
      <c r="AE102" s="498"/>
      <c r="AF102" s="498"/>
      <c r="AG102" s="499"/>
      <c r="AH102" s="500" t="s">
        <v>5</v>
      </c>
      <c r="AI102" s="498"/>
      <c r="AJ102" s="498"/>
      <c r="AK102" s="498"/>
      <c r="AL102" s="498"/>
      <c r="AM102" s="481" t="s">
        <v>6</v>
      </c>
      <c r="AN102" s="490"/>
      <c r="AO102" s="482"/>
      <c r="AP102" s="490" t="s">
        <v>7</v>
      </c>
      <c r="AQ102" s="490"/>
      <c r="AR102" s="490"/>
      <c r="AS102" s="490"/>
      <c r="AT102" s="490"/>
      <c r="AU102" s="490"/>
      <c r="AV102" s="482"/>
      <c r="AW102" s="481" t="s">
        <v>8</v>
      </c>
      <c r="AX102" s="490"/>
      <c r="AY102" s="490"/>
      <c r="AZ102" s="490"/>
      <c r="BA102" s="490"/>
      <c r="BB102" s="490"/>
      <c r="BC102" s="482"/>
      <c r="BD102" s="481" t="s">
        <v>9</v>
      </c>
      <c r="BE102" s="490"/>
      <c r="BF102" s="490"/>
      <c r="BG102" s="482"/>
      <c r="BH102" s="459" t="s">
        <v>256</v>
      </c>
      <c r="BI102" s="439" t="s">
        <v>245</v>
      </c>
      <c r="BJ102" s="441"/>
      <c r="BK102" s="485" t="s">
        <v>246</v>
      </c>
      <c r="BL102" s="20"/>
    </row>
    <row r="103" spans="1:64" s="21" customFormat="1" ht="15" customHeight="1" thickBot="1" x14ac:dyDescent="0.3">
      <c r="A103" s="423"/>
      <c r="B103" s="473"/>
      <c r="C103" s="479"/>
      <c r="D103" s="476"/>
      <c r="E103" s="473"/>
      <c r="F103" s="467"/>
      <c r="G103" s="467"/>
      <c r="H103" s="467"/>
      <c r="I103" s="470"/>
      <c r="J103" s="460"/>
      <c r="K103" s="460"/>
      <c r="L103" s="460"/>
      <c r="M103" s="460"/>
      <c r="N103" s="483"/>
      <c r="O103" s="484"/>
      <c r="P103" s="495"/>
      <c r="Q103" s="496"/>
      <c r="R103" s="496"/>
      <c r="S103" s="496"/>
      <c r="T103" s="496"/>
      <c r="U103" s="497"/>
      <c r="V103" s="496"/>
      <c r="W103" s="496"/>
      <c r="X103" s="496"/>
      <c r="Y103" s="496"/>
      <c r="Z103" s="497"/>
      <c r="AA103" s="500" t="s">
        <v>10</v>
      </c>
      <c r="AB103" s="498"/>
      <c r="AC103" s="498"/>
      <c r="AD103" s="499"/>
      <c r="AE103" s="500" t="s">
        <v>11</v>
      </c>
      <c r="AF103" s="498"/>
      <c r="AG103" s="499"/>
      <c r="AH103" s="500" t="s">
        <v>12</v>
      </c>
      <c r="AI103" s="498"/>
      <c r="AJ103" s="498"/>
      <c r="AK103" s="498"/>
      <c r="AL103" s="499"/>
      <c r="AM103" s="483"/>
      <c r="AN103" s="492"/>
      <c r="AO103" s="484"/>
      <c r="AP103" s="500" t="s">
        <v>13</v>
      </c>
      <c r="AQ103" s="498"/>
      <c r="AR103" s="499"/>
      <c r="AS103" s="500" t="s">
        <v>14</v>
      </c>
      <c r="AT103" s="498"/>
      <c r="AU103" s="499"/>
      <c r="AV103" s="501" t="s">
        <v>15</v>
      </c>
      <c r="AW103" s="500" t="s">
        <v>16</v>
      </c>
      <c r="AX103" s="498"/>
      <c r="AY103" s="498"/>
      <c r="AZ103" s="499"/>
      <c r="BA103" s="500" t="s">
        <v>17</v>
      </c>
      <c r="BB103" s="499"/>
      <c r="BC103" s="488" t="s">
        <v>39</v>
      </c>
      <c r="BD103" s="483"/>
      <c r="BE103" s="492"/>
      <c r="BF103" s="492"/>
      <c r="BG103" s="484"/>
      <c r="BH103" s="460"/>
      <c r="BI103" s="431" t="s">
        <v>248</v>
      </c>
      <c r="BJ103" s="431" t="s">
        <v>249</v>
      </c>
      <c r="BK103" s="486"/>
      <c r="BL103" s="20"/>
    </row>
    <row r="104" spans="1:64" s="21" customFormat="1" ht="48.75" thickBot="1" x14ac:dyDescent="0.3">
      <c r="A104" s="423"/>
      <c r="B104" s="474"/>
      <c r="C104" s="480"/>
      <c r="D104" s="477"/>
      <c r="E104" s="474"/>
      <c r="F104" s="468"/>
      <c r="G104" s="468"/>
      <c r="H104" s="468"/>
      <c r="I104" s="471"/>
      <c r="J104" s="460"/>
      <c r="K104" s="460"/>
      <c r="L104" s="460"/>
      <c r="M104" s="460"/>
      <c r="N104" s="12" t="s">
        <v>21</v>
      </c>
      <c r="O104" s="24" t="s">
        <v>1</v>
      </c>
      <c r="P104" s="25" t="s">
        <v>22</v>
      </c>
      <c r="Q104" s="12" t="s">
        <v>24</v>
      </c>
      <c r="R104" s="12" t="s">
        <v>25</v>
      </c>
      <c r="S104" s="12" t="s">
        <v>26</v>
      </c>
      <c r="T104" s="12" t="s">
        <v>27</v>
      </c>
      <c r="U104" s="26" t="s">
        <v>28</v>
      </c>
      <c r="V104" s="12" t="s">
        <v>23</v>
      </c>
      <c r="W104" s="12" t="s">
        <v>24</v>
      </c>
      <c r="X104" s="12" t="s">
        <v>26</v>
      </c>
      <c r="Y104" s="12" t="s">
        <v>27</v>
      </c>
      <c r="Z104" s="26" t="s">
        <v>29</v>
      </c>
      <c r="AA104" s="12" t="s">
        <v>23</v>
      </c>
      <c r="AB104" s="12" t="s">
        <v>24</v>
      </c>
      <c r="AC104" s="12" t="s">
        <v>27</v>
      </c>
      <c r="AD104" s="26" t="s">
        <v>30</v>
      </c>
      <c r="AE104" s="12" t="s">
        <v>22</v>
      </c>
      <c r="AF104" s="27" t="s">
        <v>31</v>
      </c>
      <c r="AG104" s="26" t="s">
        <v>32</v>
      </c>
      <c r="AH104" s="25" t="s">
        <v>22</v>
      </c>
      <c r="AI104" s="12" t="s">
        <v>23</v>
      </c>
      <c r="AJ104" s="12" t="s">
        <v>24</v>
      </c>
      <c r="AK104" s="12" t="s">
        <v>27</v>
      </c>
      <c r="AL104" s="26" t="s">
        <v>33</v>
      </c>
      <c r="AM104" s="12" t="s">
        <v>24</v>
      </c>
      <c r="AN104" s="12" t="s">
        <v>27</v>
      </c>
      <c r="AO104" s="26" t="s">
        <v>34</v>
      </c>
      <c r="AP104" s="12" t="s">
        <v>23</v>
      </c>
      <c r="AQ104" s="12" t="s">
        <v>27</v>
      </c>
      <c r="AR104" s="26" t="s">
        <v>35</v>
      </c>
      <c r="AS104" s="12" t="s">
        <v>23</v>
      </c>
      <c r="AT104" s="12" t="s">
        <v>26</v>
      </c>
      <c r="AU104" s="28" t="s">
        <v>36</v>
      </c>
      <c r="AV104" s="502"/>
      <c r="AW104" s="25" t="s">
        <v>22</v>
      </c>
      <c r="AX104" s="12" t="s">
        <v>24</v>
      </c>
      <c r="AY104" s="12" t="s">
        <v>27</v>
      </c>
      <c r="AZ104" s="26" t="s">
        <v>37</v>
      </c>
      <c r="BA104" s="12" t="s">
        <v>22</v>
      </c>
      <c r="BB104" s="27" t="s">
        <v>38</v>
      </c>
      <c r="BC104" s="489"/>
      <c r="BD104" s="12" t="s">
        <v>24</v>
      </c>
      <c r="BE104" s="12" t="s">
        <v>26</v>
      </c>
      <c r="BF104" s="12" t="s">
        <v>27</v>
      </c>
      <c r="BG104" s="26" t="s">
        <v>40</v>
      </c>
      <c r="BH104" s="493"/>
      <c r="BI104" s="432"/>
      <c r="BJ104" s="432"/>
      <c r="BK104" s="487"/>
      <c r="BL104" s="20"/>
    </row>
    <row r="105" spans="1:64" s="21" customFormat="1" ht="108.75" thickBot="1" x14ac:dyDescent="0.3">
      <c r="A105" s="423"/>
      <c r="B105" s="14">
        <v>66</v>
      </c>
      <c r="C105" s="5" t="s">
        <v>178</v>
      </c>
      <c r="D105" s="8" t="s">
        <v>54</v>
      </c>
      <c r="E105" s="8" t="s">
        <v>54</v>
      </c>
      <c r="F105" s="5" t="s">
        <v>179</v>
      </c>
      <c r="G105" s="5" t="s">
        <v>61</v>
      </c>
      <c r="H105" s="8" t="s">
        <v>162</v>
      </c>
      <c r="I105" s="102" t="s">
        <v>54</v>
      </c>
      <c r="J105" s="267" t="s">
        <v>332</v>
      </c>
      <c r="K105" s="266" t="s">
        <v>250</v>
      </c>
      <c r="L105" s="104" t="s">
        <v>54</v>
      </c>
      <c r="M105" s="112" t="s">
        <v>251</v>
      </c>
      <c r="N105" s="103">
        <v>500</v>
      </c>
      <c r="O105" s="58">
        <f>SUM(N105:N105)</f>
        <v>500</v>
      </c>
      <c r="P105" s="57"/>
      <c r="Q105" s="59"/>
      <c r="R105" s="59"/>
      <c r="S105" s="60">
        <v>200</v>
      </c>
      <c r="T105" s="59"/>
      <c r="U105" s="58">
        <f>SUM(P105:T105)</f>
        <v>200</v>
      </c>
      <c r="V105" s="57"/>
      <c r="W105" s="59"/>
      <c r="X105" s="60">
        <v>500</v>
      </c>
      <c r="Y105" s="59"/>
      <c r="Z105" s="58">
        <f>SUM(V105:Y105)</f>
        <v>500</v>
      </c>
      <c r="AA105" s="57"/>
      <c r="AB105" s="59"/>
      <c r="AC105" s="59"/>
      <c r="AD105" s="60">
        <f>SUM(AA105:AC105)</f>
        <v>0</v>
      </c>
      <c r="AE105" s="59"/>
      <c r="AF105" s="60">
        <f>SUM(AE105:AE105)</f>
        <v>0</v>
      </c>
      <c r="AG105" s="58">
        <f>AF105+AD105</f>
        <v>0</v>
      </c>
      <c r="AH105" s="57"/>
      <c r="AI105" s="59"/>
      <c r="AJ105" s="59"/>
      <c r="AK105" s="59"/>
      <c r="AL105" s="58">
        <f>SUM(AH105:AK105)</f>
        <v>0</v>
      </c>
      <c r="AM105" s="57"/>
      <c r="AN105" s="59"/>
      <c r="AO105" s="58">
        <f>SUM(AM105:AN105)</f>
        <v>0</v>
      </c>
      <c r="AP105" s="57"/>
      <c r="AQ105" s="59"/>
      <c r="AR105" s="60">
        <f>SUM(AP105:AQ105)</f>
        <v>0</v>
      </c>
      <c r="AS105" s="60"/>
      <c r="AT105" s="60">
        <v>300</v>
      </c>
      <c r="AU105" s="60">
        <f>SUM(AS105:AT105)</f>
        <v>300</v>
      </c>
      <c r="AV105" s="58">
        <f>AU105+AR105</f>
        <v>300</v>
      </c>
      <c r="AW105" s="57"/>
      <c r="AX105" s="59"/>
      <c r="AY105" s="59"/>
      <c r="AZ105" s="60">
        <f>SUM(AW105:AY105)</f>
        <v>0</v>
      </c>
      <c r="BA105" s="60"/>
      <c r="BB105" s="60">
        <f>SUM(BA105:BA105)</f>
        <v>0</v>
      </c>
      <c r="BC105" s="58">
        <f>BB105+AZ105</f>
        <v>0</v>
      </c>
      <c r="BD105" s="29"/>
      <c r="BE105" s="52">
        <v>200</v>
      </c>
      <c r="BF105" s="30"/>
      <c r="BG105" s="61">
        <f>SUM(BD105:BF105)</f>
        <v>200</v>
      </c>
      <c r="BH105" s="74">
        <f>BG105+BC105+AV105+AO105+AL105+AG105+Z105+U105+O105</f>
        <v>1700</v>
      </c>
      <c r="BI105" s="94">
        <v>144475.72</v>
      </c>
      <c r="BJ105" s="95">
        <f>BI105*(1+(BJ2/100))</f>
        <v>151988.45744</v>
      </c>
      <c r="BK105" s="96" t="s">
        <v>259</v>
      </c>
      <c r="BL105" s="20"/>
    </row>
    <row r="106" spans="1:64" ht="18" customHeight="1" thickBot="1" x14ac:dyDescent="0.25">
      <c r="B106" s="445" t="s">
        <v>253</v>
      </c>
      <c r="C106" s="446"/>
      <c r="D106" s="446"/>
      <c r="E106" s="446"/>
      <c r="F106" s="446"/>
      <c r="G106" s="446"/>
      <c r="H106" s="446"/>
      <c r="I106" s="446"/>
      <c r="J106" s="447"/>
      <c r="K106" s="447"/>
      <c r="L106" s="447"/>
      <c r="M106" s="448"/>
      <c r="N106" s="31">
        <f>SUM(N105)</f>
        <v>500</v>
      </c>
      <c r="O106" s="33">
        <f t="shared" ref="O106:AM106" si="110">SUM(O105)</f>
        <v>500</v>
      </c>
      <c r="P106" s="31">
        <f t="shared" si="110"/>
        <v>0</v>
      </c>
      <c r="Q106" s="32">
        <f t="shared" si="110"/>
        <v>0</v>
      </c>
      <c r="R106" s="32">
        <f t="shared" si="110"/>
        <v>0</v>
      </c>
      <c r="S106" s="32">
        <f t="shared" si="110"/>
        <v>200</v>
      </c>
      <c r="T106" s="32">
        <f t="shared" si="110"/>
        <v>0</v>
      </c>
      <c r="U106" s="33">
        <f t="shared" si="110"/>
        <v>200</v>
      </c>
      <c r="V106" s="31">
        <f t="shared" si="110"/>
        <v>0</v>
      </c>
      <c r="W106" s="32">
        <f t="shared" si="110"/>
        <v>0</v>
      </c>
      <c r="X106" s="32">
        <f t="shared" si="110"/>
        <v>500</v>
      </c>
      <c r="Y106" s="32">
        <f t="shared" si="110"/>
        <v>0</v>
      </c>
      <c r="Z106" s="33">
        <f t="shared" si="110"/>
        <v>500</v>
      </c>
      <c r="AA106" s="31">
        <f t="shared" si="110"/>
        <v>0</v>
      </c>
      <c r="AB106" s="32">
        <f t="shared" si="110"/>
        <v>0</v>
      </c>
      <c r="AC106" s="32">
        <f t="shared" si="110"/>
        <v>0</v>
      </c>
      <c r="AD106" s="32">
        <f t="shared" si="110"/>
        <v>0</v>
      </c>
      <c r="AE106" s="32">
        <f t="shared" si="110"/>
        <v>0</v>
      </c>
      <c r="AF106" s="32">
        <f t="shared" si="110"/>
        <v>0</v>
      </c>
      <c r="AG106" s="33">
        <f t="shared" si="110"/>
        <v>0</v>
      </c>
      <c r="AH106" s="31">
        <f t="shared" si="110"/>
        <v>0</v>
      </c>
      <c r="AI106" s="32">
        <f t="shared" si="110"/>
        <v>0</v>
      </c>
      <c r="AJ106" s="32">
        <f t="shared" si="110"/>
        <v>0</v>
      </c>
      <c r="AK106" s="32">
        <f t="shared" si="110"/>
        <v>0</v>
      </c>
      <c r="AL106" s="33">
        <f t="shared" si="110"/>
        <v>0</v>
      </c>
      <c r="AM106" s="31">
        <f t="shared" si="110"/>
        <v>0</v>
      </c>
      <c r="AN106" s="32">
        <f t="shared" ref="AN106:BH106" si="111">SUM(AN105)</f>
        <v>0</v>
      </c>
      <c r="AO106" s="33">
        <f t="shared" si="111"/>
        <v>0</v>
      </c>
      <c r="AP106" s="31">
        <f t="shared" si="111"/>
        <v>0</v>
      </c>
      <c r="AQ106" s="32">
        <f t="shared" si="111"/>
        <v>0</v>
      </c>
      <c r="AR106" s="32">
        <f t="shared" si="111"/>
        <v>0</v>
      </c>
      <c r="AS106" s="32">
        <f t="shared" si="111"/>
        <v>0</v>
      </c>
      <c r="AT106" s="32">
        <f t="shared" si="111"/>
        <v>300</v>
      </c>
      <c r="AU106" s="32">
        <f t="shared" si="111"/>
        <v>300</v>
      </c>
      <c r="AV106" s="33">
        <f t="shared" si="111"/>
        <v>300</v>
      </c>
      <c r="AW106" s="31">
        <f t="shared" si="111"/>
        <v>0</v>
      </c>
      <c r="AX106" s="32">
        <f t="shared" si="111"/>
        <v>0</v>
      </c>
      <c r="AY106" s="32">
        <f t="shared" si="111"/>
        <v>0</v>
      </c>
      <c r="AZ106" s="32">
        <f t="shared" si="111"/>
        <v>0</v>
      </c>
      <c r="BA106" s="32">
        <f t="shared" si="111"/>
        <v>0</v>
      </c>
      <c r="BB106" s="32">
        <f t="shared" si="111"/>
        <v>0</v>
      </c>
      <c r="BC106" s="33">
        <f t="shared" si="111"/>
        <v>0</v>
      </c>
      <c r="BD106" s="34">
        <f t="shared" si="111"/>
        <v>0</v>
      </c>
      <c r="BE106" s="32">
        <f t="shared" si="111"/>
        <v>200</v>
      </c>
      <c r="BF106" s="32">
        <f t="shared" si="111"/>
        <v>0</v>
      </c>
      <c r="BG106" s="32">
        <f t="shared" si="111"/>
        <v>200</v>
      </c>
      <c r="BH106" s="33">
        <f t="shared" si="111"/>
        <v>1700</v>
      </c>
    </row>
    <row r="107" spans="1:64" ht="18" customHeight="1" thickBot="1" x14ac:dyDescent="0.25"/>
    <row r="108" spans="1:64" ht="23.25" customHeight="1" x14ac:dyDescent="0.2">
      <c r="B108" s="449" t="s">
        <v>261</v>
      </c>
      <c r="C108" s="450"/>
      <c r="D108" s="450"/>
      <c r="E108" s="450"/>
      <c r="F108" s="450"/>
      <c r="G108" s="450"/>
      <c r="H108" s="450"/>
      <c r="I108" s="450"/>
      <c r="J108" s="450"/>
      <c r="K108" s="450"/>
      <c r="L108" s="450"/>
      <c r="M108" s="451"/>
    </row>
    <row r="109" spans="1:64" ht="15" customHeight="1" x14ac:dyDescent="0.2">
      <c r="B109" s="452"/>
      <c r="C109" s="453"/>
      <c r="D109" s="453"/>
      <c r="E109" s="453"/>
      <c r="F109" s="453"/>
      <c r="G109" s="453"/>
      <c r="H109" s="453"/>
      <c r="I109" s="453"/>
      <c r="J109" s="453"/>
      <c r="K109" s="453"/>
      <c r="L109" s="453"/>
      <c r="M109" s="454"/>
    </row>
    <row r="110" spans="1:64" ht="15.75" customHeight="1" thickBot="1" x14ac:dyDescent="0.25">
      <c r="B110" s="455"/>
      <c r="C110" s="456"/>
      <c r="D110" s="456"/>
      <c r="E110" s="456"/>
      <c r="F110" s="456"/>
      <c r="G110" s="456"/>
      <c r="H110" s="456"/>
      <c r="I110" s="456"/>
      <c r="J110" s="456"/>
      <c r="K110" s="456"/>
      <c r="L110" s="456"/>
      <c r="M110" s="457"/>
    </row>
    <row r="111" spans="1:64" s="21" customFormat="1" ht="15.75" customHeight="1" thickBot="1" x14ac:dyDescent="0.3">
      <c r="B111" s="472" t="s">
        <v>235</v>
      </c>
      <c r="C111" s="478" t="s">
        <v>18</v>
      </c>
      <c r="D111" s="475" t="s">
        <v>236</v>
      </c>
      <c r="E111" s="472" t="s">
        <v>19</v>
      </c>
      <c r="F111" s="466" t="s">
        <v>321</v>
      </c>
      <c r="G111" s="466" t="s">
        <v>238</v>
      </c>
      <c r="H111" s="466" t="s">
        <v>239</v>
      </c>
      <c r="I111" s="469" t="s">
        <v>20</v>
      </c>
      <c r="J111" s="459" t="s">
        <v>240</v>
      </c>
      <c r="K111" s="459" t="s">
        <v>241</v>
      </c>
      <c r="L111" s="459" t="s">
        <v>242</v>
      </c>
      <c r="M111" s="459" t="s">
        <v>243</v>
      </c>
      <c r="N111" s="481" t="s">
        <v>0</v>
      </c>
      <c r="O111" s="482"/>
      <c r="P111" s="481" t="s">
        <v>2</v>
      </c>
      <c r="Q111" s="490"/>
      <c r="R111" s="490"/>
      <c r="S111" s="490"/>
      <c r="T111" s="490"/>
      <c r="U111" s="482"/>
      <c r="V111" s="490" t="s">
        <v>3</v>
      </c>
      <c r="W111" s="490"/>
      <c r="X111" s="490"/>
      <c r="Y111" s="490"/>
      <c r="Z111" s="482"/>
      <c r="AA111" s="498" t="s">
        <v>4</v>
      </c>
      <c r="AB111" s="498"/>
      <c r="AC111" s="498"/>
      <c r="AD111" s="498"/>
      <c r="AE111" s="498"/>
      <c r="AF111" s="498"/>
      <c r="AG111" s="499"/>
      <c r="AH111" s="500" t="s">
        <v>5</v>
      </c>
      <c r="AI111" s="498"/>
      <c r="AJ111" s="498"/>
      <c r="AK111" s="498"/>
      <c r="AL111" s="498"/>
      <c r="AM111" s="481" t="s">
        <v>6</v>
      </c>
      <c r="AN111" s="490"/>
      <c r="AO111" s="482"/>
      <c r="AP111" s="481" t="s">
        <v>7</v>
      </c>
      <c r="AQ111" s="490"/>
      <c r="AR111" s="490"/>
      <c r="AS111" s="490"/>
      <c r="AT111" s="490"/>
      <c r="AU111" s="490"/>
      <c r="AV111" s="482"/>
      <c r="AW111" s="481" t="s">
        <v>8</v>
      </c>
      <c r="AX111" s="490"/>
      <c r="AY111" s="490"/>
      <c r="AZ111" s="490"/>
      <c r="BA111" s="490"/>
      <c r="BB111" s="490"/>
      <c r="BC111" s="482"/>
      <c r="BD111" s="490" t="s">
        <v>9</v>
      </c>
      <c r="BE111" s="490"/>
      <c r="BF111" s="490"/>
      <c r="BG111" s="482"/>
      <c r="BH111" s="459" t="s">
        <v>244</v>
      </c>
      <c r="BI111" s="439" t="s">
        <v>245</v>
      </c>
      <c r="BJ111" s="441"/>
      <c r="BK111" s="485" t="s">
        <v>246</v>
      </c>
      <c r="BL111" s="20"/>
    </row>
    <row r="112" spans="1:64" s="21" customFormat="1" ht="15" customHeight="1" thickBot="1" x14ac:dyDescent="0.3">
      <c r="B112" s="473"/>
      <c r="C112" s="479"/>
      <c r="D112" s="476"/>
      <c r="E112" s="473"/>
      <c r="F112" s="467"/>
      <c r="G112" s="467"/>
      <c r="H112" s="467"/>
      <c r="I112" s="470"/>
      <c r="J112" s="460"/>
      <c r="K112" s="460"/>
      <c r="L112" s="460"/>
      <c r="M112" s="460"/>
      <c r="N112" s="483"/>
      <c r="O112" s="484"/>
      <c r="P112" s="495"/>
      <c r="Q112" s="496"/>
      <c r="R112" s="496"/>
      <c r="S112" s="496"/>
      <c r="T112" s="496"/>
      <c r="U112" s="497"/>
      <c r="V112" s="496"/>
      <c r="W112" s="496"/>
      <c r="X112" s="496"/>
      <c r="Y112" s="496"/>
      <c r="Z112" s="497"/>
      <c r="AA112" s="500" t="s">
        <v>10</v>
      </c>
      <c r="AB112" s="498"/>
      <c r="AC112" s="498"/>
      <c r="AD112" s="499"/>
      <c r="AE112" s="500" t="s">
        <v>11</v>
      </c>
      <c r="AF112" s="498"/>
      <c r="AG112" s="499"/>
      <c r="AH112" s="500" t="s">
        <v>12</v>
      </c>
      <c r="AI112" s="498"/>
      <c r="AJ112" s="498"/>
      <c r="AK112" s="498"/>
      <c r="AL112" s="499"/>
      <c r="AM112" s="483"/>
      <c r="AN112" s="492"/>
      <c r="AO112" s="484"/>
      <c r="AP112" s="500" t="s">
        <v>13</v>
      </c>
      <c r="AQ112" s="498"/>
      <c r="AR112" s="499"/>
      <c r="AS112" s="500" t="s">
        <v>14</v>
      </c>
      <c r="AT112" s="498"/>
      <c r="AU112" s="499"/>
      <c r="AV112" s="501" t="s">
        <v>15</v>
      </c>
      <c r="AW112" s="500" t="s">
        <v>16</v>
      </c>
      <c r="AX112" s="498"/>
      <c r="AY112" s="498"/>
      <c r="AZ112" s="499"/>
      <c r="BA112" s="500" t="s">
        <v>17</v>
      </c>
      <c r="BB112" s="499"/>
      <c r="BC112" s="488" t="s">
        <v>39</v>
      </c>
      <c r="BD112" s="492"/>
      <c r="BE112" s="492"/>
      <c r="BF112" s="492"/>
      <c r="BG112" s="484"/>
      <c r="BH112" s="460"/>
      <c r="BI112" s="431" t="s">
        <v>248</v>
      </c>
      <c r="BJ112" s="431" t="s">
        <v>249</v>
      </c>
      <c r="BK112" s="486"/>
      <c r="BL112" s="20"/>
    </row>
    <row r="113" spans="1:64" s="21" customFormat="1" ht="48.75" thickBot="1" x14ac:dyDescent="0.3">
      <c r="B113" s="474"/>
      <c r="C113" s="480"/>
      <c r="D113" s="477"/>
      <c r="E113" s="474"/>
      <c r="F113" s="468"/>
      <c r="G113" s="468"/>
      <c r="H113" s="468"/>
      <c r="I113" s="471"/>
      <c r="J113" s="460"/>
      <c r="K113" s="460"/>
      <c r="L113" s="460"/>
      <c r="M113" s="460"/>
      <c r="N113" s="12" t="s">
        <v>21</v>
      </c>
      <c r="O113" s="24" t="s">
        <v>1</v>
      </c>
      <c r="P113" s="25" t="s">
        <v>22</v>
      </c>
      <c r="Q113" s="12" t="s">
        <v>24</v>
      </c>
      <c r="R113" s="12" t="s">
        <v>25</v>
      </c>
      <c r="S113" s="12" t="s">
        <v>26</v>
      </c>
      <c r="T113" s="12" t="s">
        <v>27</v>
      </c>
      <c r="U113" s="26" t="s">
        <v>28</v>
      </c>
      <c r="V113" s="12" t="s">
        <v>23</v>
      </c>
      <c r="W113" s="12" t="s">
        <v>24</v>
      </c>
      <c r="X113" s="12" t="s">
        <v>26</v>
      </c>
      <c r="Y113" s="12" t="s">
        <v>27</v>
      </c>
      <c r="Z113" s="26" t="s">
        <v>29</v>
      </c>
      <c r="AA113" s="12" t="s">
        <v>23</v>
      </c>
      <c r="AB113" s="12" t="s">
        <v>24</v>
      </c>
      <c r="AC113" s="12" t="s">
        <v>27</v>
      </c>
      <c r="AD113" s="26" t="s">
        <v>30</v>
      </c>
      <c r="AE113" s="12" t="s">
        <v>22</v>
      </c>
      <c r="AF113" s="27" t="s">
        <v>31</v>
      </c>
      <c r="AG113" s="26" t="s">
        <v>32</v>
      </c>
      <c r="AH113" s="25" t="s">
        <v>22</v>
      </c>
      <c r="AI113" s="12" t="s">
        <v>23</v>
      </c>
      <c r="AJ113" s="12" t="s">
        <v>24</v>
      </c>
      <c r="AK113" s="12" t="s">
        <v>27</v>
      </c>
      <c r="AL113" s="26" t="s">
        <v>33</v>
      </c>
      <c r="AM113" s="12" t="s">
        <v>24</v>
      </c>
      <c r="AN113" s="12" t="s">
        <v>27</v>
      </c>
      <c r="AO113" s="26" t="s">
        <v>34</v>
      </c>
      <c r="AP113" s="25" t="s">
        <v>23</v>
      </c>
      <c r="AQ113" s="12" t="s">
        <v>27</v>
      </c>
      <c r="AR113" s="26" t="s">
        <v>35</v>
      </c>
      <c r="AS113" s="12" t="s">
        <v>23</v>
      </c>
      <c r="AT113" s="12" t="s">
        <v>26</v>
      </c>
      <c r="AU113" s="28" t="s">
        <v>36</v>
      </c>
      <c r="AV113" s="502"/>
      <c r="AW113" s="25" t="s">
        <v>22</v>
      </c>
      <c r="AX113" s="12" t="s">
        <v>24</v>
      </c>
      <c r="AY113" s="12" t="s">
        <v>27</v>
      </c>
      <c r="AZ113" s="26" t="s">
        <v>37</v>
      </c>
      <c r="BA113" s="12" t="s">
        <v>22</v>
      </c>
      <c r="BB113" s="27" t="s">
        <v>38</v>
      </c>
      <c r="BC113" s="489"/>
      <c r="BD113" s="12" t="s">
        <v>24</v>
      </c>
      <c r="BE113" s="12" t="s">
        <v>26</v>
      </c>
      <c r="BF113" s="12" t="s">
        <v>27</v>
      </c>
      <c r="BG113" s="26" t="s">
        <v>40</v>
      </c>
      <c r="BH113" s="493"/>
      <c r="BI113" s="432"/>
      <c r="BJ113" s="432"/>
      <c r="BK113" s="487"/>
      <c r="BL113" s="20"/>
    </row>
    <row r="114" spans="1:64" s="21" customFormat="1" ht="180.75" thickBot="1" x14ac:dyDescent="0.3">
      <c r="B114" s="15">
        <v>67</v>
      </c>
      <c r="C114" s="18" t="s">
        <v>180</v>
      </c>
      <c r="D114" s="17" t="s">
        <v>54</v>
      </c>
      <c r="E114" s="17" t="s">
        <v>54</v>
      </c>
      <c r="F114" s="16" t="s">
        <v>181</v>
      </c>
      <c r="G114" s="16" t="s">
        <v>182</v>
      </c>
      <c r="H114" s="17" t="s">
        <v>183</v>
      </c>
      <c r="I114" s="105" t="s">
        <v>54</v>
      </c>
      <c r="J114" s="267" t="s">
        <v>333</v>
      </c>
      <c r="K114" s="266" t="s">
        <v>250</v>
      </c>
      <c r="L114" s="340" t="s">
        <v>54</v>
      </c>
      <c r="M114" s="267" t="s">
        <v>251</v>
      </c>
      <c r="N114" s="106"/>
      <c r="O114" s="58">
        <f>SUM(N114:N114)</f>
        <v>0</v>
      </c>
      <c r="P114" s="57"/>
      <c r="Q114" s="59"/>
      <c r="R114" s="59"/>
      <c r="S114" s="60">
        <f>20*400</f>
        <v>8000</v>
      </c>
      <c r="T114" s="59"/>
      <c r="U114" s="58">
        <f>SUM(P114:T114)</f>
        <v>8000</v>
      </c>
      <c r="V114" s="57"/>
      <c r="W114" s="59"/>
      <c r="X114" s="60">
        <v>6000</v>
      </c>
      <c r="Y114" s="59"/>
      <c r="Z114" s="58">
        <f>SUM(V114:Y114)</f>
        <v>6000</v>
      </c>
      <c r="AA114" s="57"/>
      <c r="AB114" s="59"/>
      <c r="AC114" s="59"/>
      <c r="AD114" s="60">
        <f>SUM(AA114:AC114)</f>
        <v>0</v>
      </c>
      <c r="AE114" s="59"/>
      <c r="AF114" s="60">
        <f>SUM(AE114:AE114)</f>
        <v>0</v>
      </c>
      <c r="AG114" s="58">
        <f>AF114+AD114</f>
        <v>0</v>
      </c>
      <c r="AH114" s="57"/>
      <c r="AI114" s="59"/>
      <c r="AJ114" s="59"/>
      <c r="AK114" s="59"/>
      <c r="AL114" s="58">
        <f>SUM(AH114:AK114)</f>
        <v>0</v>
      </c>
      <c r="AM114" s="57"/>
      <c r="AN114" s="59"/>
      <c r="AO114" s="58">
        <f>SUM(AM114:AN114)</f>
        <v>0</v>
      </c>
      <c r="AP114" s="42"/>
      <c r="AQ114" s="47"/>
      <c r="AR114" s="47">
        <f>SUM(AP114:AQ114)</f>
        <v>0</v>
      </c>
      <c r="AS114" s="47"/>
      <c r="AT114" s="49">
        <f>4*400</f>
        <v>1600</v>
      </c>
      <c r="AU114" s="49">
        <f>SUM(AS114:AT114)</f>
        <v>1600</v>
      </c>
      <c r="AV114" s="43">
        <f>AU114+AR114</f>
        <v>1600</v>
      </c>
      <c r="AW114" s="42"/>
      <c r="AX114" s="47"/>
      <c r="AY114" s="47"/>
      <c r="AZ114" s="49">
        <f>SUM(AW114:AY114)</f>
        <v>0</v>
      </c>
      <c r="BA114" s="47"/>
      <c r="BB114" s="49">
        <f>SUM(BA114:BA114)</f>
        <v>0</v>
      </c>
      <c r="BC114" s="43">
        <f>BB114+AZ114</f>
        <v>0</v>
      </c>
      <c r="BD114" s="63"/>
      <c r="BE114" s="64">
        <v>800</v>
      </c>
      <c r="BF114" s="65"/>
      <c r="BG114" s="66">
        <f>SUM(BD114:BF114)</f>
        <v>800</v>
      </c>
      <c r="BH114" s="74">
        <f>BG114+BC114+AV114+AO114+AL114+AG114+Z114+U114+O114</f>
        <v>16400</v>
      </c>
      <c r="BI114" s="94">
        <v>18115.88</v>
      </c>
      <c r="BJ114" s="95">
        <f>BI114*(1+(BJ2/100))</f>
        <v>19057.905760000001</v>
      </c>
      <c r="BK114" s="100" t="s">
        <v>232</v>
      </c>
      <c r="BL114" s="20"/>
    </row>
    <row r="115" spans="1:64" ht="15.75" thickBot="1" x14ac:dyDescent="0.25">
      <c r="B115" s="445" t="s">
        <v>253</v>
      </c>
      <c r="C115" s="446"/>
      <c r="D115" s="446"/>
      <c r="E115" s="446"/>
      <c r="F115" s="446"/>
      <c r="G115" s="446"/>
      <c r="H115" s="446"/>
      <c r="I115" s="446"/>
      <c r="J115" s="447"/>
      <c r="K115" s="447"/>
      <c r="L115" s="447"/>
      <c r="M115" s="448"/>
      <c r="N115" s="31">
        <f>SUM(N114)</f>
        <v>0</v>
      </c>
      <c r="O115" s="33">
        <f t="shared" ref="O115:AM115" si="112">SUM(O114)</f>
        <v>0</v>
      </c>
      <c r="P115" s="31">
        <f t="shared" si="112"/>
        <v>0</v>
      </c>
      <c r="Q115" s="32">
        <f t="shared" si="112"/>
        <v>0</v>
      </c>
      <c r="R115" s="32">
        <f t="shared" si="112"/>
        <v>0</v>
      </c>
      <c r="S115" s="32">
        <f t="shared" si="112"/>
        <v>8000</v>
      </c>
      <c r="T115" s="32">
        <f t="shared" si="112"/>
        <v>0</v>
      </c>
      <c r="U115" s="33">
        <f t="shared" si="112"/>
        <v>8000</v>
      </c>
      <c r="V115" s="31">
        <f t="shared" si="112"/>
        <v>0</v>
      </c>
      <c r="W115" s="32">
        <f t="shared" si="112"/>
        <v>0</v>
      </c>
      <c r="X115" s="32">
        <f t="shared" si="112"/>
        <v>6000</v>
      </c>
      <c r="Y115" s="32">
        <f t="shared" si="112"/>
        <v>0</v>
      </c>
      <c r="Z115" s="33">
        <f t="shared" si="112"/>
        <v>6000</v>
      </c>
      <c r="AA115" s="31">
        <f t="shared" si="112"/>
        <v>0</v>
      </c>
      <c r="AB115" s="32">
        <f t="shared" si="112"/>
        <v>0</v>
      </c>
      <c r="AC115" s="32">
        <f t="shared" si="112"/>
        <v>0</v>
      </c>
      <c r="AD115" s="32">
        <f t="shared" si="112"/>
        <v>0</v>
      </c>
      <c r="AE115" s="32">
        <f t="shared" si="112"/>
        <v>0</v>
      </c>
      <c r="AF115" s="32">
        <f t="shared" si="112"/>
        <v>0</v>
      </c>
      <c r="AG115" s="33">
        <f t="shared" si="112"/>
        <v>0</v>
      </c>
      <c r="AH115" s="31">
        <f t="shared" si="112"/>
        <v>0</v>
      </c>
      <c r="AI115" s="32">
        <f t="shared" si="112"/>
        <v>0</v>
      </c>
      <c r="AJ115" s="32">
        <f t="shared" si="112"/>
        <v>0</v>
      </c>
      <c r="AK115" s="32">
        <f t="shared" si="112"/>
        <v>0</v>
      </c>
      <c r="AL115" s="33">
        <f t="shared" si="112"/>
        <v>0</v>
      </c>
      <c r="AM115" s="31">
        <f t="shared" si="112"/>
        <v>0</v>
      </c>
      <c r="AN115" s="32">
        <f t="shared" ref="AN115:BH115" si="113">SUM(AN114)</f>
        <v>0</v>
      </c>
      <c r="AO115" s="33">
        <f t="shared" si="113"/>
        <v>0</v>
      </c>
      <c r="AP115" s="34">
        <f t="shared" si="113"/>
        <v>0</v>
      </c>
      <c r="AQ115" s="32">
        <f t="shared" si="113"/>
        <v>0</v>
      </c>
      <c r="AR115" s="32">
        <f t="shared" si="113"/>
        <v>0</v>
      </c>
      <c r="AS115" s="32">
        <f t="shared" si="113"/>
        <v>0</v>
      </c>
      <c r="AT115" s="32">
        <f t="shared" si="113"/>
        <v>1600</v>
      </c>
      <c r="AU115" s="32">
        <f t="shared" si="113"/>
        <v>1600</v>
      </c>
      <c r="AV115" s="62">
        <f t="shared" si="113"/>
        <v>1600</v>
      </c>
      <c r="AW115" s="31">
        <f t="shared" si="113"/>
        <v>0</v>
      </c>
      <c r="AX115" s="32">
        <f t="shared" si="113"/>
        <v>0</v>
      </c>
      <c r="AY115" s="32">
        <f t="shared" si="113"/>
        <v>0</v>
      </c>
      <c r="AZ115" s="32">
        <f t="shared" si="113"/>
        <v>0</v>
      </c>
      <c r="BA115" s="32">
        <f t="shared" si="113"/>
        <v>0</v>
      </c>
      <c r="BB115" s="32">
        <f t="shared" si="113"/>
        <v>0</v>
      </c>
      <c r="BC115" s="33">
        <f t="shared" si="113"/>
        <v>0</v>
      </c>
      <c r="BD115" s="34">
        <f t="shared" si="113"/>
        <v>0</v>
      </c>
      <c r="BE115" s="32">
        <f t="shared" si="113"/>
        <v>800</v>
      </c>
      <c r="BF115" s="32">
        <f t="shared" si="113"/>
        <v>0</v>
      </c>
      <c r="BG115" s="32">
        <f t="shared" si="113"/>
        <v>800</v>
      </c>
      <c r="BH115" s="33">
        <f t="shared" si="113"/>
        <v>16400</v>
      </c>
    </row>
    <row r="116" spans="1:64" ht="15" thickBot="1" x14ac:dyDescent="0.25"/>
    <row r="117" spans="1:64" ht="23.25" customHeight="1" x14ac:dyDescent="0.2">
      <c r="B117" s="449" t="s">
        <v>262</v>
      </c>
      <c r="C117" s="450"/>
      <c r="D117" s="450"/>
      <c r="E117" s="450"/>
      <c r="F117" s="450"/>
      <c r="G117" s="450"/>
      <c r="H117" s="450"/>
      <c r="I117" s="450"/>
      <c r="J117" s="450"/>
      <c r="K117" s="450"/>
      <c r="L117" s="450"/>
      <c r="M117" s="451"/>
    </row>
    <row r="118" spans="1:64" ht="15" customHeight="1" x14ac:dyDescent="0.2">
      <c r="B118" s="452"/>
      <c r="C118" s="453"/>
      <c r="D118" s="453"/>
      <c r="E118" s="453"/>
      <c r="F118" s="453"/>
      <c r="G118" s="453"/>
      <c r="H118" s="453"/>
      <c r="I118" s="453"/>
      <c r="J118" s="453"/>
      <c r="K118" s="453"/>
      <c r="L118" s="453"/>
      <c r="M118" s="454"/>
    </row>
    <row r="119" spans="1:64" ht="15.75" customHeight="1" thickBot="1" x14ac:dyDescent="0.25">
      <c r="B119" s="455"/>
      <c r="C119" s="456"/>
      <c r="D119" s="456"/>
      <c r="E119" s="456"/>
      <c r="F119" s="456"/>
      <c r="G119" s="456"/>
      <c r="H119" s="456"/>
      <c r="I119" s="456"/>
      <c r="J119" s="456"/>
      <c r="K119" s="456"/>
      <c r="L119" s="456"/>
      <c r="M119" s="457"/>
    </row>
    <row r="120" spans="1:64" s="21" customFormat="1" ht="15.75" customHeight="1" thickBot="1" x14ac:dyDescent="0.3">
      <c r="B120" s="472" t="s">
        <v>235</v>
      </c>
      <c r="C120" s="478" t="s">
        <v>18</v>
      </c>
      <c r="D120" s="475" t="s">
        <v>236</v>
      </c>
      <c r="E120" s="472" t="s">
        <v>19</v>
      </c>
      <c r="F120" s="466" t="s">
        <v>321</v>
      </c>
      <c r="G120" s="466" t="s">
        <v>238</v>
      </c>
      <c r="H120" s="466" t="s">
        <v>239</v>
      </c>
      <c r="I120" s="469" t="s">
        <v>20</v>
      </c>
      <c r="J120" s="459" t="s">
        <v>240</v>
      </c>
      <c r="K120" s="459" t="s">
        <v>241</v>
      </c>
      <c r="L120" s="459" t="s">
        <v>242</v>
      </c>
      <c r="M120" s="459" t="s">
        <v>243</v>
      </c>
      <c r="N120" s="481" t="s">
        <v>0</v>
      </c>
      <c r="O120" s="482"/>
      <c r="P120" s="481" t="s">
        <v>2</v>
      </c>
      <c r="Q120" s="490"/>
      <c r="R120" s="490"/>
      <c r="S120" s="490"/>
      <c r="T120" s="490"/>
      <c r="U120" s="482"/>
      <c r="V120" s="490" t="s">
        <v>3</v>
      </c>
      <c r="W120" s="490"/>
      <c r="X120" s="490"/>
      <c r="Y120" s="490"/>
      <c r="Z120" s="482"/>
      <c r="AA120" s="498" t="s">
        <v>4</v>
      </c>
      <c r="AB120" s="498"/>
      <c r="AC120" s="498"/>
      <c r="AD120" s="498"/>
      <c r="AE120" s="498"/>
      <c r="AF120" s="498"/>
      <c r="AG120" s="499"/>
      <c r="AH120" s="500" t="s">
        <v>5</v>
      </c>
      <c r="AI120" s="498"/>
      <c r="AJ120" s="498"/>
      <c r="AK120" s="498"/>
      <c r="AL120" s="498"/>
      <c r="AM120" s="481" t="s">
        <v>6</v>
      </c>
      <c r="AN120" s="490"/>
      <c r="AO120" s="482"/>
      <c r="AP120" s="490" t="s">
        <v>7</v>
      </c>
      <c r="AQ120" s="490"/>
      <c r="AR120" s="490"/>
      <c r="AS120" s="490"/>
      <c r="AT120" s="490"/>
      <c r="AU120" s="490"/>
      <c r="AV120" s="482"/>
      <c r="AW120" s="481" t="s">
        <v>8</v>
      </c>
      <c r="AX120" s="490"/>
      <c r="AY120" s="490"/>
      <c r="AZ120" s="490"/>
      <c r="BA120" s="490"/>
      <c r="BB120" s="490"/>
      <c r="BC120" s="482"/>
      <c r="BD120" s="481" t="s">
        <v>9</v>
      </c>
      <c r="BE120" s="490"/>
      <c r="BF120" s="490"/>
      <c r="BG120" s="482"/>
      <c r="BH120" s="459" t="s">
        <v>244</v>
      </c>
      <c r="BI120" s="439" t="s">
        <v>245</v>
      </c>
      <c r="BJ120" s="441"/>
      <c r="BK120" s="485" t="s">
        <v>246</v>
      </c>
      <c r="BL120" s="20"/>
    </row>
    <row r="121" spans="1:64" s="21" customFormat="1" ht="15" customHeight="1" thickBot="1" x14ac:dyDescent="0.3">
      <c r="B121" s="473"/>
      <c r="C121" s="479"/>
      <c r="D121" s="476"/>
      <c r="E121" s="473"/>
      <c r="F121" s="467"/>
      <c r="G121" s="467"/>
      <c r="H121" s="467"/>
      <c r="I121" s="470"/>
      <c r="J121" s="460"/>
      <c r="K121" s="460"/>
      <c r="L121" s="460"/>
      <c r="M121" s="460"/>
      <c r="N121" s="483"/>
      <c r="O121" s="484"/>
      <c r="P121" s="495"/>
      <c r="Q121" s="496"/>
      <c r="R121" s="496"/>
      <c r="S121" s="496"/>
      <c r="T121" s="496"/>
      <c r="U121" s="497"/>
      <c r="V121" s="496"/>
      <c r="W121" s="496"/>
      <c r="X121" s="496"/>
      <c r="Y121" s="496"/>
      <c r="Z121" s="497"/>
      <c r="AA121" s="500" t="s">
        <v>10</v>
      </c>
      <c r="AB121" s="498"/>
      <c r="AC121" s="498"/>
      <c r="AD121" s="499"/>
      <c r="AE121" s="500" t="s">
        <v>11</v>
      </c>
      <c r="AF121" s="498"/>
      <c r="AG121" s="499"/>
      <c r="AH121" s="500" t="s">
        <v>12</v>
      </c>
      <c r="AI121" s="498"/>
      <c r="AJ121" s="498"/>
      <c r="AK121" s="498"/>
      <c r="AL121" s="499"/>
      <c r="AM121" s="483"/>
      <c r="AN121" s="492"/>
      <c r="AO121" s="484"/>
      <c r="AP121" s="500" t="s">
        <v>13</v>
      </c>
      <c r="AQ121" s="498"/>
      <c r="AR121" s="499"/>
      <c r="AS121" s="500" t="s">
        <v>14</v>
      </c>
      <c r="AT121" s="498"/>
      <c r="AU121" s="499"/>
      <c r="AV121" s="501" t="s">
        <v>15</v>
      </c>
      <c r="AW121" s="500" t="s">
        <v>16</v>
      </c>
      <c r="AX121" s="498"/>
      <c r="AY121" s="498"/>
      <c r="AZ121" s="499"/>
      <c r="BA121" s="500" t="s">
        <v>17</v>
      </c>
      <c r="BB121" s="499"/>
      <c r="BC121" s="488" t="s">
        <v>39</v>
      </c>
      <c r="BD121" s="483"/>
      <c r="BE121" s="492"/>
      <c r="BF121" s="492"/>
      <c r="BG121" s="484"/>
      <c r="BH121" s="460"/>
      <c r="BI121" s="431" t="s">
        <v>248</v>
      </c>
      <c r="BJ121" s="431" t="s">
        <v>249</v>
      </c>
      <c r="BK121" s="486"/>
      <c r="BL121" s="20"/>
    </row>
    <row r="122" spans="1:64" s="21" customFormat="1" ht="48.75" thickBot="1" x14ac:dyDescent="0.3">
      <c r="B122" s="474"/>
      <c r="C122" s="480"/>
      <c r="D122" s="477"/>
      <c r="E122" s="474"/>
      <c r="F122" s="468"/>
      <c r="G122" s="468"/>
      <c r="H122" s="468"/>
      <c r="I122" s="471"/>
      <c r="J122" s="460"/>
      <c r="K122" s="460"/>
      <c r="L122" s="460"/>
      <c r="M122" s="460"/>
      <c r="N122" s="12" t="s">
        <v>21</v>
      </c>
      <c r="O122" s="24" t="s">
        <v>1</v>
      </c>
      <c r="P122" s="25" t="s">
        <v>22</v>
      </c>
      <c r="Q122" s="12" t="s">
        <v>24</v>
      </c>
      <c r="R122" s="12" t="s">
        <v>25</v>
      </c>
      <c r="S122" s="12" t="s">
        <v>26</v>
      </c>
      <c r="T122" s="12" t="s">
        <v>27</v>
      </c>
      <c r="U122" s="26" t="s">
        <v>28</v>
      </c>
      <c r="V122" s="12" t="s">
        <v>23</v>
      </c>
      <c r="W122" s="12" t="s">
        <v>24</v>
      </c>
      <c r="X122" s="12" t="s">
        <v>26</v>
      </c>
      <c r="Y122" s="12" t="s">
        <v>27</v>
      </c>
      <c r="Z122" s="26" t="s">
        <v>29</v>
      </c>
      <c r="AA122" s="12" t="s">
        <v>23</v>
      </c>
      <c r="AB122" s="12" t="s">
        <v>24</v>
      </c>
      <c r="AC122" s="12" t="s">
        <v>27</v>
      </c>
      <c r="AD122" s="26" t="s">
        <v>30</v>
      </c>
      <c r="AE122" s="12" t="s">
        <v>22</v>
      </c>
      <c r="AF122" s="27" t="s">
        <v>31</v>
      </c>
      <c r="AG122" s="26" t="s">
        <v>32</v>
      </c>
      <c r="AH122" s="25" t="s">
        <v>22</v>
      </c>
      <c r="AI122" s="12" t="s">
        <v>23</v>
      </c>
      <c r="AJ122" s="12" t="s">
        <v>24</v>
      </c>
      <c r="AK122" s="12" t="s">
        <v>27</v>
      </c>
      <c r="AL122" s="26" t="s">
        <v>33</v>
      </c>
      <c r="AM122" s="12" t="s">
        <v>24</v>
      </c>
      <c r="AN122" s="12" t="s">
        <v>27</v>
      </c>
      <c r="AO122" s="26" t="s">
        <v>34</v>
      </c>
      <c r="AP122" s="12" t="s">
        <v>23</v>
      </c>
      <c r="AQ122" s="12" t="s">
        <v>27</v>
      </c>
      <c r="AR122" s="26" t="s">
        <v>35</v>
      </c>
      <c r="AS122" s="12" t="s">
        <v>23</v>
      </c>
      <c r="AT122" s="12" t="s">
        <v>26</v>
      </c>
      <c r="AU122" s="28" t="s">
        <v>36</v>
      </c>
      <c r="AV122" s="502"/>
      <c r="AW122" s="25" t="s">
        <v>22</v>
      </c>
      <c r="AX122" s="12" t="s">
        <v>24</v>
      </c>
      <c r="AY122" s="12" t="s">
        <v>27</v>
      </c>
      <c r="AZ122" s="26" t="s">
        <v>37</v>
      </c>
      <c r="BA122" s="12" t="s">
        <v>22</v>
      </c>
      <c r="BB122" s="27" t="s">
        <v>38</v>
      </c>
      <c r="BC122" s="489"/>
      <c r="BD122" s="12" t="s">
        <v>24</v>
      </c>
      <c r="BE122" s="12" t="s">
        <v>26</v>
      </c>
      <c r="BF122" s="12" t="s">
        <v>27</v>
      </c>
      <c r="BG122" s="26" t="s">
        <v>40</v>
      </c>
      <c r="BH122" s="493"/>
      <c r="BI122" s="432"/>
      <c r="BJ122" s="432"/>
      <c r="BK122" s="487"/>
      <c r="BL122" s="20"/>
    </row>
    <row r="123" spans="1:64" s="21" customFormat="1" ht="60.75" thickBot="1" x14ac:dyDescent="0.3">
      <c r="A123" s="422"/>
      <c r="B123" s="15">
        <v>68</v>
      </c>
      <c r="C123" s="18" t="s">
        <v>184</v>
      </c>
      <c r="D123" s="17" t="s">
        <v>43</v>
      </c>
      <c r="E123" s="17" t="s">
        <v>185</v>
      </c>
      <c r="F123" s="16" t="s">
        <v>60</v>
      </c>
      <c r="G123" s="18" t="s">
        <v>46</v>
      </c>
      <c r="H123" s="69" t="s">
        <v>47</v>
      </c>
      <c r="I123" s="105" t="s">
        <v>54</v>
      </c>
      <c r="J123" s="267" t="s">
        <v>331</v>
      </c>
      <c r="K123" s="266" t="s">
        <v>250</v>
      </c>
      <c r="L123" s="340" t="s">
        <v>19</v>
      </c>
      <c r="M123" s="267" t="s">
        <v>251</v>
      </c>
      <c r="N123" s="106"/>
      <c r="O123" s="58">
        <f>SUM(N123:N123)</f>
        <v>0</v>
      </c>
      <c r="P123" s="57"/>
      <c r="Q123" s="59"/>
      <c r="R123" s="59"/>
      <c r="S123" s="59"/>
      <c r="T123" s="59"/>
      <c r="U123" s="58">
        <f>SUM(P123:T123)</f>
        <v>0</v>
      </c>
      <c r="V123" s="57"/>
      <c r="W123" s="59"/>
      <c r="X123" s="59"/>
      <c r="Y123" s="59"/>
      <c r="Z123" s="58">
        <f>SUM(V123:Y123)</f>
        <v>0</v>
      </c>
      <c r="AA123" s="57"/>
      <c r="AB123" s="59"/>
      <c r="AC123" s="59"/>
      <c r="AD123" s="60">
        <f>SUM(AA123:AC123)</f>
        <v>0</v>
      </c>
      <c r="AE123" s="60"/>
      <c r="AF123" s="60">
        <f>SUM(AE123:AE123)</f>
        <v>0</v>
      </c>
      <c r="AG123" s="58">
        <f>AF123+AD123</f>
        <v>0</v>
      </c>
      <c r="AH123" s="57"/>
      <c r="AI123" s="59"/>
      <c r="AJ123" s="59"/>
      <c r="AK123" s="59"/>
      <c r="AL123" s="58">
        <f>SUM(AH123:AK123)</f>
        <v>0</v>
      </c>
      <c r="AM123" s="57"/>
      <c r="AN123" s="59"/>
      <c r="AO123" s="58">
        <f>SUM(AM123:AN123)</f>
        <v>0</v>
      </c>
      <c r="AP123" s="57"/>
      <c r="AQ123" s="60"/>
      <c r="AR123" s="60">
        <f>SUM(AP123:AQ123)</f>
        <v>0</v>
      </c>
      <c r="AS123" s="60"/>
      <c r="AT123" s="60"/>
      <c r="AU123" s="60">
        <f>SUM(AS123:AT123)</f>
        <v>0</v>
      </c>
      <c r="AV123" s="58">
        <f>AU123+AR123</f>
        <v>0</v>
      </c>
      <c r="AW123" s="57"/>
      <c r="AX123" s="60">
        <v>1</v>
      </c>
      <c r="AY123" s="60"/>
      <c r="AZ123" s="60">
        <f>SUM(AW123:AY123)</f>
        <v>1</v>
      </c>
      <c r="BA123" s="60"/>
      <c r="BB123" s="60">
        <f>SUM(BA123:BA123)</f>
        <v>0</v>
      </c>
      <c r="BC123" s="58">
        <f>BB123+AZ123</f>
        <v>1</v>
      </c>
      <c r="BD123" s="57"/>
      <c r="BE123" s="59"/>
      <c r="BF123" s="59"/>
      <c r="BG123" s="58">
        <f>SUM(BD123:BF123)</f>
        <v>0</v>
      </c>
      <c r="BH123" s="74">
        <f>BG123+BC123+AV123+AO123+AL123+AG123+Z123+U123+O123</f>
        <v>1</v>
      </c>
      <c r="BI123" s="94">
        <v>8689387</v>
      </c>
      <c r="BJ123" s="101">
        <f>BI123*(1+(BJ2/100))</f>
        <v>9141235.1239999998</v>
      </c>
      <c r="BK123" s="100" t="s">
        <v>228</v>
      </c>
      <c r="BL123" s="20"/>
    </row>
    <row r="124" spans="1:64" ht="15.75" thickBot="1" x14ac:dyDescent="0.25">
      <c r="B124" s="445" t="s">
        <v>253</v>
      </c>
      <c r="C124" s="446"/>
      <c r="D124" s="446"/>
      <c r="E124" s="446"/>
      <c r="F124" s="446"/>
      <c r="G124" s="446"/>
      <c r="H124" s="446"/>
      <c r="I124" s="446"/>
      <c r="J124" s="447"/>
      <c r="K124" s="447"/>
      <c r="L124" s="447"/>
      <c r="M124" s="448"/>
      <c r="N124" s="31">
        <f>SUM(N123)</f>
        <v>0</v>
      </c>
      <c r="O124" s="33">
        <f t="shared" ref="O124:AM124" si="114">SUM(O123)</f>
        <v>0</v>
      </c>
      <c r="P124" s="31">
        <f t="shared" si="114"/>
        <v>0</v>
      </c>
      <c r="Q124" s="32">
        <f t="shared" si="114"/>
        <v>0</v>
      </c>
      <c r="R124" s="32">
        <f t="shared" si="114"/>
        <v>0</v>
      </c>
      <c r="S124" s="32">
        <f t="shared" si="114"/>
        <v>0</v>
      </c>
      <c r="T124" s="32">
        <f t="shared" si="114"/>
        <v>0</v>
      </c>
      <c r="U124" s="33">
        <f t="shared" si="114"/>
        <v>0</v>
      </c>
      <c r="V124" s="31">
        <f t="shared" si="114"/>
        <v>0</v>
      </c>
      <c r="W124" s="32">
        <f t="shared" si="114"/>
        <v>0</v>
      </c>
      <c r="X124" s="32">
        <f t="shared" si="114"/>
        <v>0</v>
      </c>
      <c r="Y124" s="32">
        <f t="shared" si="114"/>
        <v>0</v>
      </c>
      <c r="Z124" s="33">
        <f t="shared" si="114"/>
        <v>0</v>
      </c>
      <c r="AA124" s="31">
        <f t="shared" si="114"/>
        <v>0</v>
      </c>
      <c r="AB124" s="32">
        <f t="shared" si="114"/>
        <v>0</v>
      </c>
      <c r="AC124" s="32">
        <f t="shared" si="114"/>
        <v>0</v>
      </c>
      <c r="AD124" s="32">
        <f t="shared" si="114"/>
        <v>0</v>
      </c>
      <c r="AE124" s="32">
        <f t="shared" si="114"/>
        <v>0</v>
      </c>
      <c r="AF124" s="32">
        <f t="shared" si="114"/>
        <v>0</v>
      </c>
      <c r="AG124" s="33">
        <f t="shared" si="114"/>
        <v>0</v>
      </c>
      <c r="AH124" s="31">
        <f t="shared" si="114"/>
        <v>0</v>
      </c>
      <c r="AI124" s="32">
        <f t="shared" si="114"/>
        <v>0</v>
      </c>
      <c r="AJ124" s="32">
        <f t="shared" si="114"/>
        <v>0</v>
      </c>
      <c r="AK124" s="32">
        <f t="shared" si="114"/>
        <v>0</v>
      </c>
      <c r="AL124" s="33">
        <f t="shared" si="114"/>
        <v>0</v>
      </c>
      <c r="AM124" s="31">
        <f t="shared" si="114"/>
        <v>0</v>
      </c>
      <c r="AN124" s="32">
        <f t="shared" ref="AN124:BH124" si="115">SUM(AN123)</f>
        <v>0</v>
      </c>
      <c r="AO124" s="33">
        <f t="shared" si="115"/>
        <v>0</v>
      </c>
      <c r="AP124" s="31">
        <f t="shared" si="115"/>
        <v>0</v>
      </c>
      <c r="AQ124" s="32">
        <f t="shared" si="115"/>
        <v>0</v>
      </c>
      <c r="AR124" s="32">
        <f t="shared" si="115"/>
        <v>0</v>
      </c>
      <c r="AS124" s="32">
        <f t="shared" si="115"/>
        <v>0</v>
      </c>
      <c r="AT124" s="32">
        <f t="shared" si="115"/>
        <v>0</v>
      </c>
      <c r="AU124" s="32">
        <f t="shared" si="115"/>
        <v>0</v>
      </c>
      <c r="AV124" s="33">
        <f t="shared" si="115"/>
        <v>0</v>
      </c>
      <c r="AW124" s="31">
        <f t="shared" si="115"/>
        <v>0</v>
      </c>
      <c r="AX124" s="32">
        <f t="shared" si="115"/>
        <v>1</v>
      </c>
      <c r="AY124" s="32">
        <f t="shared" si="115"/>
        <v>0</v>
      </c>
      <c r="AZ124" s="32">
        <f t="shared" si="115"/>
        <v>1</v>
      </c>
      <c r="BA124" s="32">
        <f t="shared" si="115"/>
        <v>0</v>
      </c>
      <c r="BB124" s="32">
        <f t="shared" si="115"/>
        <v>0</v>
      </c>
      <c r="BC124" s="33">
        <f t="shared" si="115"/>
        <v>1</v>
      </c>
      <c r="BD124" s="31">
        <f t="shared" si="115"/>
        <v>0</v>
      </c>
      <c r="BE124" s="32">
        <f t="shared" si="115"/>
        <v>0</v>
      </c>
      <c r="BF124" s="32">
        <f t="shared" si="115"/>
        <v>0</v>
      </c>
      <c r="BG124" s="33">
        <f t="shared" si="115"/>
        <v>0</v>
      </c>
      <c r="BH124" s="50">
        <f t="shared" si="115"/>
        <v>1</v>
      </c>
    </row>
    <row r="125" spans="1:64" ht="15" thickBot="1" x14ac:dyDescent="0.25"/>
    <row r="126" spans="1:64" ht="14.25" customHeight="1" x14ac:dyDescent="0.2">
      <c r="A126" s="462"/>
      <c r="B126" s="449" t="s">
        <v>263</v>
      </c>
      <c r="C126" s="450"/>
      <c r="D126" s="450"/>
      <c r="E126" s="450"/>
      <c r="F126" s="450"/>
      <c r="G126" s="450"/>
      <c r="H126" s="450"/>
      <c r="I126" s="450"/>
      <c r="J126" s="450"/>
      <c r="K126" s="450"/>
      <c r="L126" s="450"/>
      <c r="M126" s="451"/>
    </row>
    <row r="127" spans="1:64" ht="14.25" customHeight="1" x14ac:dyDescent="0.2">
      <c r="A127" s="462"/>
      <c r="B127" s="452"/>
      <c r="C127" s="453"/>
      <c r="D127" s="453"/>
      <c r="E127" s="453"/>
      <c r="F127" s="453"/>
      <c r="G127" s="453"/>
      <c r="H127" s="453"/>
      <c r="I127" s="453"/>
      <c r="J127" s="453"/>
      <c r="K127" s="453"/>
      <c r="L127" s="453"/>
      <c r="M127" s="454"/>
    </row>
    <row r="128" spans="1:64" ht="15" customHeight="1" thickBot="1" x14ac:dyDescent="0.25">
      <c r="A128" s="462"/>
      <c r="B128" s="455"/>
      <c r="C128" s="456"/>
      <c r="D128" s="456"/>
      <c r="E128" s="456"/>
      <c r="F128" s="456"/>
      <c r="G128" s="456"/>
      <c r="H128" s="456"/>
      <c r="I128" s="456"/>
      <c r="J128" s="456"/>
      <c r="K128" s="456"/>
      <c r="L128" s="456"/>
      <c r="M128" s="457"/>
    </row>
    <row r="129" spans="1:64" s="21" customFormat="1" ht="15.75" customHeight="1" thickBot="1" x14ac:dyDescent="0.3">
      <c r="A129" s="462"/>
      <c r="B129" s="472" t="s">
        <v>235</v>
      </c>
      <c r="C129" s="478" t="s">
        <v>18</v>
      </c>
      <c r="D129" s="475" t="s">
        <v>236</v>
      </c>
      <c r="E129" s="472" t="s">
        <v>19</v>
      </c>
      <c r="F129" s="466" t="s">
        <v>237</v>
      </c>
      <c r="G129" s="466" t="s">
        <v>238</v>
      </c>
      <c r="H129" s="466" t="s">
        <v>239</v>
      </c>
      <c r="I129" s="469" t="s">
        <v>20</v>
      </c>
      <c r="J129" s="459" t="s">
        <v>240</v>
      </c>
      <c r="K129" s="459" t="s">
        <v>241</v>
      </c>
      <c r="L129" s="459" t="s">
        <v>242</v>
      </c>
      <c r="M129" s="459" t="s">
        <v>243</v>
      </c>
      <c r="N129" s="481" t="s">
        <v>0</v>
      </c>
      <c r="O129" s="482"/>
      <c r="P129" s="481" t="s">
        <v>2</v>
      </c>
      <c r="Q129" s="490"/>
      <c r="R129" s="490"/>
      <c r="S129" s="490"/>
      <c r="T129" s="490"/>
      <c r="U129" s="482"/>
      <c r="V129" s="490" t="s">
        <v>3</v>
      </c>
      <c r="W129" s="490"/>
      <c r="X129" s="490"/>
      <c r="Y129" s="490"/>
      <c r="Z129" s="482"/>
      <c r="AA129" s="498" t="s">
        <v>4</v>
      </c>
      <c r="AB129" s="498"/>
      <c r="AC129" s="498"/>
      <c r="AD129" s="498"/>
      <c r="AE129" s="498"/>
      <c r="AF129" s="498"/>
      <c r="AG129" s="499"/>
      <c r="AH129" s="500" t="s">
        <v>5</v>
      </c>
      <c r="AI129" s="498"/>
      <c r="AJ129" s="498"/>
      <c r="AK129" s="498"/>
      <c r="AL129" s="498"/>
      <c r="AM129" s="481" t="s">
        <v>6</v>
      </c>
      <c r="AN129" s="490"/>
      <c r="AO129" s="482"/>
      <c r="AP129" s="490" t="s">
        <v>7</v>
      </c>
      <c r="AQ129" s="490"/>
      <c r="AR129" s="490"/>
      <c r="AS129" s="490"/>
      <c r="AT129" s="490"/>
      <c r="AU129" s="490"/>
      <c r="AV129" s="482"/>
      <c r="AW129" s="481" t="s">
        <v>8</v>
      </c>
      <c r="AX129" s="490"/>
      <c r="AY129" s="490"/>
      <c r="AZ129" s="490"/>
      <c r="BA129" s="490"/>
      <c r="BB129" s="490"/>
      <c r="BC129" s="482"/>
      <c r="BD129" s="481" t="s">
        <v>9</v>
      </c>
      <c r="BE129" s="490"/>
      <c r="BF129" s="490"/>
      <c r="BG129" s="482"/>
      <c r="BH129" s="459" t="s">
        <v>264</v>
      </c>
      <c r="BI129" s="439" t="s">
        <v>290</v>
      </c>
      <c r="BJ129" s="441"/>
      <c r="BK129" s="485" t="s">
        <v>246</v>
      </c>
      <c r="BL129" s="169" t="s">
        <v>289</v>
      </c>
    </row>
    <row r="130" spans="1:64" s="21" customFormat="1" ht="15" customHeight="1" thickBot="1" x14ac:dyDescent="0.3">
      <c r="A130" s="462"/>
      <c r="B130" s="473"/>
      <c r="C130" s="479"/>
      <c r="D130" s="476"/>
      <c r="E130" s="473"/>
      <c r="F130" s="467"/>
      <c r="G130" s="467"/>
      <c r="H130" s="467"/>
      <c r="I130" s="470"/>
      <c r="J130" s="460"/>
      <c r="K130" s="460"/>
      <c r="L130" s="460"/>
      <c r="M130" s="460"/>
      <c r="N130" s="483"/>
      <c r="O130" s="484"/>
      <c r="P130" s="495"/>
      <c r="Q130" s="496"/>
      <c r="R130" s="496"/>
      <c r="S130" s="496"/>
      <c r="T130" s="496"/>
      <c r="U130" s="497"/>
      <c r="V130" s="496"/>
      <c r="W130" s="496"/>
      <c r="X130" s="496"/>
      <c r="Y130" s="496"/>
      <c r="Z130" s="497"/>
      <c r="AA130" s="500" t="s">
        <v>10</v>
      </c>
      <c r="AB130" s="498"/>
      <c r="AC130" s="498"/>
      <c r="AD130" s="499"/>
      <c r="AE130" s="500" t="s">
        <v>11</v>
      </c>
      <c r="AF130" s="498"/>
      <c r="AG130" s="499"/>
      <c r="AH130" s="500" t="s">
        <v>12</v>
      </c>
      <c r="AI130" s="498"/>
      <c r="AJ130" s="498"/>
      <c r="AK130" s="498"/>
      <c r="AL130" s="499"/>
      <c r="AM130" s="483"/>
      <c r="AN130" s="492"/>
      <c r="AO130" s="484"/>
      <c r="AP130" s="500" t="s">
        <v>13</v>
      </c>
      <c r="AQ130" s="498"/>
      <c r="AR130" s="499"/>
      <c r="AS130" s="500" t="s">
        <v>14</v>
      </c>
      <c r="AT130" s="498"/>
      <c r="AU130" s="499"/>
      <c r="AV130" s="501" t="s">
        <v>15</v>
      </c>
      <c r="AW130" s="500" t="s">
        <v>16</v>
      </c>
      <c r="AX130" s="498"/>
      <c r="AY130" s="498"/>
      <c r="AZ130" s="499"/>
      <c r="BA130" s="500" t="s">
        <v>17</v>
      </c>
      <c r="BB130" s="499"/>
      <c r="BC130" s="488" t="s">
        <v>39</v>
      </c>
      <c r="BD130" s="483"/>
      <c r="BE130" s="492"/>
      <c r="BF130" s="492"/>
      <c r="BG130" s="484"/>
      <c r="BH130" s="460"/>
      <c r="BI130" s="431" t="s">
        <v>248</v>
      </c>
      <c r="BJ130" s="431" t="s">
        <v>291</v>
      </c>
      <c r="BK130" s="486"/>
      <c r="BL130" s="431" t="s">
        <v>292</v>
      </c>
    </row>
    <row r="131" spans="1:64" s="21" customFormat="1" ht="48.75" thickBot="1" x14ac:dyDescent="0.3">
      <c r="A131" s="462"/>
      <c r="B131" s="474"/>
      <c r="C131" s="480"/>
      <c r="D131" s="477"/>
      <c r="E131" s="474"/>
      <c r="F131" s="468"/>
      <c r="G131" s="468"/>
      <c r="H131" s="468"/>
      <c r="I131" s="471"/>
      <c r="J131" s="460"/>
      <c r="K131" s="460"/>
      <c r="L131" s="460"/>
      <c r="M131" s="460"/>
      <c r="N131" s="12" t="s">
        <v>21</v>
      </c>
      <c r="O131" s="24" t="s">
        <v>1</v>
      </c>
      <c r="P131" s="25" t="s">
        <v>22</v>
      </c>
      <c r="Q131" s="12" t="s">
        <v>24</v>
      </c>
      <c r="R131" s="12" t="s">
        <v>25</v>
      </c>
      <c r="S131" s="12" t="s">
        <v>26</v>
      </c>
      <c r="T131" s="12" t="s">
        <v>27</v>
      </c>
      <c r="U131" s="26" t="s">
        <v>28</v>
      </c>
      <c r="V131" s="12" t="s">
        <v>23</v>
      </c>
      <c r="W131" s="12" t="s">
        <v>24</v>
      </c>
      <c r="X131" s="12" t="s">
        <v>26</v>
      </c>
      <c r="Y131" s="12" t="s">
        <v>27</v>
      </c>
      <c r="Z131" s="26" t="s">
        <v>29</v>
      </c>
      <c r="AA131" s="12" t="s">
        <v>23</v>
      </c>
      <c r="AB131" s="12" t="s">
        <v>24</v>
      </c>
      <c r="AC131" s="12" t="s">
        <v>27</v>
      </c>
      <c r="AD131" s="26" t="s">
        <v>30</v>
      </c>
      <c r="AE131" s="12" t="s">
        <v>22</v>
      </c>
      <c r="AF131" s="27" t="s">
        <v>31</v>
      </c>
      <c r="AG131" s="26" t="s">
        <v>32</v>
      </c>
      <c r="AH131" s="25" t="s">
        <v>22</v>
      </c>
      <c r="AI131" s="12" t="s">
        <v>23</v>
      </c>
      <c r="AJ131" s="12" t="s">
        <v>24</v>
      </c>
      <c r="AK131" s="12" t="s">
        <v>27</v>
      </c>
      <c r="AL131" s="26" t="s">
        <v>33</v>
      </c>
      <c r="AM131" s="12" t="s">
        <v>24</v>
      </c>
      <c r="AN131" s="12" t="s">
        <v>27</v>
      </c>
      <c r="AO131" s="26" t="s">
        <v>34</v>
      </c>
      <c r="AP131" s="12" t="s">
        <v>23</v>
      </c>
      <c r="AQ131" s="12" t="s">
        <v>27</v>
      </c>
      <c r="AR131" s="26" t="s">
        <v>35</v>
      </c>
      <c r="AS131" s="12" t="s">
        <v>23</v>
      </c>
      <c r="AT131" s="12" t="s">
        <v>26</v>
      </c>
      <c r="AU131" s="28" t="s">
        <v>36</v>
      </c>
      <c r="AV131" s="502"/>
      <c r="AW131" s="25" t="s">
        <v>22</v>
      </c>
      <c r="AX131" s="12" t="s">
        <v>24</v>
      </c>
      <c r="AY131" s="12" t="s">
        <v>27</v>
      </c>
      <c r="AZ131" s="26" t="s">
        <v>37</v>
      </c>
      <c r="BA131" s="12" t="s">
        <v>22</v>
      </c>
      <c r="BB131" s="27" t="s">
        <v>38</v>
      </c>
      <c r="BC131" s="489"/>
      <c r="BD131" s="12" t="s">
        <v>24</v>
      </c>
      <c r="BE131" s="12" t="s">
        <v>26</v>
      </c>
      <c r="BF131" s="12" t="s">
        <v>27</v>
      </c>
      <c r="BG131" s="26" t="s">
        <v>40</v>
      </c>
      <c r="BH131" s="493"/>
      <c r="BI131" s="432"/>
      <c r="BJ131" s="432"/>
      <c r="BK131" s="487"/>
      <c r="BL131" s="491"/>
    </row>
    <row r="132" spans="1:64" s="21" customFormat="1" ht="24.75" thickBot="1" x14ac:dyDescent="0.3">
      <c r="A132" s="461"/>
      <c r="B132" s="79">
        <v>69</v>
      </c>
      <c r="C132" s="18" t="s">
        <v>186</v>
      </c>
      <c r="D132" s="69" t="s">
        <v>187</v>
      </c>
      <c r="E132" s="23" t="s">
        <v>54</v>
      </c>
      <c r="F132" s="18" t="s">
        <v>187</v>
      </c>
      <c r="G132" s="18" t="s">
        <v>46</v>
      </c>
      <c r="H132" s="69" t="s">
        <v>47</v>
      </c>
      <c r="I132" s="105" t="s">
        <v>54</v>
      </c>
      <c r="J132" s="638">
        <v>41116000</v>
      </c>
      <c r="K132" s="266" t="s">
        <v>267</v>
      </c>
      <c r="L132" s="104" t="s">
        <v>54</v>
      </c>
      <c r="M132" s="112" t="s">
        <v>268</v>
      </c>
      <c r="N132" s="29"/>
      <c r="O132" s="41">
        <f>SUM(N132:N132)</f>
        <v>0</v>
      </c>
      <c r="P132" s="51">
        <v>10</v>
      </c>
      <c r="Q132" s="30"/>
      <c r="R132" s="30"/>
      <c r="S132" s="30"/>
      <c r="T132" s="30"/>
      <c r="U132" s="41">
        <f>SUM(P132:T132)</f>
        <v>10</v>
      </c>
      <c r="V132" s="40"/>
      <c r="W132" s="30"/>
      <c r="X132" s="30"/>
      <c r="Y132" s="30"/>
      <c r="Z132" s="41">
        <f>SUM(V132:Y132)</f>
        <v>0</v>
      </c>
      <c r="AA132" s="40"/>
      <c r="AB132" s="30"/>
      <c r="AC132" s="30"/>
      <c r="AD132" s="52">
        <f>SUM(AA132:AC132)</f>
        <v>0</v>
      </c>
      <c r="AE132" s="52"/>
      <c r="AF132" s="52">
        <f>SUM(AE132:AE132)</f>
        <v>0</v>
      </c>
      <c r="AG132" s="41">
        <f>AF132+AD132</f>
        <v>0</v>
      </c>
      <c r="AH132" s="40"/>
      <c r="AI132" s="30"/>
      <c r="AJ132" s="30"/>
      <c r="AK132" s="30"/>
      <c r="AL132" s="41">
        <f>SUM(AH132:AK132)</f>
        <v>0</v>
      </c>
      <c r="AM132" s="40"/>
      <c r="AN132" s="30"/>
      <c r="AO132" s="41">
        <f>SUM(AM132:AN132)</f>
        <v>0</v>
      </c>
      <c r="AP132" s="40"/>
      <c r="AQ132" s="30"/>
      <c r="AR132" s="52">
        <f>SUM(AP132:AQ132)</f>
        <v>0</v>
      </c>
      <c r="AS132" s="52"/>
      <c r="AT132" s="52"/>
      <c r="AU132" s="52">
        <f>SUM(AS132:AT132)</f>
        <v>0</v>
      </c>
      <c r="AV132" s="41">
        <f>AU132+AR132</f>
        <v>0</v>
      </c>
      <c r="AW132" s="40"/>
      <c r="AX132" s="30"/>
      <c r="AY132" s="30"/>
      <c r="AZ132" s="52">
        <f>SUM(AW132:AY132)</f>
        <v>0</v>
      </c>
      <c r="BA132" s="52"/>
      <c r="BB132" s="52">
        <f>SUM(BA132:BA132)</f>
        <v>0</v>
      </c>
      <c r="BC132" s="41">
        <f>BB132+AZ132</f>
        <v>0</v>
      </c>
      <c r="BD132" s="40"/>
      <c r="BE132" s="30"/>
      <c r="BF132" s="30"/>
      <c r="BG132" s="41">
        <f>SUM(BD132:BF132)</f>
        <v>0</v>
      </c>
      <c r="BH132" s="80">
        <f t="shared" ref="BH132" si="116">BG132+BC132+AV132+AO132+AL132+AG132+Z132+U132+O132</f>
        <v>10</v>
      </c>
      <c r="BI132" s="172">
        <v>171965</v>
      </c>
      <c r="BJ132" s="173">
        <f>BI132*(1+(BJ3/100))</f>
        <v>187923.35199999998</v>
      </c>
      <c r="BK132" s="171" t="s">
        <v>293</v>
      </c>
      <c r="BL132" s="170">
        <f>BJ132*(1+(BJ2/100))</f>
        <v>197695.366304</v>
      </c>
    </row>
    <row r="133" spans="1:64" ht="15.75" thickBot="1" x14ac:dyDescent="0.25">
      <c r="A133" s="461"/>
      <c r="B133" s="445" t="s">
        <v>253</v>
      </c>
      <c r="C133" s="446"/>
      <c r="D133" s="446"/>
      <c r="E133" s="446"/>
      <c r="F133" s="446"/>
      <c r="G133" s="446"/>
      <c r="H133" s="446"/>
      <c r="I133" s="446"/>
      <c r="J133" s="447"/>
      <c r="K133" s="447"/>
      <c r="L133" s="447"/>
      <c r="M133" s="448"/>
      <c r="N133" s="31">
        <f t="shared" ref="N133:BH133" si="117">SUM(N132:N132)</f>
        <v>0</v>
      </c>
      <c r="O133" s="33">
        <f t="shared" si="117"/>
        <v>0</v>
      </c>
      <c r="P133" s="31">
        <f t="shared" si="117"/>
        <v>10</v>
      </c>
      <c r="Q133" s="32">
        <f t="shared" si="117"/>
        <v>0</v>
      </c>
      <c r="R133" s="32">
        <f t="shared" si="117"/>
        <v>0</v>
      </c>
      <c r="S133" s="32">
        <f t="shared" si="117"/>
        <v>0</v>
      </c>
      <c r="T133" s="32">
        <f t="shared" si="117"/>
        <v>0</v>
      </c>
      <c r="U133" s="33">
        <f t="shared" si="117"/>
        <v>10</v>
      </c>
      <c r="V133" s="31">
        <f t="shared" si="117"/>
        <v>0</v>
      </c>
      <c r="W133" s="32">
        <f t="shared" si="117"/>
        <v>0</v>
      </c>
      <c r="X133" s="32">
        <f t="shared" si="117"/>
        <v>0</v>
      </c>
      <c r="Y133" s="32">
        <f t="shared" si="117"/>
        <v>0</v>
      </c>
      <c r="Z133" s="33">
        <f t="shared" si="117"/>
        <v>0</v>
      </c>
      <c r="AA133" s="31">
        <f t="shared" si="117"/>
        <v>0</v>
      </c>
      <c r="AB133" s="32">
        <f t="shared" si="117"/>
        <v>0</v>
      </c>
      <c r="AC133" s="32">
        <f t="shared" si="117"/>
        <v>0</v>
      </c>
      <c r="AD133" s="32">
        <f t="shared" si="117"/>
        <v>0</v>
      </c>
      <c r="AE133" s="32">
        <f t="shared" si="117"/>
        <v>0</v>
      </c>
      <c r="AF133" s="32">
        <f t="shared" si="117"/>
        <v>0</v>
      </c>
      <c r="AG133" s="33">
        <f t="shared" si="117"/>
        <v>0</v>
      </c>
      <c r="AH133" s="31">
        <f t="shared" si="117"/>
        <v>0</v>
      </c>
      <c r="AI133" s="32">
        <f t="shared" si="117"/>
        <v>0</v>
      </c>
      <c r="AJ133" s="32">
        <f t="shared" si="117"/>
        <v>0</v>
      </c>
      <c r="AK133" s="32">
        <f t="shared" si="117"/>
        <v>0</v>
      </c>
      <c r="AL133" s="33">
        <f t="shared" si="117"/>
        <v>0</v>
      </c>
      <c r="AM133" s="31">
        <f t="shared" si="117"/>
        <v>0</v>
      </c>
      <c r="AN133" s="32">
        <f t="shared" si="117"/>
        <v>0</v>
      </c>
      <c r="AO133" s="33">
        <f t="shared" si="117"/>
        <v>0</v>
      </c>
      <c r="AP133" s="31">
        <f t="shared" si="117"/>
        <v>0</v>
      </c>
      <c r="AQ133" s="32">
        <f t="shared" si="117"/>
        <v>0</v>
      </c>
      <c r="AR133" s="32">
        <f t="shared" si="117"/>
        <v>0</v>
      </c>
      <c r="AS133" s="32">
        <f t="shared" si="117"/>
        <v>0</v>
      </c>
      <c r="AT133" s="32">
        <f t="shared" si="117"/>
        <v>0</v>
      </c>
      <c r="AU133" s="32">
        <f t="shared" si="117"/>
        <v>0</v>
      </c>
      <c r="AV133" s="33">
        <f t="shared" si="117"/>
        <v>0</v>
      </c>
      <c r="AW133" s="31">
        <f t="shared" si="117"/>
        <v>0</v>
      </c>
      <c r="AX133" s="32">
        <f t="shared" si="117"/>
        <v>0</v>
      </c>
      <c r="AY133" s="32">
        <f t="shared" si="117"/>
        <v>0</v>
      </c>
      <c r="AZ133" s="32">
        <f t="shared" si="117"/>
        <v>0</v>
      </c>
      <c r="BA133" s="32">
        <f t="shared" si="117"/>
        <v>0</v>
      </c>
      <c r="BB133" s="32">
        <f t="shared" si="117"/>
        <v>0</v>
      </c>
      <c r="BC133" s="33">
        <f t="shared" si="117"/>
        <v>0</v>
      </c>
      <c r="BD133" s="31">
        <f t="shared" si="117"/>
        <v>0</v>
      </c>
      <c r="BE133" s="32">
        <f t="shared" si="117"/>
        <v>0</v>
      </c>
      <c r="BF133" s="32">
        <f t="shared" si="117"/>
        <v>0</v>
      </c>
      <c r="BG133" s="33">
        <f t="shared" si="117"/>
        <v>0</v>
      </c>
      <c r="BH133" s="50">
        <f t="shared" si="117"/>
        <v>10</v>
      </c>
    </row>
  </sheetData>
  <mergeCells count="365">
    <mergeCell ref="B2:M4"/>
    <mergeCell ref="J5:J7"/>
    <mergeCell ref="K5:K7"/>
    <mergeCell ref="M5:M7"/>
    <mergeCell ref="BI129:BJ129"/>
    <mergeCell ref="BK129:BK131"/>
    <mergeCell ref="P5:U6"/>
    <mergeCell ref="V5:Z6"/>
    <mergeCell ref="AA5:AG5"/>
    <mergeCell ref="AH5:AL5"/>
    <mergeCell ref="AM5:AO6"/>
    <mergeCell ref="AA6:AD6"/>
    <mergeCell ref="AE6:AG6"/>
    <mergeCell ref="AH6:AL6"/>
    <mergeCell ref="AW39:AZ39"/>
    <mergeCell ref="BA39:BB39"/>
    <mergeCell ref="P62:U63"/>
    <mergeCell ref="V62:Z63"/>
    <mergeCell ref="AA62:AG62"/>
    <mergeCell ref="AH62:AL62"/>
    <mergeCell ref="AM62:AO63"/>
    <mergeCell ref="AP62:AV62"/>
    <mergeCell ref="AP38:AV38"/>
    <mergeCell ref="AW38:BC38"/>
    <mergeCell ref="P38:U39"/>
    <mergeCell ref="V38:Z39"/>
    <mergeCell ref="AA38:AG38"/>
    <mergeCell ref="AH38:AL38"/>
    <mergeCell ref="AM38:AO39"/>
    <mergeCell ref="BH1:BI1"/>
    <mergeCell ref="BH2:BI2"/>
    <mergeCell ref="AV6:AV7"/>
    <mergeCell ref="AW6:AZ6"/>
    <mergeCell ref="BA6:BB6"/>
    <mergeCell ref="BI5:BJ5"/>
    <mergeCell ref="BI6:BI7"/>
    <mergeCell ref="BJ6:BJ7"/>
    <mergeCell ref="BD5:BG6"/>
    <mergeCell ref="AP5:AV5"/>
    <mergeCell ref="AW5:BC5"/>
    <mergeCell ref="AP6:AR6"/>
    <mergeCell ref="AS6:AU6"/>
    <mergeCell ref="AW85:AZ85"/>
    <mergeCell ref="BA85:BB85"/>
    <mergeCell ref="AA39:AD39"/>
    <mergeCell ref="AE39:AG39"/>
    <mergeCell ref="AH39:AL39"/>
    <mergeCell ref="AP39:AR39"/>
    <mergeCell ref="AS39:AU39"/>
    <mergeCell ref="AV39:AV40"/>
    <mergeCell ref="BA63:BB63"/>
    <mergeCell ref="AS63:AU63"/>
    <mergeCell ref="AV63:AV64"/>
    <mergeCell ref="AW63:AZ63"/>
    <mergeCell ref="AV103:AV104"/>
    <mergeCell ref="AW103:AZ103"/>
    <mergeCell ref="BA103:BB103"/>
    <mergeCell ref="P111:U112"/>
    <mergeCell ref="V111:Z112"/>
    <mergeCell ref="AA111:AG111"/>
    <mergeCell ref="AH111:AL111"/>
    <mergeCell ref="AM111:AO112"/>
    <mergeCell ref="AM102:AO103"/>
    <mergeCell ref="AP102:AV102"/>
    <mergeCell ref="AW102:BC102"/>
    <mergeCell ref="AA103:AD103"/>
    <mergeCell ref="AE103:AG103"/>
    <mergeCell ref="AH103:AL103"/>
    <mergeCell ref="AP103:AR103"/>
    <mergeCell ref="AS103:AU103"/>
    <mergeCell ref="AW112:AZ112"/>
    <mergeCell ref="BA112:BB112"/>
    <mergeCell ref="P102:U103"/>
    <mergeCell ref="V102:Z103"/>
    <mergeCell ref="AA102:AG102"/>
    <mergeCell ref="AH102:AL102"/>
    <mergeCell ref="AP111:AV111"/>
    <mergeCell ref="AW111:BC111"/>
    <mergeCell ref="AV112:AV113"/>
    <mergeCell ref="BA121:BB121"/>
    <mergeCell ref="AW120:BC120"/>
    <mergeCell ref="AH129:AL129"/>
    <mergeCell ref="AA129:AG129"/>
    <mergeCell ref="AA120:AG120"/>
    <mergeCell ref="AH120:AL120"/>
    <mergeCell ref="AM129:AO130"/>
    <mergeCell ref="AE130:AG130"/>
    <mergeCell ref="AH130:AL130"/>
    <mergeCell ref="AP130:AR130"/>
    <mergeCell ref="AS130:AU130"/>
    <mergeCell ref="AV130:AV131"/>
    <mergeCell ref="AW130:AZ130"/>
    <mergeCell ref="BA130:BB130"/>
    <mergeCell ref="AA130:AD130"/>
    <mergeCell ref="I5:I7"/>
    <mergeCell ref="I38:I40"/>
    <mergeCell ref="B5:B7"/>
    <mergeCell ref="C5:C7"/>
    <mergeCell ref="D5:D7"/>
    <mergeCell ref="E5:E7"/>
    <mergeCell ref="F5:F7"/>
    <mergeCell ref="G5:G7"/>
    <mergeCell ref="H5:H7"/>
    <mergeCell ref="B33:M33"/>
    <mergeCell ref="L5:L7"/>
    <mergeCell ref="H84:H86"/>
    <mergeCell ref="I84:I86"/>
    <mergeCell ref="B38:B40"/>
    <mergeCell ref="C38:C40"/>
    <mergeCell ref="D38:D40"/>
    <mergeCell ref="E38:E40"/>
    <mergeCell ref="F38:F40"/>
    <mergeCell ref="G38:G40"/>
    <mergeCell ref="H38:H40"/>
    <mergeCell ref="B84:B86"/>
    <mergeCell ref="C84:C86"/>
    <mergeCell ref="D84:D86"/>
    <mergeCell ref="E84:E86"/>
    <mergeCell ref="F84:F86"/>
    <mergeCell ref="B62:B64"/>
    <mergeCell ref="C62:C64"/>
    <mergeCell ref="D62:D64"/>
    <mergeCell ref="G84:G86"/>
    <mergeCell ref="E62:E64"/>
    <mergeCell ref="F62:F64"/>
    <mergeCell ref="G62:G64"/>
    <mergeCell ref="H62:H64"/>
    <mergeCell ref="I62:I64"/>
    <mergeCell ref="G102:G104"/>
    <mergeCell ref="H102:H104"/>
    <mergeCell ref="I102:I104"/>
    <mergeCell ref="B111:B113"/>
    <mergeCell ref="C111:C113"/>
    <mergeCell ref="D111:D113"/>
    <mergeCell ref="E111:E113"/>
    <mergeCell ref="F111:F113"/>
    <mergeCell ref="G111:G113"/>
    <mergeCell ref="H111:H113"/>
    <mergeCell ref="I111:I113"/>
    <mergeCell ref="V129:Z130"/>
    <mergeCell ref="P129:U130"/>
    <mergeCell ref="P120:U121"/>
    <mergeCell ref="V120:Z121"/>
    <mergeCell ref="N38:O39"/>
    <mergeCell ref="BC39:BC40"/>
    <mergeCell ref="N62:O63"/>
    <mergeCell ref="BC63:BC64"/>
    <mergeCell ref="N84:O85"/>
    <mergeCell ref="BC85:BC86"/>
    <mergeCell ref="AA121:AD121"/>
    <mergeCell ref="AE121:AG121"/>
    <mergeCell ref="AH121:AL121"/>
    <mergeCell ref="AP121:AR121"/>
    <mergeCell ref="AS121:AU121"/>
    <mergeCell ref="AV121:AV122"/>
    <mergeCell ref="AW121:AZ121"/>
    <mergeCell ref="AM120:AO121"/>
    <mergeCell ref="AP120:AV120"/>
    <mergeCell ref="AA112:AD112"/>
    <mergeCell ref="AE112:AG112"/>
    <mergeCell ref="AH112:AL112"/>
    <mergeCell ref="AP112:AR112"/>
    <mergeCell ref="AS112:AU112"/>
    <mergeCell ref="N5:O6"/>
    <mergeCell ref="BH5:BH7"/>
    <mergeCell ref="BH38:BH40"/>
    <mergeCell ref="BH62:BH64"/>
    <mergeCell ref="BH84:BH86"/>
    <mergeCell ref="P84:U85"/>
    <mergeCell ref="V84:Z85"/>
    <mergeCell ref="AA84:AG84"/>
    <mergeCell ref="AH84:AL84"/>
    <mergeCell ref="AM84:AO85"/>
    <mergeCell ref="AP84:AV84"/>
    <mergeCell ref="AW84:BC84"/>
    <mergeCell ref="AW62:BC62"/>
    <mergeCell ref="BD62:BG63"/>
    <mergeCell ref="AA63:AD63"/>
    <mergeCell ref="AE63:AG63"/>
    <mergeCell ref="AH63:AL63"/>
    <mergeCell ref="AP63:AR63"/>
    <mergeCell ref="AA85:AD85"/>
    <mergeCell ref="AE85:AG85"/>
    <mergeCell ref="AH85:AL85"/>
    <mergeCell ref="AP85:AR85"/>
    <mergeCell ref="AS85:AU85"/>
    <mergeCell ref="AV85:AV86"/>
    <mergeCell ref="BR5:BT5"/>
    <mergeCell ref="BI121:BI122"/>
    <mergeCell ref="BJ121:BJ122"/>
    <mergeCell ref="BI103:BI104"/>
    <mergeCell ref="BJ103:BJ104"/>
    <mergeCell ref="BI111:BJ111"/>
    <mergeCell ref="BI112:BI113"/>
    <mergeCell ref="BJ112:BJ113"/>
    <mergeCell ref="BI120:BJ120"/>
    <mergeCell ref="BI63:BI64"/>
    <mergeCell ref="BJ63:BJ64"/>
    <mergeCell ref="BI84:BJ84"/>
    <mergeCell ref="BI85:BI86"/>
    <mergeCell ref="BJ85:BJ86"/>
    <mergeCell ref="BI102:BJ102"/>
    <mergeCell ref="BI38:BJ38"/>
    <mergeCell ref="BI39:BI40"/>
    <mergeCell ref="BJ39:BJ40"/>
    <mergeCell ref="BI62:BJ62"/>
    <mergeCell ref="BK5:BK7"/>
    <mergeCell ref="BK38:BK40"/>
    <mergeCell ref="BK62:BK64"/>
    <mergeCell ref="BK84:BK86"/>
    <mergeCell ref="BK102:BK104"/>
    <mergeCell ref="BK111:BK113"/>
    <mergeCell ref="BK120:BK122"/>
    <mergeCell ref="BL5:BN5"/>
    <mergeCell ref="BO5:BQ5"/>
    <mergeCell ref="BJ130:BJ131"/>
    <mergeCell ref="BI130:BI131"/>
    <mergeCell ref="BC130:BC131"/>
    <mergeCell ref="AW129:BC129"/>
    <mergeCell ref="AP129:AV129"/>
    <mergeCell ref="BL130:BL131"/>
    <mergeCell ref="BC103:BC104"/>
    <mergeCell ref="BD111:BG112"/>
    <mergeCell ref="BD102:BG103"/>
    <mergeCell ref="BD84:BG85"/>
    <mergeCell ref="BD38:BG39"/>
    <mergeCell ref="BC112:BC113"/>
    <mergeCell ref="BC121:BC122"/>
    <mergeCell ref="BH120:BH122"/>
    <mergeCell ref="BH129:BH131"/>
    <mergeCell ref="BC6:BC7"/>
    <mergeCell ref="BH102:BH104"/>
    <mergeCell ref="BH111:BH113"/>
    <mergeCell ref="BD129:BG130"/>
    <mergeCell ref="BD120:BG121"/>
    <mergeCell ref="N129:O130"/>
    <mergeCell ref="N111:O112"/>
    <mergeCell ref="N120:O121"/>
    <mergeCell ref="J129:J131"/>
    <mergeCell ref="K129:K131"/>
    <mergeCell ref="L129:L131"/>
    <mergeCell ref="K102:K104"/>
    <mergeCell ref="N102:O103"/>
    <mergeCell ref="J102:J104"/>
    <mergeCell ref="L102:L104"/>
    <mergeCell ref="B108:M110"/>
    <mergeCell ref="B115:M115"/>
    <mergeCell ref="B117:M119"/>
    <mergeCell ref="M129:M131"/>
    <mergeCell ref="J111:J113"/>
    <mergeCell ref="K111:K113"/>
    <mergeCell ref="L111:L113"/>
    <mergeCell ref="H120:H122"/>
    <mergeCell ref="I120:I122"/>
    <mergeCell ref="B120:B122"/>
    <mergeCell ref="C120:C122"/>
    <mergeCell ref="D120:D122"/>
    <mergeCell ref="E120:E122"/>
    <mergeCell ref="F120:F122"/>
    <mergeCell ref="A132:A133"/>
    <mergeCell ref="J87:J96"/>
    <mergeCell ref="A126:A131"/>
    <mergeCell ref="L84:L86"/>
    <mergeCell ref="M84:M86"/>
    <mergeCell ref="J38:J40"/>
    <mergeCell ref="K38:K40"/>
    <mergeCell ref="L38:L40"/>
    <mergeCell ref="M38:M40"/>
    <mergeCell ref="M41:M56"/>
    <mergeCell ref="G120:G122"/>
    <mergeCell ref="I129:I131"/>
    <mergeCell ref="H129:H131"/>
    <mergeCell ref="G129:G131"/>
    <mergeCell ref="F129:F131"/>
    <mergeCell ref="E129:E131"/>
    <mergeCell ref="D129:D131"/>
    <mergeCell ref="C129:C131"/>
    <mergeCell ref="B129:B131"/>
    <mergeCell ref="B102:B104"/>
    <mergeCell ref="C102:C104"/>
    <mergeCell ref="D102:D104"/>
    <mergeCell ref="E102:E104"/>
    <mergeCell ref="F102:F104"/>
    <mergeCell ref="B124:M124"/>
    <mergeCell ref="B126:M128"/>
    <mergeCell ref="B133:M133"/>
    <mergeCell ref="B35:M37"/>
    <mergeCell ref="B57:M57"/>
    <mergeCell ref="B59:M61"/>
    <mergeCell ref="B79:M79"/>
    <mergeCell ref="B81:M83"/>
    <mergeCell ref="J62:J64"/>
    <mergeCell ref="K62:K64"/>
    <mergeCell ref="L62:L64"/>
    <mergeCell ref="M62:M64"/>
    <mergeCell ref="J84:J86"/>
    <mergeCell ref="K84:K86"/>
    <mergeCell ref="M102:M104"/>
    <mergeCell ref="B97:M97"/>
    <mergeCell ref="B99:M101"/>
    <mergeCell ref="B106:M106"/>
    <mergeCell ref="M111:M113"/>
    <mergeCell ref="J120:J122"/>
    <mergeCell ref="K120:K122"/>
    <mergeCell ref="L120:L122"/>
    <mergeCell ref="M120:M122"/>
    <mergeCell ref="M87:M96"/>
    <mergeCell ref="BU5:BW5"/>
    <mergeCell ref="BX5:BZ5"/>
    <mergeCell ref="CA5:CC5"/>
    <mergeCell ref="CD5:CF5"/>
    <mergeCell ref="BL6:BL7"/>
    <mergeCell ref="BM6:BM7"/>
    <mergeCell ref="BN6:BN7"/>
    <mergeCell ref="BO6:BO7"/>
    <mergeCell ref="BP6:BP7"/>
    <mergeCell ref="BQ6:BQ7"/>
    <mergeCell ref="BR6:BR7"/>
    <mergeCell ref="BS6:BS7"/>
    <mergeCell ref="BT6:BT7"/>
    <mergeCell ref="BU6:BU7"/>
    <mergeCell ref="BV6:BV7"/>
    <mergeCell ref="BW6:BW7"/>
    <mergeCell ref="BX6:BX7"/>
    <mergeCell ref="BY6:BY7"/>
    <mergeCell ref="BZ6:BZ7"/>
    <mergeCell ref="CA6:CA7"/>
    <mergeCell ref="CB6:CB7"/>
    <mergeCell ref="CC6:CC7"/>
    <mergeCell ref="CD6:CD7"/>
    <mergeCell ref="CE6:CE7"/>
    <mergeCell ref="CF6:CF7"/>
    <mergeCell ref="J8:J32"/>
    <mergeCell ref="M8:M32"/>
    <mergeCell ref="J65:J78"/>
    <mergeCell ref="M65:M78"/>
    <mergeCell ref="BL62:BN62"/>
    <mergeCell ref="BO62:BQ62"/>
    <mergeCell ref="BR62:BT62"/>
    <mergeCell ref="BU62:BW62"/>
    <mergeCell ref="BX62:BZ62"/>
    <mergeCell ref="CA62:CC62"/>
    <mergeCell ref="CD62:CF62"/>
    <mergeCell ref="BL63:BL64"/>
    <mergeCell ref="BM63:BM64"/>
    <mergeCell ref="BN63:BN64"/>
    <mergeCell ref="BO63:BO64"/>
    <mergeCell ref="BP63:BP64"/>
    <mergeCell ref="BQ63:BQ64"/>
    <mergeCell ref="BR63:BR64"/>
    <mergeCell ref="BS63:BS64"/>
    <mergeCell ref="BT63:BT64"/>
    <mergeCell ref="BU63:BU64"/>
    <mergeCell ref="BV63:BV64"/>
    <mergeCell ref="J41:J56"/>
    <mergeCell ref="BW63:BW64"/>
    <mergeCell ref="CF63:CF64"/>
    <mergeCell ref="BX63:BX64"/>
    <mergeCell ref="BY63:BY64"/>
    <mergeCell ref="BZ63:BZ64"/>
    <mergeCell ref="CA63:CA64"/>
    <mergeCell ref="CB63:CB64"/>
    <mergeCell ref="CC63:CC64"/>
    <mergeCell ref="CD63:CD64"/>
    <mergeCell ref="CE63:CE64"/>
  </mergeCells>
  <hyperlinks>
    <hyperlink ref="I72" r:id="rId1" xr:uid="{00000000-0004-0000-0000-000000000000}"/>
    <hyperlink ref="I71" r:id="rId2" xr:uid="{00000000-0004-0000-0000-000001000000}"/>
  </hyperlinks>
  <pageMargins left="0.7" right="0.7" top="0.75" bottom="0.75" header="0.3" footer="0.3"/>
  <pageSetup orientation="portrait" horizontalDpi="0" verticalDpi="0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33"/>
  <sheetViews>
    <sheetView topLeftCell="A94" workbookViewId="0">
      <selection activeCell="J105" sqref="J105"/>
    </sheetView>
  </sheetViews>
  <sheetFormatPr baseColWidth="10" defaultColWidth="11.42578125" defaultRowHeight="12" x14ac:dyDescent="0.2"/>
  <cols>
    <col min="1" max="1" width="14.5703125" style="178" customWidth="1"/>
    <col min="2" max="2" width="11.42578125" style="178"/>
    <col min="3" max="3" width="28.7109375" style="178" customWidth="1"/>
    <col min="4" max="4" width="22.5703125" style="179" customWidth="1"/>
    <col min="5" max="5" width="12.5703125" style="179" customWidth="1"/>
    <col min="6" max="6" width="13.7109375" style="178" customWidth="1"/>
    <col min="7" max="7" width="29.42578125" style="178" customWidth="1"/>
    <col min="8" max="8" width="16.42578125" style="179" customWidth="1"/>
    <col min="9" max="9" width="12.28515625" style="179" customWidth="1"/>
    <col min="10" max="10" width="14.28515625" style="179" customWidth="1"/>
    <col min="11" max="11" width="15" style="179" customWidth="1"/>
    <col min="12" max="12" width="13.5703125" style="179" customWidth="1"/>
    <col min="13" max="13" width="14.85546875" style="179" customWidth="1"/>
    <col min="14" max="60" width="11.42578125" style="178" customWidth="1"/>
    <col min="61" max="61" width="15.7109375" style="178" customWidth="1"/>
    <col min="62" max="62" width="16.140625" style="178" customWidth="1"/>
    <col min="63" max="63" width="18.42578125" style="178" customWidth="1"/>
    <col min="64" max="67" width="19.7109375" style="178" customWidth="1"/>
    <col min="68" max="68" width="14.7109375" style="178" customWidth="1"/>
    <col min="69" max="69" width="15.5703125" style="178" customWidth="1"/>
    <col min="70" max="70" width="15.85546875" style="178" customWidth="1"/>
    <col min="71" max="71" width="16.85546875" style="178" customWidth="1"/>
    <col min="72" max="72" width="20.140625" style="178" customWidth="1"/>
    <col min="73" max="73" width="16.140625" style="178" customWidth="1"/>
    <col min="74" max="74" width="21.5703125" style="178" customWidth="1"/>
    <col min="75" max="75" width="11.42578125" style="178"/>
    <col min="76" max="76" width="13.85546875" style="178" bestFit="1" customWidth="1"/>
    <col min="77" max="77" width="12" style="178" bestFit="1" customWidth="1"/>
    <col min="78" max="79" width="11.42578125" style="178"/>
    <col min="80" max="80" width="13.42578125" style="178" customWidth="1"/>
    <col min="81" max="16384" width="11.42578125" style="178"/>
  </cols>
  <sheetData>
    <row r="1" spans="1:82" ht="15.75" customHeight="1" thickBot="1" x14ac:dyDescent="0.25">
      <c r="BH1" s="425"/>
      <c r="BI1" s="425"/>
    </row>
    <row r="2" spans="1:82" ht="24" customHeight="1" thickBot="1" x14ac:dyDescent="0.3">
      <c r="B2" s="538" t="s">
        <v>226</v>
      </c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40"/>
      <c r="BH2" s="426"/>
      <c r="BI2" s="426"/>
      <c r="BJ2" s="180"/>
      <c r="BK2" s="547" t="s">
        <v>270</v>
      </c>
      <c r="BL2" s="549"/>
      <c r="BM2" s="550">
        <f>BV8+BL41+BV65+BL87+BL105+BL114+BL123+BL132</f>
        <v>1025334519</v>
      </c>
      <c r="BN2" s="551"/>
      <c r="BO2" s="552"/>
    </row>
    <row r="3" spans="1:82" ht="15" customHeight="1" x14ac:dyDescent="0.2">
      <c r="A3" s="178" t="s">
        <v>234</v>
      </c>
      <c r="B3" s="541"/>
      <c r="C3" s="542"/>
      <c r="D3" s="542"/>
      <c r="E3" s="542"/>
      <c r="F3" s="542"/>
      <c r="G3" s="542"/>
      <c r="H3" s="542"/>
      <c r="I3" s="542"/>
      <c r="J3" s="542"/>
      <c r="K3" s="542"/>
      <c r="L3" s="542"/>
      <c r="M3" s="543"/>
    </row>
    <row r="4" spans="1:82" ht="15.75" customHeight="1" thickBot="1" x14ac:dyDescent="0.25">
      <c r="B4" s="544"/>
      <c r="C4" s="545"/>
      <c r="D4" s="545"/>
      <c r="E4" s="545"/>
      <c r="F4" s="545"/>
      <c r="G4" s="545"/>
      <c r="H4" s="545"/>
      <c r="I4" s="545"/>
      <c r="J4" s="545"/>
      <c r="K4" s="545"/>
      <c r="L4" s="545"/>
      <c r="M4" s="546"/>
    </row>
    <row r="5" spans="1:82" s="181" customFormat="1" ht="15.75" customHeight="1" thickBot="1" x14ac:dyDescent="0.25">
      <c r="B5" s="472" t="s">
        <v>235</v>
      </c>
      <c r="C5" s="478" t="s">
        <v>18</v>
      </c>
      <c r="D5" s="475" t="s">
        <v>236</v>
      </c>
      <c r="E5" s="472" t="s">
        <v>19</v>
      </c>
      <c r="F5" s="466" t="s">
        <v>321</v>
      </c>
      <c r="G5" s="466" t="s">
        <v>238</v>
      </c>
      <c r="H5" s="466" t="s">
        <v>239</v>
      </c>
      <c r="I5" s="469" t="s">
        <v>20</v>
      </c>
      <c r="J5" s="459" t="s">
        <v>240</v>
      </c>
      <c r="K5" s="459" t="s">
        <v>241</v>
      </c>
      <c r="L5" s="459" t="s">
        <v>242</v>
      </c>
      <c r="M5" s="459" t="s">
        <v>243</v>
      </c>
      <c r="N5" s="490" t="s">
        <v>0</v>
      </c>
      <c r="O5" s="482"/>
      <c r="P5" s="481" t="s">
        <v>2</v>
      </c>
      <c r="Q5" s="490"/>
      <c r="R5" s="490"/>
      <c r="S5" s="490"/>
      <c r="T5" s="490"/>
      <c r="U5" s="482"/>
      <c r="V5" s="490" t="s">
        <v>3</v>
      </c>
      <c r="W5" s="490"/>
      <c r="X5" s="490"/>
      <c r="Y5" s="490"/>
      <c r="Z5" s="482"/>
      <c r="AA5" s="498" t="s">
        <v>4</v>
      </c>
      <c r="AB5" s="498"/>
      <c r="AC5" s="498"/>
      <c r="AD5" s="498"/>
      <c r="AE5" s="498"/>
      <c r="AF5" s="498"/>
      <c r="AG5" s="499"/>
      <c r="AH5" s="500" t="s">
        <v>5</v>
      </c>
      <c r="AI5" s="498"/>
      <c r="AJ5" s="498"/>
      <c r="AK5" s="498"/>
      <c r="AL5" s="498"/>
      <c r="AM5" s="481" t="s">
        <v>6</v>
      </c>
      <c r="AN5" s="490"/>
      <c r="AO5" s="482"/>
      <c r="AP5" s="490" t="s">
        <v>7</v>
      </c>
      <c r="AQ5" s="490"/>
      <c r="AR5" s="490"/>
      <c r="AS5" s="490"/>
      <c r="AT5" s="490"/>
      <c r="AU5" s="490"/>
      <c r="AV5" s="482"/>
      <c r="AW5" s="481" t="s">
        <v>8</v>
      </c>
      <c r="AX5" s="490"/>
      <c r="AY5" s="490"/>
      <c r="AZ5" s="490"/>
      <c r="BA5" s="490"/>
      <c r="BB5" s="490"/>
      <c r="BC5" s="482"/>
      <c r="BD5" s="481" t="s">
        <v>9</v>
      </c>
      <c r="BE5" s="490"/>
      <c r="BF5" s="490"/>
      <c r="BG5" s="482"/>
      <c r="BH5" s="459" t="s">
        <v>244</v>
      </c>
      <c r="BI5" s="439" t="s">
        <v>245</v>
      </c>
      <c r="BJ5" s="441"/>
      <c r="BK5" s="269" t="s">
        <v>296</v>
      </c>
      <c r="BL5" s="269" t="s">
        <v>297</v>
      </c>
      <c r="BM5" s="269" t="s">
        <v>298</v>
      </c>
      <c r="BN5" s="269" t="s">
        <v>299</v>
      </c>
      <c r="BO5" s="269" t="s">
        <v>300</v>
      </c>
      <c r="BP5" s="269" t="s">
        <v>301</v>
      </c>
      <c r="BQ5" s="269" t="s">
        <v>302</v>
      </c>
      <c r="BR5" s="512" t="s">
        <v>275</v>
      </c>
      <c r="BS5" s="536" t="s">
        <v>276</v>
      </c>
      <c r="BT5" s="531" t="s">
        <v>277</v>
      </c>
      <c r="BU5" s="531" t="s">
        <v>278</v>
      </c>
      <c r="BV5" s="531" t="s">
        <v>279</v>
      </c>
      <c r="BX5" s="514" t="s">
        <v>280</v>
      </c>
      <c r="BY5" s="514" t="s">
        <v>281</v>
      </c>
      <c r="BZ5" s="116"/>
      <c r="CA5" s="517" t="s">
        <v>282</v>
      </c>
      <c r="CB5" s="517" t="s">
        <v>283</v>
      </c>
      <c r="CC5" s="533" t="s">
        <v>284</v>
      </c>
      <c r="CD5" s="533" t="s">
        <v>285</v>
      </c>
    </row>
    <row r="6" spans="1:82" s="181" customFormat="1" ht="15.75" customHeight="1" thickBot="1" x14ac:dyDescent="0.25">
      <c r="A6" s="181" t="s">
        <v>247</v>
      </c>
      <c r="B6" s="473"/>
      <c r="C6" s="479"/>
      <c r="D6" s="476"/>
      <c r="E6" s="473"/>
      <c r="F6" s="467"/>
      <c r="G6" s="467"/>
      <c r="H6" s="467"/>
      <c r="I6" s="470"/>
      <c r="J6" s="460"/>
      <c r="K6" s="460"/>
      <c r="L6" s="460"/>
      <c r="M6" s="460"/>
      <c r="N6" s="492"/>
      <c r="O6" s="484"/>
      <c r="P6" s="495"/>
      <c r="Q6" s="496"/>
      <c r="R6" s="496"/>
      <c r="S6" s="496"/>
      <c r="T6" s="496"/>
      <c r="U6" s="497"/>
      <c r="V6" s="496"/>
      <c r="W6" s="496"/>
      <c r="X6" s="496"/>
      <c r="Y6" s="496"/>
      <c r="Z6" s="497"/>
      <c r="AA6" s="500" t="s">
        <v>10</v>
      </c>
      <c r="AB6" s="498"/>
      <c r="AC6" s="498"/>
      <c r="AD6" s="499"/>
      <c r="AE6" s="500" t="s">
        <v>11</v>
      </c>
      <c r="AF6" s="498"/>
      <c r="AG6" s="499"/>
      <c r="AH6" s="500" t="s">
        <v>12</v>
      </c>
      <c r="AI6" s="498"/>
      <c r="AJ6" s="498"/>
      <c r="AK6" s="498"/>
      <c r="AL6" s="499"/>
      <c r="AM6" s="483"/>
      <c r="AN6" s="492"/>
      <c r="AO6" s="484"/>
      <c r="AP6" s="500" t="s">
        <v>13</v>
      </c>
      <c r="AQ6" s="498"/>
      <c r="AR6" s="499"/>
      <c r="AS6" s="500" t="s">
        <v>14</v>
      </c>
      <c r="AT6" s="498"/>
      <c r="AU6" s="499"/>
      <c r="AV6" s="501" t="s">
        <v>15</v>
      </c>
      <c r="AW6" s="500" t="s">
        <v>16</v>
      </c>
      <c r="AX6" s="498"/>
      <c r="AY6" s="498"/>
      <c r="AZ6" s="499"/>
      <c r="BA6" s="500" t="s">
        <v>17</v>
      </c>
      <c r="BB6" s="499"/>
      <c r="BC6" s="488" t="s">
        <v>39</v>
      </c>
      <c r="BD6" s="483"/>
      <c r="BE6" s="492"/>
      <c r="BF6" s="492"/>
      <c r="BG6" s="484"/>
      <c r="BH6" s="460"/>
      <c r="BI6" s="431" t="s">
        <v>273</v>
      </c>
      <c r="BJ6" s="431" t="s">
        <v>274</v>
      </c>
      <c r="BK6" s="431" t="s">
        <v>266</v>
      </c>
      <c r="BL6" s="431" t="s">
        <v>266</v>
      </c>
      <c r="BM6" s="431" t="s">
        <v>266</v>
      </c>
      <c r="BN6" s="431" t="s">
        <v>266</v>
      </c>
      <c r="BO6" s="431" t="s">
        <v>266</v>
      </c>
      <c r="BP6" s="431" t="s">
        <v>266</v>
      </c>
      <c r="BQ6" s="431" t="s">
        <v>266</v>
      </c>
      <c r="BR6" s="513"/>
      <c r="BS6" s="537"/>
      <c r="BT6" s="532"/>
      <c r="BU6" s="532"/>
      <c r="BV6" s="532"/>
      <c r="BX6" s="515"/>
      <c r="BY6" s="515"/>
      <c r="BZ6" s="116"/>
      <c r="CA6" s="518"/>
      <c r="CB6" s="518"/>
      <c r="CC6" s="534"/>
      <c r="CD6" s="534"/>
    </row>
    <row r="7" spans="1:82" s="181" customFormat="1" ht="48.75" thickBot="1" x14ac:dyDescent="0.3">
      <c r="B7" s="473"/>
      <c r="C7" s="479"/>
      <c r="D7" s="476"/>
      <c r="E7" s="473"/>
      <c r="F7" s="467"/>
      <c r="G7" s="467"/>
      <c r="H7" s="467"/>
      <c r="I7" s="470"/>
      <c r="J7" s="460"/>
      <c r="K7" s="460"/>
      <c r="L7" s="460"/>
      <c r="M7" s="460"/>
      <c r="N7" s="2" t="s">
        <v>21</v>
      </c>
      <c r="O7" s="1" t="s">
        <v>1</v>
      </c>
      <c r="P7" s="133" t="s">
        <v>22</v>
      </c>
      <c r="Q7" s="2" t="s">
        <v>24</v>
      </c>
      <c r="R7" s="2" t="s">
        <v>25</v>
      </c>
      <c r="S7" s="2" t="s">
        <v>26</v>
      </c>
      <c r="T7" s="2" t="s">
        <v>27</v>
      </c>
      <c r="U7" s="3" t="s">
        <v>28</v>
      </c>
      <c r="V7" s="2" t="s">
        <v>23</v>
      </c>
      <c r="W7" s="2" t="s">
        <v>24</v>
      </c>
      <c r="X7" s="2" t="s">
        <v>26</v>
      </c>
      <c r="Y7" s="2" t="s">
        <v>27</v>
      </c>
      <c r="Z7" s="3" t="s">
        <v>29</v>
      </c>
      <c r="AA7" s="2" t="s">
        <v>23</v>
      </c>
      <c r="AB7" s="2" t="s">
        <v>24</v>
      </c>
      <c r="AC7" s="2" t="s">
        <v>27</v>
      </c>
      <c r="AD7" s="3" t="s">
        <v>30</v>
      </c>
      <c r="AE7" s="2" t="s">
        <v>22</v>
      </c>
      <c r="AF7" s="4" t="s">
        <v>31</v>
      </c>
      <c r="AG7" s="3" t="s">
        <v>32</v>
      </c>
      <c r="AH7" s="133" t="s">
        <v>22</v>
      </c>
      <c r="AI7" s="2" t="s">
        <v>23</v>
      </c>
      <c r="AJ7" s="2" t="s">
        <v>24</v>
      </c>
      <c r="AK7" s="2" t="s">
        <v>27</v>
      </c>
      <c r="AL7" s="3" t="s">
        <v>33</v>
      </c>
      <c r="AM7" s="2" t="s">
        <v>24</v>
      </c>
      <c r="AN7" s="2" t="s">
        <v>27</v>
      </c>
      <c r="AO7" s="3" t="s">
        <v>34</v>
      </c>
      <c r="AP7" s="2" t="s">
        <v>23</v>
      </c>
      <c r="AQ7" s="2" t="s">
        <v>27</v>
      </c>
      <c r="AR7" s="3" t="s">
        <v>35</v>
      </c>
      <c r="AS7" s="2" t="s">
        <v>23</v>
      </c>
      <c r="AT7" s="2" t="s">
        <v>26</v>
      </c>
      <c r="AU7" s="136" t="s">
        <v>36</v>
      </c>
      <c r="AV7" s="503"/>
      <c r="AW7" s="133" t="s">
        <v>22</v>
      </c>
      <c r="AX7" s="2" t="s">
        <v>24</v>
      </c>
      <c r="AY7" s="2" t="s">
        <v>27</v>
      </c>
      <c r="AZ7" s="3" t="s">
        <v>37</v>
      </c>
      <c r="BA7" s="2" t="s">
        <v>22</v>
      </c>
      <c r="BB7" s="4" t="s">
        <v>38</v>
      </c>
      <c r="BC7" s="494"/>
      <c r="BD7" s="2" t="s">
        <v>24</v>
      </c>
      <c r="BE7" s="2" t="s">
        <v>26</v>
      </c>
      <c r="BF7" s="2" t="s">
        <v>27</v>
      </c>
      <c r="BG7" s="3" t="s">
        <v>40</v>
      </c>
      <c r="BH7" s="460"/>
      <c r="BI7" s="432"/>
      <c r="BJ7" s="432"/>
      <c r="BK7" s="432"/>
      <c r="BL7" s="432"/>
      <c r="BM7" s="432"/>
      <c r="BN7" s="432"/>
      <c r="BO7" s="432"/>
      <c r="BP7" s="432"/>
      <c r="BQ7" s="432"/>
      <c r="BR7" s="513"/>
      <c r="BS7" s="537"/>
      <c r="BT7" s="532"/>
      <c r="BU7" s="532"/>
      <c r="BV7" s="532"/>
      <c r="BX7" s="516"/>
      <c r="BY7" s="516"/>
      <c r="BZ7" s="117"/>
      <c r="CA7" s="519"/>
      <c r="CB7" s="519"/>
      <c r="CC7" s="535"/>
      <c r="CD7" s="535"/>
    </row>
    <row r="8" spans="1:82" s="181" customFormat="1" ht="24" customHeight="1" x14ac:dyDescent="0.25">
      <c r="B8" s="338">
        <v>1</v>
      </c>
      <c r="C8" s="278" t="str">
        <f>'ESPECIFICACIONES TECNICAS- E.M'!C8</f>
        <v>Ácido rubeánico o ditiooxiamida</v>
      </c>
      <c r="D8" s="279" t="str">
        <f>'ESPECIFICACIONES TECNICAS- E.M'!D8</f>
        <v>Reactivo analítico  o  ACS o Análisis o Ph Eur o  BP</v>
      </c>
      <c r="E8" s="280" t="str">
        <f>'ESPECIFICACIONES TECNICAS- E.M'!E8</f>
        <v>≥98%</v>
      </c>
      <c r="F8" s="278" t="str">
        <f>'ESPECIFICACIONES TECNICAS- E.M'!F8</f>
        <v>Frasco por 10 gramos</v>
      </c>
      <c r="G8" s="278" t="str">
        <f>'ESPECIFICACIONES TECNICAS- E.M'!G8</f>
        <v xml:space="preserve"> Un (1) año a partir de la entrega</v>
      </c>
      <c r="H8" s="279" t="str">
        <f>'ESPECIFICACIONES TECNICAS- E.M'!H8</f>
        <v>AMBIENTE</v>
      </c>
      <c r="I8" s="281" t="str">
        <f>'ESPECIFICACIONES TECNICAS- E.M'!I8</f>
        <v>79-40-3</v>
      </c>
      <c r="J8" s="528" t="str">
        <f>'ESPECIFICACIONES TECNICAS- E.M'!J8:J32</f>
        <v>12161500
12191500
12191600
12352100
12352300</v>
      </c>
      <c r="K8" s="283" t="str">
        <f>'ESPECIFICACIONES TECNICAS- E.M'!K8</f>
        <v>REACTIVO</v>
      </c>
      <c r="L8" s="281" t="str">
        <f>'ESPECIFICACIONES TECNICAS- E.M'!L8</f>
        <v>PUREZA</v>
      </c>
      <c r="M8" s="433" t="str">
        <f>'ESPECIFICACIONES TECNICAS- E.M'!M8:M32</f>
        <v>ANALISIS DE SUSTACIA</v>
      </c>
      <c r="N8" s="44"/>
      <c r="O8" s="288">
        <f t="shared" ref="O8:O24" si="0">SUM(N8:N8)</f>
        <v>0</v>
      </c>
      <c r="P8" s="44"/>
      <c r="Q8" s="48"/>
      <c r="R8" s="48"/>
      <c r="S8" s="48"/>
      <c r="T8" s="48"/>
      <c r="U8" s="288">
        <f t="shared" ref="U8:U32" si="1">SUM(P8:T8)</f>
        <v>0</v>
      </c>
      <c r="V8" s="44"/>
      <c r="W8" s="48"/>
      <c r="X8" s="48"/>
      <c r="Y8" s="48"/>
      <c r="Z8" s="288">
        <f t="shared" ref="Z8:Z32" si="2">SUM(V8:Y8)</f>
        <v>0</v>
      </c>
      <c r="AA8" s="44">
        <v>1</v>
      </c>
      <c r="AB8" s="48"/>
      <c r="AC8" s="48"/>
      <c r="AD8" s="48">
        <f t="shared" ref="AD8:AD32" si="3">SUM(AA8:AC8)</f>
        <v>1</v>
      </c>
      <c r="AE8" s="48"/>
      <c r="AF8" s="48">
        <f t="shared" ref="AF8:AF32" si="4">SUM(AE8:AE8)</f>
        <v>0</v>
      </c>
      <c r="AG8" s="288">
        <f t="shared" ref="AG8:AG32" si="5">AF8+AD8</f>
        <v>1</v>
      </c>
      <c r="AH8" s="35"/>
      <c r="AI8" s="36"/>
      <c r="AJ8" s="36"/>
      <c r="AK8" s="36"/>
      <c r="AL8" s="288">
        <f t="shared" ref="AL8:AL32" si="6">SUM(AH8:AK8)</f>
        <v>0</v>
      </c>
      <c r="AM8" s="44"/>
      <c r="AN8" s="48"/>
      <c r="AO8" s="288">
        <f t="shared" ref="AO8:AO32" si="7">SUM(AM8:AN8)</f>
        <v>0</v>
      </c>
      <c r="AP8" s="44"/>
      <c r="AQ8" s="48"/>
      <c r="AR8" s="48">
        <f t="shared" ref="AR8:AR32" si="8">SUM(AP8:AQ8)</f>
        <v>0</v>
      </c>
      <c r="AS8" s="48"/>
      <c r="AT8" s="48"/>
      <c r="AU8" s="48">
        <f t="shared" ref="AU8:AU32" si="9">SUM(AS8:AT8)</f>
        <v>0</v>
      </c>
      <c r="AV8" s="288">
        <f t="shared" ref="AV8:AV32" si="10">AU8+AR8</f>
        <v>0</v>
      </c>
      <c r="AW8" s="44"/>
      <c r="AX8" s="48"/>
      <c r="AY8" s="48"/>
      <c r="AZ8" s="48">
        <f t="shared" ref="AZ8:AZ32" si="11">SUM(AW8:AY8)</f>
        <v>0</v>
      </c>
      <c r="BA8" s="48"/>
      <c r="BB8" s="48">
        <f t="shared" ref="BB8:BB32" si="12">SUM(BA8:BA8)</f>
        <v>0</v>
      </c>
      <c r="BC8" s="288">
        <f t="shared" ref="BC8:BC32" si="13">BB8+AZ8</f>
        <v>0</v>
      </c>
      <c r="BD8" s="44"/>
      <c r="BE8" s="48"/>
      <c r="BF8" s="48"/>
      <c r="BG8" s="288">
        <f t="shared" ref="BG8:BG32" si="14">SUM(BD8:BF8)</f>
        <v>0</v>
      </c>
      <c r="BH8" s="331">
        <f>BG8+BC8+AV8+AO8+AL8+AG8+Z8+U8+O8</f>
        <v>1</v>
      </c>
      <c r="BI8" s="291">
        <v>187153.49</v>
      </c>
      <c r="BJ8" s="93">
        <f>ROUND(BI8,0)</f>
        <v>187153</v>
      </c>
      <c r="BK8" s="315"/>
      <c r="BL8" s="317"/>
      <c r="BM8" s="317"/>
      <c r="BN8" s="317"/>
      <c r="BO8" s="319"/>
      <c r="BP8" s="319"/>
      <c r="BQ8" s="319"/>
      <c r="BR8" s="321"/>
      <c r="BS8" s="398"/>
      <c r="BT8" s="323">
        <f>BJ8</f>
        <v>187153</v>
      </c>
      <c r="BU8" s="183">
        <f>BT8*BH8</f>
        <v>187153</v>
      </c>
      <c r="BV8" s="520">
        <f>SUBTOTAL(9,BU8:BU32)</f>
        <v>125875132</v>
      </c>
    </row>
    <row r="9" spans="1:82" s="181" customFormat="1" ht="24" x14ac:dyDescent="0.25">
      <c r="B9" s="272">
        <v>2</v>
      </c>
      <c r="C9" s="5" t="str">
        <f>'ESPECIFICACIONES TECNICAS- E.M'!C9</f>
        <v>Ditionito de sodio o Hidrosulfito de sodio</v>
      </c>
      <c r="D9" s="8" t="str">
        <f>'ESPECIFICACIONES TECNICAS- E.M'!D9</f>
        <v>Reactivo analítico  o  ACS o Análisis o Ph Eur o  BP</v>
      </c>
      <c r="E9" s="8" t="str">
        <f>'ESPECIFICACIONES TECNICAS- E.M'!E9</f>
        <v xml:space="preserve"> ≥85%.</v>
      </c>
      <c r="F9" s="5" t="str">
        <f>'ESPECIFICACIONES TECNICAS- E.M'!F9</f>
        <v>Frasco por 500 gramos</v>
      </c>
      <c r="G9" s="5" t="str">
        <f>'ESPECIFICACIONES TECNICAS- E.M'!G9</f>
        <v xml:space="preserve"> Un (1) año a partir de la entrega</v>
      </c>
      <c r="H9" s="8" t="str">
        <f>'ESPECIFICACIONES TECNICAS- E.M'!H9</f>
        <v>AMBIENTE</v>
      </c>
      <c r="I9" s="282" t="str">
        <f>'ESPECIFICACIONES TECNICAS- E.M'!I9</f>
        <v>7775-14-6</v>
      </c>
      <c r="J9" s="529"/>
      <c r="K9" s="284" t="str">
        <f>'ESPECIFICACIONES TECNICAS- E.M'!K9</f>
        <v>REACTIVO</v>
      </c>
      <c r="L9" s="282" t="str">
        <f>'ESPECIFICACIONES TECNICAS- E.M'!L9</f>
        <v>PUREZA</v>
      </c>
      <c r="M9" s="434"/>
      <c r="N9" s="45"/>
      <c r="O9" s="289">
        <f t="shared" si="0"/>
        <v>0</v>
      </c>
      <c r="P9" s="45"/>
      <c r="Q9" s="22"/>
      <c r="R9" s="22"/>
      <c r="S9" s="22"/>
      <c r="T9" s="22"/>
      <c r="U9" s="289">
        <f t="shared" si="1"/>
        <v>0</v>
      </c>
      <c r="V9" s="45"/>
      <c r="W9" s="22"/>
      <c r="X9" s="22"/>
      <c r="Y9" s="22"/>
      <c r="Z9" s="289">
        <f t="shared" si="2"/>
        <v>0</v>
      </c>
      <c r="AA9" s="45"/>
      <c r="AB9" s="22"/>
      <c r="AC9" s="22"/>
      <c r="AD9" s="22">
        <f t="shared" si="3"/>
        <v>0</v>
      </c>
      <c r="AE9" s="22"/>
      <c r="AF9" s="22">
        <f t="shared" si="4"/>
        <v>0</v>
      </c>
      <c r="AG9" s="289">
        <f t="shared" si="5"/>
        <v>0</v>
      </c>
      <c r="AH9" s="38"/>
      <c r="AI9" s="7"/>
      <c r="AJ9" s="7"/>
      <c r="AK9" s="7"/>
      <c r="AL9" s="289">
        <f t="shared" si="6"/>
        <v>0</v>
      </c>
      <c r="AM9" s="45"/>
      <c r="AN9" s="22">
        <v>1</v>
      </c>
      <c r="AO9" s="289">
        <f t="shared" si="7"/>
        <v>1</v>
      </c>
      <c r="AP9" s="45"/>
      <c r="AQ9" s="22"/>
      <c r="AR9" s="22">
        <f t="shared" si="8"/>
        <v>0</v>
      </c>
      <c r="AS9" s="22"/>
      <c r="AT9" s="22"/>
      <c r="AU9" s="22">
        <f t="shared" si="9"/>
        <v>0</v>
      </c>
      <c r="AV9" s="289">
        <f t="shared" si="10"/>
        <v>0</v>
      </c>
      <c r="AW9" s="45"/>
      <c r="AX9" s="22"/>
      <c r="AY9" s="22"/>
      <c r="AZ9" s="22">
        <f t="shared" si="11"/>
        <v>0</v>
      </c>
      <c r="BA9" s="22"/>
      <c r="BB9" s="22">
        <f t="shared" si="12"/>
        <v>0</v>
      </c>
      <c r="BC9" s="289">
        <f t="shared" si="13"/>
        <v>0</v>
      </c>
      <c r="BD9" s="45"/>
      <c r="BE9" s="22"/>
      <c r="BF9" s="22"/>
      <c r="BG9" s="289">
        <f t="shared" si="14"/>
        <v>0</v>
      </c>
      <c r="BH9" s="332">
        <f t="shared" ref="BH9:BH32" si="15">BG9+BC9+AV9+AO9+AL9+AG9+Z9+U9+O9</f>
        <v>1</v>
      </c>
      <c r="BI9" s="292">
        <v>92042.68</v>
      </c>
      <c r="BJ9" s="85">
        <f t="shared" ref="BJ9:BJ24" si="16">ROUND(BI9,0)</f>
        <v>92043</v>
      </c>
      <c r="BK9" s="316"/>
      <c r="BL9" s="318"/>
      <c r="BM9" s="318"/>
      <c r="BN9" s="318"/>
      <c r="BO9" s="320"/>
      <c r="BP9" s="320"/>
      <c r="BQ9" s="320"/>
      <c r="BR9" s="322"/>
      <c r="BS9" s="399"/>
      <c r="BT9" s="324">
        <f t="shared" ref="BT9:BT24" si="17">BJ9</f>
        <v>92043</v>
      </c>
      <c r="BU9" s="184">
        <f t="shared" ref="BU9:BU24" si="18">BT9*BH9</f>
        <v>92043</v>
      </c>
      <c r="BV9" s="521"/>
    </row>
    <row r="10" spans="1:82" s="181" customFormat="1" ht="24" x14ac:dyDescent="0.25">
      <c r="B10" s="272">
        <v>3</v>
      </c>
      <c r="C10" s="5" t="str">
        <f>'ESPECIFICACIONES TECNICAS- E.M'!C10</f>
        <v xml:space="preserve">Fenol equilibrado con Tris HCI para extracción de ADN  (pH 8,0)  </v>
      </c>
      <c r="D10" s="8" t="str">
        <f>'ESPECIFICACIONES TECNICAS- E.M'!D10</f>
        <v>NA</v>
      </c>
      <c r="E10" s="8" t="str">
        <f>'ESPECIFICACIONES TECNICAS- E.M'!E10</f>
        <v>NA</v>
      </c>
      <c r="F10" s="5" t="str">
        <f>'ESPECIFICACIONES TECNICAS- E.M'!F10</f>
        <v>Frasco por 400 mL</v>
      </c>
      <c r="G10" s="5" t="str">
        <f>'ESPECIFICACIONES TECNICAS- E.M'!G10</f>
        <v xml:space="preserve"> Un (1) año a partir de la entrega</v>
      </c>
      <c r="H10" s="8" t="str">
        <f>'ESPECIFICACIONES TECNICAS- E.M'!H10</f>
        <v>AMBIENTE</v>
      </c>
      <c r="I10" s="282" t="str">
        <f>'ESPECIFICACIONES TECNICAS- E.M'!I10</f>
        <v>NA</v>
      </c>
      <c r="J10" s="529"/>
      <c r="K10" s="284" t="str">
        <f>'ESPECIFICACIONES TECNICAS- E.M'!K10</f>
        <v>REACTIVO</v>
      </c>
      <c r="L10" s="282" t="str">
        <f>'ESPECIFICACIONES TECNICAS- E.M'!L10</f>
        <v>NA</v>
      </c>
      <c r="M10" s="434"/>
      <c r="N10" s="45">
        <v>7</v>
      </c>
      <c r="O10" s="289">
        <f t="shared" si="0"/>
        <v>7</v>
      </c>
      <c r="P10" s="45"/>
      <c r="Q10" s="22"/>
      <c r="R10" s="22"/>
      <c r="S10" s="22">
        <v>10</v>
      </c>
      <c r="T10" s="22"/>
      <c r="U10" s="289">
        <f t="shared" si="1"/>
        <v>10</v>
      </c>
      <c r="V10" s="45"/>
      <c r="W10" s="22"/>
      <c r="X10" s="22"/>
      <c r="Y10" s="22"/>
      <c r="Z10" s="289">
        <f t="shared" si="2"/>
        <v>0</v>
      </c>
      <c r="AA10" s="45"/>
      <c r="AB10" s="22"/>
      <c r="AC10" s="22"/>
      <c r="AD10" s="22">
        <f t="shared" si="3"/>
        <v>0</v>
      </c>
      <c r="AE10" s="22"/>
      <c r="AF10" s="22">
        <f t="shared" si="4"/>
        <v>0</v>
      </c>
      <c r="AG10" s="289">
        <f t="shared" si="5"/>
        <v>0</v>
      </c>
      <c r="AH10" s="38"/>
      <c r="AI10" s="7"/>
      <c r="AJ10" s="7"/>
      <c r="AK10" s="7"/>
      <c r="AL10" s="289">
        <f t="shared" si="6"/>
        <v>0</v>
      </c>
      <c r="AM10" s="45"/>
      <c r="AN10" s="22"/>
      <c r="AO10" s="289">
        <f t="shared" si="7"/>
        <v>0</v>
      </c>
      <c r="AP10" s="45"/>
      <c r="AQ10" s="22"/>
      <c r="AR10" s="22">
        <f t="shared" si="8"/>
        <v>0</v>
      </c>
      <c r="AS10" s="22"/>
      <c r="AT10" s="22">
        <v>1</v>
      </c>
      <c r="AU10" s="22">
        <f t="shared" si="9"/>
        <v>1</v>
      </c>
      <c r="AV10" s="289">
        <f t="shared" si="10"/>
        <v>1</v>
      </c>
      <c r="AW10" s="45"/>
      <c r="AX10" s="22"/>
      <c r="AY10" s="22"/>
      <c r="AZ10" s="22">
        <f t="shared" si="11"/>
        <v>0</v>
      </c>
      <c r="BA10" s="22"/>
      <c r="BB10" s="22">
        <f t="shared" si="12"/>
        <v>0</v>
      </c>
      <c r="BC10" s="289">
        <f t="shared" si="13"/>
        <v>0</v>
      </c>
      <c r="BD10" s="45"/>
      <c r="BE10" s="22"/>
      <c r="BF10" s="22"/>
      <c r="BG10" s="289">
        <f t="shared" si="14"/>
        <v>0</v>
      </c>
      <c r="BH10" s="332">
        <f t="shared" si="15"/>
        <v>18</v>
      </c>
      <c r="BI10" s="292">
        <v>281084.3</v>
      </c>
      <c r="BJ10" s="85">
        <f t="shared" si="16"/>
        <v>281084</v>
      </c>
      <c r="BK10" s="316"/>
      <c r="BL10" s="318"/>
      <c r="BM10" s="318"/>
      <c r="BN10" s="318"/>
      <c r="BO10" s="320"/>
      <c r="BP10" s="320"/>
      <c r="BQ10" s="320"/>
      <c r="BR10" s="322"/>
      <c r="BS10" s="399"/>
      <c r="BT10" s="324">
        <f t="shared" si="17"/>
        <v>281084</v>
      </c>
      <c r="BU10" s="184">
        <f t="shared" si="18"/>
        <v>5059512</v>
      </c>
      <c r="BV10" s="521"/>
    </row>
    <row r="11" spans="1:82" s="181" customFormat="1" ht="60" x14ac:dyDescent="0.25">
      <c r="B11" s="272">
        <v>4</v>
      </c>
      <c r="C11" s="5" t="str">
        <f>'ESPECIFICACIONES TECNICAS- E.M'!C11</f>
        <v xml:space="preserve">Líquido para eliminar DNA y DNAsas  contaminantes, de material plástico y vidrio, sin afectar las muestras de ADN en análisis (Tipo DNA-AWAY) </v>
      </c>
      <c r="D11" s="8" t="str">
        <f>'ESPECIFICACIONES TECNICAS- E.M'!D11</f>
        <v>NA</v>
      </c>
      <c r="E11" s="8" t="str">
        <f>'ESPECIFICACIONES TECNICAS- E.M'!E11</f>
        <v>NA</v>
      </c>
      <c r="F11" s="5" t="str">
        <f>'ESPECIFICACIONES TECNICAS- E.M'!F11</f>
        <v>Frasco por 250 mL</v>
      </c>
      <c r="G11" s="5" t="str">
        <f>'ESPECIFICACIONES TECNICAS- E.M'!G11</f>
        <v xml:space="preserve"> Un (1) año a partir de la entrega</v>
      </c>
      <c r="H11" s="8" t="str">
        <f>'ESPECIFICACIONES TECNICAS- E.M'!H11</f>
        <v>AMBIENTE</v>
      </c>
      <c r="I11" s="282" t="str">
        <f>'ESPECIFICACIONES TECNICAS- E.M'!I11</f>
        <v>NA</v>
      </c>
      <c r="J11" s="529"/>
      <c r="K11" s="284" t="str">
        <f>'ESPECIFICACIONES TECNICAS- E.M'!K11</f>
        <v>REACTIVO</v>
      </c>
      <c r="L11" s="282" t="str">
        <f>'ESPECIFICACIONES TECNICAS- E.M'!L11</f>
        <v>NA</v>
      </c>
      <c r="M11" s="434"/>
      <c r="N11" s="45">
        <v>10</v>
      </c>
      <c r="O11" s="289">
        <f t="shared" si="0"/>
        <v>10</v>
      </c>
      <c r="P11" s="45"/>
      <c r="Q11" s="22"/>
      <c r="R11" s="22"/>
      <c r="S11" s="22">
        <v>12</v>
      </c>
      <c r="T11" s="22"/>
      <c r="U11" s="289">
        <f t="shared" si="1"/>
        <v>12</v>
      </c>
      <c r="V11" s="45"/>
      <c r="W11" s="22"/>
      <c r="X11" s="22">
        <v>5</v>
      </c>
      <c r="Y11" s="22"/>
      <c r="Z11" s="289">
        <f t="shared" si="2"/>
        <v>5</v>
      </c>
      <c r="AA11" s="45"/>
      <c r="AB11" s="22"/>
      <c r="AC11" s="22"/>
      <c r="AD11" s="22">
        <f t="shared" si="3"/>
        <v>0</v>
      </c>
      <c r="AE11" s="22"/>
      <c r="AF11" s="22">
        <f t="shared" si="4"/>
        <v>0</v>
      </c>
      <c r="AG11" s="289">
        <f t="shared" si="5"/>
        <v>0</v>
      </c>
      <c r="AH11" s="38"/>
      <c r="AI11" s="7"/>
      <c r="AJ11" s="7"/>
      <c r="AK11" s="7"/>
      <c r="AL11" s="289">
        <f t="shared" si="6"/>
        <v>0</v>
      </c>
      <c r="AM11" s="45"/>
      <c r="AN11" s="22"/>
      <c r="AO11" s="289">
        <f t="shared" si="7"/>
        <v>0</v>
      </c>
      <c r="AP11" s="45"/>
      <c r="AQ11" s="22"/>
      <c r="AR11" s="22">
        <f t="shared" si="8"/>
        <v>0</v>
      </c>
      <c r="AS11" s="22"/>
      <c r="AT11" s="22">
        <v>4</v>
      </c>
      <c r="AU11" s="22">
        <f t="shared" si="9"/>
        <v>4</v>
      </c>
      <c r="AV11" s="289">
        <f t="shared" si="10"/>
        <v>4</v>
      </c>
      <c r="AW11" s="45"/>
      <c r="AX11" s="22"/>
      <c r="AY11" s="22"/>
      <c r="AZ11" s="22">
        <f t="shared" si="11"/>
        <v>0</v>
      </c>
      <c r="BA11" s="22"/>
      <c r="BB11" s="22">
        <f t="shared" si="12"/>
        <v>0</v>
      </c>
      <c r="BC11" s="289">
        <f t="shared" si="13"/>
        <v>0</v>
      </c>
      <c r="BD11" s="45"/>
      <c r="BE11" s="22">
        <v>5</v>
      </c>
      <c r="BF11" s="22"/>
      <c r="BG11" s="289">
        <f t="shared" si="14"/>
        <v>5</v>
      </c>
      <c r="BH11" s="332">
        <f t="shared" si="15"/>
        <v>36</v>
      </c>
      <c r="BI11" s="292">
        <v>92986.71</v>
      </c>
      <c r="BJ11" s="85">
        <f t="shared" si="16"/>
        <v>92987</v>
      </c>
      <c r="BK11" s="316"/>
      <c r="BL11" s="318"/>
      <c r="BM11" s="318"/>
      <c r="BN11" s="318"/>
      <c r="BO11" s="320"/>
      <c r="BP11" s="320"/>
      <c r="BQ11" s="320"/>
      <c r="BR11" s="322"/>
      <c r="BS11" s="399"/>
      <c r="BT11" s="324">
        <f t="shared" si="17"/>
        <v>92987</v>
      </c>
      <c r="BU11" s="184">
        <f t="shared" si="18"/>
        <v>3347532</v>
      </c>
      <c r="BV11" s="521"/>
    </row>
    <row r="12" spans="1:82" s="181" customFormat="1" ht="111" customHeight="1" x14ac:dyDescent="0.25">
      <c r="B12" s="272">
        <v>5</v>
      </c>
      <c r="C12" s="5" t="str">
        <f>'ESPECIFICACIONES TECNICAS- E.M'!C12</f>
        <v xml:space="preserve">Sodium N Laurylsarcosinate, para biología molecular . </v>
      </c>
      <c r="D12" s="8" t="str">
        <f>'ESPECIFICACIONES TECNICAS- E.M'!D12</f>
        <v>NA</v>
      </c>
      <c r="E12" s="8" t="str">
        <f>'ESPECIFICACIONES TECNICAS- E.M'!E12</f>
        <v xml:space="preserve"> ≥94,0%</v>
      </c>
      <c r="F12" s="5" t="str">
        <f>'ESPECIFICACIONES TECNICAS- E.M'!F12</f>
        <v>Frasco por 25 gramos</v>
      </c>
      <c r="G12" s="5" t="str">
        <f>'ESPECIFICACIONES TECNICAS- E.M'!G12</f>
        <v>1 año a partir de la entrega, en caso de no tener vigencia, se debe incluir documento (certificado de análisis o del fabricante) que incluya o se indique fecha de re-análisis (recommended retest date) o describir la vida útil del reactivo (Shelf life); ésta no debe ser inferior a doce (12) meses.</v>
      </c>
      <c r="H12" s="8" t="str">
        <f>'ESPECIFICACIONES TECNICAS- E.M'!H12</f>
        <v>AMBIENTE</v>
      </c>
      <c r="I12" s="282" t="str">
        <f>'ESPECIFICACIONES TECNICAS- E.M'!I12</f>
        <v>137-16-6</v>
      </c>
      <c r="J12" s="529"/>
      <c r="K12" s="284" t="str">
        <f>'ESPECIFICACIONES TECNICAS- E.M'!K12</f>
        <v>REACTIVO</v>
      </c>
      <c r="L12" s="282" t="str">
        <f>'ESPECIFICACIONES TECNICAS- E.M'!L12</f>
        <v>PUREZA</v>
      </c>
      <c r="M12" s="434"/>
      <c r="N12" s="45">
        <v>50</v>
      </c>
      <c r="O12" s="289">
        <f t="shared" si="0"/>
        <v>50</v>
      </c>
      <c r="P12" s="45"/>
      <c r="Q12" s="22"/>
      <c r="R12" s="22"/>
      <c r="S12" s="22"/>
      <c r="T12" s="22"/>
      <c r="U12" s="289">
        <f t="shared" si="1"/>
        <v>0</v>
      </c>
      <c r="V12" s="45"/>
      <c r="W12" s="22"/>
      <c r="X12" s="22">
        <v>10</v>
      </c>
      <c r="Y12" s="22"/>
      <c r="Z12" s="289">
        <f t="shared" si="2"/>
        <v>10</v>
      </c>
      <c r="AA12" s="45"/>
      <c r="AB12" s="22"/>
      <c r="AC12" s="22"/>
      <c r="AD12" s="22">
        <f t="shared" si="3"/>
        <v>0</v>
      </c>
      <c r="AE12" s="22"/>
      <c r="AF12" s="22">
        <f t="shared" si="4"/>
        <v>0</v>
      </c>
      <c r="AG12" s="289">
        <f t="shared" si="5"/>
        <v>0</v>
      </c>
      <c r="AH12" s="38"/>
      <c r="AI12" s="7"/>
      <c r="AJ12" s="7"/>
      <c r="AK12" s="7"/>
      <c r="AL12" s="289">
        <f t="shared" si="6"/>
        <v>0</v>
      </c>
      <c r="AM12" s="45"/>
      <c r="AN12" s="22"/>
      <c r="AO12" s="289">
        <f t="shared" si="7"/>
        <v>0</v>
      </c>
      <c r="AP12" s="45"/>
      <c r="AQ12" s="22"/>
      <c r="AR12" s="22">
        <f t="shared" si="8"/>
        <v>0</v>
      </c>
      <c r="AS12" s="22"/>
      <c r="AT12" s="22">
        <v>10</v>
      </c>
      <c r="AU12" s="22">
        <f t="shared" si="9"/>
        <v>10</v>
      </c>
      <c r="AV12" s="289">
        <f t="shared" si="10"/>
        <v>10</v>
      </c>
      <c r="AW12" s="45"/>
      <c r="AX12" s="22"/>
      <c r="AY12" s="22"/>
      <c r="AZ12" s="22">
        <f t="shared" si="11"/>
        <v>0</v>
      </c>
      <c r="BA12" s="22"/>
      <c r="BB12" s="22">
        <f t="shared" si="12"/>
        <v>0</v>
      </c>
      <c r="BC12" s="289">
        <f t="shared" si="13"/>
        <v>0</v>
      </c>
      <c r="BD12" s="45"/>
      <c r="BE12" s="22">
        <v>10</v>
      </c>
      <c r="BF12" s="22"/>
      <c r="BG12" s="289">
        <f t="shared" si="14"/>
        <v>10</v>
      </c>
      <c r="BH12" s="332">
        <f t="shared" si="15"/>
        <v>80</v>
      </c>
      <c r="BI12" s="292">
        <v>212642.26</v>
      </c>
      <c r="BJ12" s="85">
        <f t="shared" si="16"/>
        <v>212642</v>
      </c>
      <c r="BK12" s="316"/>
      <c r="BL12" s="318"/>
      <c r="BM12" s="318"/>
      <c r="BN12" s="318"/>
      <c r="BO12" s="320"/>
      <c r="BP12" s="320"/>
      <c r="BQ12" s="320"/>
      <c r="BR12" s="322"/>
      <c r="BS12" s="399"/>
      <c r="BT12" s="324">
        <f t="shared" si="17"/>
        <v>212642</v>
      </c>
      <c r="BU12" s="184">
        <f t="shared" si="18"/>
        <v>17011360</v>
      </c>
      <c r="BV12" s="521"/>
    </row>
    <row r="13" spans="1:82" s="181" customFormat="1" ht="24" x14ac:dyDescent="0.25">
      <c r="B13" s="272">
        <v>6</v>
      </c>
      <c r="C13" s="5" t="str">
        <f>'ESPECIFICACIONES TECNICAS- E.M'!C13</f>
        <v>Cloroformo estabilizado con etanol</v>
      </c>
      <c r="D13" s="8" t="str">
        <f>'ESPECIFICACIONES TECNICAS- E.M'!D13</f>
        <v>Reactivo analítico  o  ACS o Análisis o Ph Eur o  BP</v>
      </c>
      <c r="E13" s="8" t="str">
        <f>'ESPECIFICACIONES TECNICAS- E.M'!E13</f>
        <v>&gt;98%</v>
      </c>
      <c r="F13" s="5" t="str">
        <f>'ESPECIFICACIONES TECNICAS- E.M'!F13</f>
        <v>Frasco por 4 Litros</v>
      </c>
      <c r="G13" s="5" t="str">
        <f>'ESPECIFICACIONES TECNICAS- E.M'!G13</f>
        <v xml:space="preserve"> Un (1) año a partir de la entrega</v>
      </c>
      <c r="H13" s="8" t="str">
        <f>'ESPECIFICACIONES TECNICAS- E.M'!H13</f>
        <v>AMBIENTE</v>
      </c>
      <c r="I13" s="282" t="str">
        <f>'ESPECIFICACIONES TECNICAS- E.M'!I13</f>
        <v>67-66-3</v>
      </c>
      <c r="J13" s="529"/>
      <c r="K13" s="284" t="str">
        <f>'ESPECIFICACIONES TECNICAS- E.M'!K13</f>
        <v>REACTIVO</v>
      </c>
      <c r="L13" s="282" t="str">
        <f>'ESPECIFICACIONES TECNICAS- E.M'!L13</f>
        <v>PUREZA</v>
      </c>
      <c r="M13" s="434"/>
      <c r="N13" s="45"/>
      <c r="O13" s="289">
        <f t="shared" si="0"/>
        <v>0</v>
      </c>
      <c r="P13" s="45"/>
      <c r="Q13" s="22"/>
      <c r="R13" s="22"/>
      <c r="S13" s="22"/>
      <c r="T13" s="22"/>
      <c r="U13" s="289">
        <f t="shared" si="1"/>
        <v>0</v>
      </c>
      <c r="V13" s="45"/>
      <c r="W13" s="22"/>
      <c r="X13" s="22"/>
      <c r="Y13" s="22"/>
      <c r="Z13" s="289">
        <f t="shared" si="2"/>
        <v>0</v>
      </c>
      <c r="AA13" s="45"/>
      <c r="AB13" s="22">
        <v>2</v>
      </c>
      <c r="AC13" s="22"/>
      <c r="AD13" s="22">
        <f t="shared" si="3"/>
        <v>2</v>
      </c>
      <c r="AE13" s="22"/>
      <c r="AF13" s="22">
        <f t="shared" si="4"/>
        <v>0</v>
      </c>
      <c r="AG13" s="289">
        <f t="shared" si="5"/>
        <v>2</v>
      </c>
      <c r="AH13" s="38"/>
      <c r="AI13" s="7"/>
      <c r="AJ13" s="7"/>
      <c r="AK13" s="7"/>
      <c r="AL13" s="289">
        <f t="shared" si="6"/>
        <v>0</v>
      </c>
      <c r="AM13" s="45"/>
      <c r="AN13" s="22"/>
      <c r="AO13" s="289">
        <f t="shared" si="7"/>
        <v>0</v>
      </c>
      <c r="AP13" s="45"/>
      <c r="AQ13" s="22"/>
      <c r="AR13" s="22">
        <f t="shared" si="8"/>
        <v>0</v>
      </c>
      <c r="AS13" s="22"/>
      <c r="AT13" s="22"/>
      <c r="AU13" s="22">
        <f t="shared" si="9"/>
        <v>0</v>
      </c>
      <c r="AV13" s="289">
        <f t="shared" si="10"/>
        <v>0</v>
      </c>
      <c r="AW13" s="45"/>
      <c r="AX13" s="22"/>
      <c r="AY13" s="22"/>
      <c r="AZ13" s="22">
        <f t="shared" si="11"/>
        <v>0</v>
      </c>
      <c r="BA13" s="22"/>
      <c r="BB13" s="22">
        <f t="shared" si="12"/>
        <v>0</v>
      </c>
      <c r="BC13" s="289">
        <f t="shared" si="13"/>
        <v>0</v>
      </c>
      <c r="BD13" s="45"/>
      <c r="BE13" s="22"/>
      <c r="BF13" s="22"/>
      <c r="BG13" s="289">
        <f t="shared" si="14"/>
        <v>0</v>
      </c>
      <c r="BH13" s="332">
        <f t="shared" si="15"/>
        <v>2</v>
      </c>
      <c r="BI13" s="293">
        <v>504328.8</v>
      </c>
      <c r="BJ13" s="85">
        <f t="shared" si="16"/>
        <v>504329</v>
      </c>
      <c r="BK13" s="316"/>
      <c r="BL13" s="318"/>
      <c r="BM13" s="318"/>
      <c r="BN13" s="318"/>
      <c r="BO13" s="320"/>
      <c r="BP13" s="320"/>
      <c r="BQ13" s="320"/>
      <c r="BR13" s="322"/>
      <c r="BS13" s="399"/>
      <c r="BT13" s="324">
        <f t="shared" si="17"/>
        <v>504329</v>
      </c>
      <c r="BU13" s="184">
        <f t="shared" si="18"/>
        <v>1008658</v>
      </c>
      <c r="BV13" s="521"/>
    </row>
    <row r="14" spans="1:82" s="181" customFormat="1" ht="36" x14ac:dyDescent="0.25">
      <c r="B14" s="272">
        <v>7</v>
      </c>
      <c r="C14" s="5" t="str">
        <f>'ESPECIFICACIONES TECNICAS- E.M'!C14</f>
        <v>Detergente alcalino para lavado de material de vidrio de laboratorio, libre de cloro y sin olor.</v>
      </c>
      <c r="D14" s="8" t="str">
        <f>'ESPECIFICACIONES TECNICAS- E.M'!D14</f>
        <v>NA</v>
      </c>
      <c r="E14" s="8" t="str">
        <f>'ESPECIFICACIONES TECNICAS- E.M'!E14</f>
        <v>NA</v>
      </c>
      <c r="F14" s="5" t="str">
        <f>'ESPECIFICACIONES TECNICAS- E.M'!F14</f>
        <v>Recipiente por 5 L</v>
      </c>
      <c r="G14" s="5" t="str">
        <f>'ESPECIFICACIONES TECNICAS- E.M'!G14</f>
        <v xml:space="preserve"> Un (1) año a partir de la entrega</v>
      </c>
      <c r="H14" s="8" t="str">
        <f>'ESPECIFICACIONES TECNICAS- E.M'!H14</f>
        <v>AMBIENTE</v>
      </c>
      <c r="I14" s="282" t="str">
        <f>'ESPECIFICACIONES TECNICAS- E.M'!I14</f>
        <v>NA</v>
      </c>
      <c r="J14" s="529"/>
      <c r="K14" s="284" t="str">
        <f>'ESPECIFICACIONES TECNICAS- E.M'!K14</f>
        <v>DETERGENTE</v>
      </c>
      <c r="L14" s="282" t="str">
        <f>'ESPECIFICACIONES TECNICAS- E.M'!L14</f>
        <v>NA</v>
      </c>
      <c r="M14" s="434"/>
      <c r="N14" s="45"/>
      <c r="O14" s="289">
        <f t="shared" si="0"/>
        <v>0</v>
      </c>
      <c r="P14" s="45"/>
      <c r="Q14" s="22"/>
      <c r="R14" s="22"/>
      <c r="S14" s="22"/>
      <c r="T14" s="22"/>
      <c r="U14" s="289">
        <f t="shared" si="1"/>
        <v>0</v>
      </c>
      <c r="V14" s="45"/>
      <c r="W14" s="22">
        <v>6</v>
      </c>
      <c r="X14" s="22"/>
      <c r="Y14" s="22">
        <v>6</v>
      </c>
      <c r="Z14" s="289">
        <f t="shared" si="2"/>
        <v>12</v>
      </c>
      <c r="AA14" s="45"/>
      <c r="AB14" s="22"/>
      <c r="AC14" s="22"/>
      <c r="AD14" s="22">
        <f t="shared" si="3"/>
        <v>0</v>
      </c>
      <c r="AE14" s="22"/>
      <c r="AF14" s="22">
        <f t="shared" si="4"/>
        <v>0</v>
      </c>
      <c r="AG14" s="289">
        <f t="shared" si="5"/>
        <v>0</v>
      </c>
      <c r="AH14" s="38"/>
      <c r="AI14" s="7"/>
      <c r="AJ14" s="7"/>
      <c r="AK14" s="7"/>
      <c r="AL14" s="289">
        <f t="shared" si="6"/>
        <v>0</v>
      </c>
      <c r="AM14" s="45"/>
      <c r="AN14" s="22"/>
      <c r="AO14" s="289">
        <f t="shared" si="7"/>
        <v>0</v>
      </c>
      <c r="AP14" s="45"/>
      <c r="AQ14" s="22"/>
      <c r="AR14" s="22">
        <f t="shared" si="8"/>
        <v>0</v>
      </c>
      <c r="AS14" s="22"/>
      <c r="AT14" s="22"/>
      <c r="AU14" s="22">
        <f t="shared" si="9"/>
        <v>0</v>
      </c>
      <c r="AV14" s="289">
        <f t="shared" si="10"/>
        <v>0</v>
      </c>
      <c r="AW14" s="45"/>
      <c r="AX14" s="22">
        <v>5</v>
      </c>
      <c r="AY14" s="22">
        <v>5</v>
      </c>
      <c r="AZ14" s="22">
        <f t="shared" si="11"/>
        <v>10</v>
      </c>
      <c r="BA14" s="22"/>
      <c r="BB14" s="22">
        <f t="shared" si="12"/>
        <v>0</v>
      </c>
      <c r="BC14" s="289">
        <f t="shared" si="13"/>
        <v>10</v>
      </c>
      <c r="BD14" s="45"/>
      <c r="BE14" s="22"/>
      <c r="BF14" s="22"/>
      <c r="BG14" s="289">
        <f t="shared" si="14"/>
        <v>0</v>
      </c>
      <c r="BH14" s="332">
        <f t="shared" si="15"/>
        <v>22</v>
      </c>
      <c r="BI14" s="293">
        <v>168109.6</v>
      </c>
      <c r="BJ14" s="85">
        <f t="shared" si="16"/>
        <v>168110</v>
      </c>
      <c r="BK14" s="316"/>
      <c r="BL14" s="318"/>
      <c r="BM14" s="318"/>
      <c r="BN14" s="318"/>
      <c r="BO14" s="320"/>
      <c r="BP14" s="320"/>
      <c r="BQ14" s="320"/>
      <c r="BR14" s="322"/>
      <c r="BS14" s="399"/>
      <c r="BT14" s="324">
        <f t="shared" si="17"/>
        <v>168110</v>
      </c>
      <c r="BU14" s="184">
        <f t="shared" si="18"/>
        <v>3698420</v>
      </c>
      <c r="BV14" s="521"/>
    </row>
    <row r="15" spans="1:82" s="181" customFormat="1" ht="36" x14ac:dyDescent="0.25">
      <c r="B15" s="272">
        <v>8</v>
      </c>
      <c r="C15" s="5" t="str">
        <f>'ESPECIFICACIONES TECNICAS- E.M'!C15</f>
        <v>Detergente líquido, neutro, concentrado, libre de cloro y sin olor para laboratorio.</v>
      </c>
      <c r="D15" s="8" t="str">
        <f>'ESPECIFICACIONES TECNICAS- E.M'!D15</f>
        <v>NA</v>
      </c>
      <c r="E15" s="8" t="str">
        <f>'ESPECIFICACIONES TECNICAS- E.M'!E15</f>
        <v>NA</v>
      </c>
      <c r="F15" s="5" t="str">
        <f>'ESPECIFICACIONES TECNICAS- E.M'!F15</f>
        <v>Recipiente por 5 L</v>
      </c>
      <c r="G15" s="5" t="str">
        <f>'ESPECIFICACIONES TECNICAS- E.M'!G15</f>
        <v xml:space="preserve"> Un (1) año a partir de la entrega</v>
      </c>
      <c r="H15" s="8" t="str">
        <f>'ESPECIFICACIONES TECNICAS- E.M'!H15</f>
        <v>AMBIENTE</v>
      </c>
      <c r="I15" s="282" t="str">
        <f>'ESPECIFICACIONES TECNICAS- E.M'!I15</f>
        <v>NA</v>
      </c>
      <c r="J15" s="529"/>
      <c r="K15" s="284" t="str">
        <f>'ESPECIFICACIONES TECNICAS- E.M'!K15</f>
        <v>DETERGENTE</v>
      </c>
      <c r="L15" s="282" t="str">
        <f>'ESPECIFICACIONES TECNICAS- E.M'!L15</f>
        <v>NA</v>
      </c>
      <c r="M15" s="434"/>
      <c r="N15" s="45"/>
      <c r="O15" s="289">
        <f t="shared" si="0"/>
        <v>0</v>
      </c>
      <c r="P15" s="45"/>
      <c r="Q15" s="22"/>
      <c r="R15" s="22"/>
      <c r="S15" s="22"/>
      <c r="T15" s="22"/>
      <c r="U15" s="289">
        <f t="shared" si="1"/>
        <v>0</v>
      </c>
      <c r="V15" s="45"/>
      <c r="W15" s="22"/>
      <c r="X15" s="22"/>
      <c r="Y15" s="22"/>
      <c r="Z15" s="289">
        <f t="shared" si="2"/>
        <v>0</v>
      </c>
      <c r="AA15" s="45"/>
      <c r="AB15" s="22"/>
      <c r="AC15" s="22"/>
      <c r="AD15" s="22">
        <f t="shared" si="3"/>
        <v>0</v>
      </c>
      <c r="AE15" s="22">
        <v>1</v>
      </c>
      <c r="AF15" s="22">
        <f t="shared" si="4"/>
        <v>1</v>
      </c>
      <c r="AG15" s="289">
        <f t="shared" si="5"/>
        <v>1</v>
      </c>
      <c r="AH15" s="38"/>
      <c r="AI15" s="7"/>
      <c r="AJ15" s="7"/>
      <c r="AK15" s="7"/>
      <c r="AL15" s="289">
        <f t="shared" si="6"/>
        <v>0</v>
      </c>
      <c r="AM15" s="45">
        <v>6</v>
      </c>
      <c r="AN15" s="22">
        <v>12</v>
      </c>
      <c r="AO15" s="289">
        <f t="shared" si="7"/>
        <v>18</v>
      </c>
      <c r="AP15" s="45"/>
      <c r="AQ15" s="22"/>
      <c r="AR15" s="22">
        <f t="shared" si="8"/>
        <v>0</v>
      </c>
      <c r="AS15" s="22"/>
      <c r="AT15" s="22">
        <v>1</v>
      </c>
      <c r="AU15" s="22">
        <f t="shared" si="9"/>
        <v>1</v>
      </c>
      <c r="AV15" s="289">
        <f t="shared" si="10"/>
        <v>1</v>
      </c>
      <c r="AW15" s="45">
        <v>2</v>
      </c>
      <c r="AX15" s="22"/>
      <c r="AY15" s="22"/>
      <c r="AZ15" s="22">
        <f t="shared" si="11"/>
        <v>2</v>
      </c>
      <c r="BA15" s="22">
        <v>1</v>
      </c>
      <c r="BB15" s="22">
        <f t="shared" si="12"/>
        <v>1</v>
      </c>
      <c r="BC15" s="289">
        <f t="shared" si="13"/>
        <v>3</v>
      </c>
      <c r="BD15" s="45">
        <v>15</v>
      </c>
      <c r="BE15" s="22">
        <v>15</v>
      </c>
      <c r="BF15" s="22">
        <v>24</v>
      </c>
      <c r="BG15" s="289">
        <f t="shared" si="14"/>
        <v>54</v>
      </c>
      <c r="BH15" s="332">
        <f t="shared" si="15"/>
        <v>77</v>
      </c>
      <c r="BI15" s="293">
        <v>193326.04</v>
      </c>
      <c r="BJ15" s="85">
        <f t="shared" si="16"/>
        <v>193326</v>
      </c>
      <c r="BK15" s="316"/>
      <c r="BL15" s="318"/>
      <c r="BM15" s="318"/>
      <c r="BN15" s="318"/>
      <c r="BO15" s="320"/>
      <c r="BP15" s="320"/>
      <c r="BQ15" s="320"/>
      <c r="BR15" s="322"/>
      <c r="BS15" s="399"/>
      <c r="BT15" s="324">
        <f t="shared" si="17"/>
        <v>193326</v>
      </c>
      <c r="BU15" s="184">
        <f t="shared" si="18"/>
        <v>14886102</v>
      </c>
      <c r="BV15" s="521"/>
    </row>
    <row r="16" spans="1:82" s="181" customFormat="1" ht="24" x14ac:dyDescent="0.25">
      <c r="B16" s="272">
        <v>9</v>
      </c>
      <c r="C16" s="5" t="str">
        <f>'ESPECIFICACIONES TECNICAS- E.M'!C16</f>
        <v>Metanol para análisis</v>
      </c>
      <c r="D16" s="8" t="str">
        <f>'ESPECIFICACIONES TECNICAS- E.M'!D16</f>
        <v>Reactivo analítico  o  ACS o Análisis o Ph Eur o  BP</v>
      </c>
      <c r="E16" s="8" t="str">
        <f>'ESPECIFICACIONES TECNICAS- E.M'!E16</f>
        <v>≥ 99%</v>
      </c>
      <c r="F16" s="5" t="str">
        <f>'ESPECIFICACIONES TECNICAS- E.M'!F16</f>
        <v>Frasco por 2,5 Litros</v>
      </c>
      <c r="G16" s="5" t="str">
        <f>'ESPECIFICACIONES TECNICAS- E.M'!G16</f>
        <v xml:space="preserve"> Un (1) año a partir de la entrega</v>
      </c>
      <c r="H16" s="8" t="str">
        <f>'ESPECIFICACIONES TECNICAS- E.M'!H16</f>
        <v>AMBIENTE</v>
      </c>
      <c r="I16" s="282" t="str">
        <f>'ESPECIFICACIONES TECNICAS- E.M'!I16</f>
        <v>67-56-1</v>
      </c>
      <c r="J16" s="529"/>
      <c r="K16" s="284" t="str">
        <f>'ESPECIFICACIONES TECNICAS- E.M'!K16</f>
        <v>REACTIVO</v>
      </c>
      <c r="L16" s="282" t="str">
        <f>'ESPECIFICACIONES TECNICAS- E.M'!L16</f>
        <v>PUREZA</v>
      </c>
      <c r="M16" s="434"/>
      <c r="N16" s="45"/>
      <c r="O16" s="289">
        <f t="shared" si="0"/>
        <v>0</v>
      </c>
      <c r="P16" s="45"/>
      <c r="Q16" s="22">
        <v>2</v>
      </c>
      <c r="R16" s="22"/>
      <c r="S16" s="22"/>
      <c r="T16" s="22"/>
      <c r="U16" s="289">
        <f t="shared" si="1"/>
        <v>2</v>
      </c>
      <c r="V16" s="45">
        <v>1</v>
      </c>
      <c r="W16" s="22"/>
      <c r="X16" s="22"/>
      <c r="Y16" s="22">
        <v>1</v>
      </c>
      <c r="Z16" s="289">
        <f t="shared" si="2"/>
        <v>2</v>
      </c>
      <c r="AA16" s="45">
        <v>1</v>
      </c>
      <c r="AB16" s="22"/>
      <c r="AC16" s="22"/>
      <c r="AD16" s="22">
        <f t="shared" si="3"/>
        <v>1</v>
      </c>
      <c r="AE16" s="22"/>
      <c r="AF16" s="22">
        <f t="shared" si="4"/>
        <v>0</v>
      </c>
      <c r="AG16" s="289">
        <f t="shared" si="5"/>
        <v>1</v>
      </c>
      <c r="AH16" s="38"/>
      <c r="AI16" s="7"/>
      <c r="AJ16" s="7"/>
      <c r="AK16" s="7"/>
      <c r="AL16" s="289">
        <f t="shared" si="6"/>
        <v>0</v>
      </c>
      <c r="AM16" s="45"/>
      <c r="AN16" s="22"/>
      <c r="AO16" s="289">
        <f t="shared" si="7"/>
        <v>0</v>
      </c>
      <c r="AP16" s="45"/>
      <c r="AQ16" s="22"/>
      <c r="AR16" s="22">
        <f t="shared" si="8"/>
        <v>0</v>
      </c>
      <c r="AS16" s="22"/>
      <c r="AT16" s="22"/>
      <c r="AU16" s="22">
        <f t="shared" si="9"/>
        <v>0</v>
      </c>
      <c r="AV16" s="289">
        <f t="shared" si="10"/>
        <v>0</v>
      </c>
      <c r="AW16" s="45"/>
      <c r="AX16" s="22">
        <v>1</v>
      </c>
      <c r="AY16" s="22">
        <v>2</v>
      </c>
      <c r="AZ16" s="22">
        <f t="shared" si="11"/>
        <v>3</v>
      </c>
      <c r="BA16" s="22"/>
      <c r="BB16" s="22">
        <f t="shared" si="12"/>
        <v>0</v>
      </c>
      <c r="BC16" s="289">
        <f t="shared" si="13"/>
        <v>3</v>
      </c>
      <c r="BD16" s="45"/>
      <c r="BE16" s="22"/>
      <c r="BF16" s="22"/>
      <c r="BG16" s="289">
        <f t="shared" si="14"/>
        <v>0</v>
      </c>
      <c r="BH16" s="332">
        <f t="shared" si="15"/>
        <v>8</v>
      </c>
      <c r="BI16" s="293">
        <v>168109.6</v>
      </c>
      <c r="BJ16" s="85">
        <f t="shared" si="16"/>
        <v>168110</v>
      </c>
      <c r="BK16" s="316"/>
      <c r="BL16" s="318"/>
      <c r="BM16" s="318"/>
      <c r="BN16" s="318"/>
      <c r="BO16" s="320"/>
      <c r="BP16" s="320"/>
      <c r="BQ16" s="320"/>
      <c r="BR16" s="322"/>
      <c r="BS16" s="399"/>
      <c r="BT16" s="324">
        <f t="shared" si="17"/>
        <v>168110</v>
      </c>
      <c r="BU16" s="184">
        <f t="shared" si="18"/>
        <v>1344880</v>
      </c>
      <c r="BV16" s="521"/>
    </row>
    <row r="17" spans="1:82" s="181" customFormat="1" ht="24" x14ac:dyDescent="0.25">
      <c r="B17" s="272">
        <v>10</v>
      </c>
      <c r="C17" s="5" t="str">
        <f>'ESPECIFICACIONES TECNICAS- E.M'!C17</f>
        <v>Nitrito de sodio</v>
      </c>
      <c r="D17" s="8" t="str">
        <f>'ESPECIFICACIONES TECNICAS- E.M'!D17</f>
        <v>Reactivo analítico  o  ACS o Análisis o Ph Eur o  BP</v>
      </c>
      <c r="E17" s="8" t="str">
        <f>'ESPECIFICACIONES TECNICAS- E.M'!E17</f>
        <v xml:space="preserve"> ≥ 98%</v>
      </c>
      <c r="F17" s="5" t="str">
        <f>'ESPECIFICACIONES TECNICAS- E.M'!F17</f>
        <v>Frasco por 100 gramos</v>
      </c>
      <c r="G17" s="5" t="str">
        <f>'ESPECIFICACIONES TECNICAS- E.M'!G17</f>
        <v xml:space="preserve"> Un (1) año a partir de la entrega</v>
      </c>
      <c r="H17" s="8" t="str">
        <f>'ESPECIFICACIONES TECNICAS- E.M'!H17</f>
        <v>AMBIENTE</v>
      </c>
      <c r="I17" s="282" t="str">
        <f>'ESPECIFICACIONES TECNICAS- E.M'!I17</f>
        <v>7632-00-0</v>
      </c>
      <c r="J17" s="529"/>
      <c r="K17" s="284" t="str">
        <f>'ESPECIFICACIONES TECNICAS- E.M'!K17</f>
        <v>REACTIVO</v>
      </c>
      <c r="L17" s="282" t="str">
        <f>'ESPECIFICACIONES TECNICAS- E.M'!L17</f>
        <v>PUREZA</v>
      </c>
      <c r="M17" s="434"/>
      <c r="N17" s="45"/>
      <c r="O17" s="289">
        <f t="shared" si="0"/>
        <v>0</v>
      </c>
      <c r="P17" s="45"/>
      <c r="Q17" s="22"/>
      <c r="R17" s="22"/>
      <c r="S17" s="22"/>
      <c r="T17" s="22"/>
      <c r="U17" s="289">
        <f t="shared" si="1"/>
        <v>0</v>
      </c>
      <c r="V17" s="45">
        <v>1</v>
      </c>
      <c r="W17" s="22"/>
      <c r="X17" s="22"/>
      <c r="Y17" s="22"/>
      <c r="Z17" s="289">
        <f t="shared" si="2"/>
        <v>1</v>
      </c>
      <c r="AA17" s="45"/>
      <c r="AB17" s="22"/>
      <c r="AC17" s="22"/>
      <c r="AD17" s="22">
        <f t="shared" si="3"/>
        <v>0</v>
      </c>
      <c r="AE17" s="22"/>
      <c r="AF17" s="22">
        <f t="shared" si="4"/>
        <v>0</v>
      </c>
      <c r="AG17" s="289">
        <f t="shared" si="5"/>
        <v>0</v>
      </c>
      <c r="AH17" s="38"/>
      <c r="AI17" s="7"/>
      <c r="AJ17" s="7"/>
      <c r="AK17" s="7"/>
      <c r="AL17" s="289">
        <f t="shared" si="6"/>
        <v>0</v>
      </c>
      <c r="AM17" s="45"/>
      <c r="AN17" s="22"/>
      <c r="AO17" s="289">
        <f t="shared" si="7"/>
        <v>0</v>
      </c>
      <c r="AP17" s="45"/>
      <c r="AQ17" s="22"/>
      <c r="AR17" s="22">
        <f t="shared" si="8"/>
        <v>0</v>
      </c>
      <c r="AS17" s="22"/>
      <c r="AT17" s="22"/>
      <c r="AU17" s="22">
        <f t="shared" si="9"/>
        <v>0</v>
      </c>
      <c r="AV17" s="289">
        <f t="shared" si="10"/>
        <v>0</v>
      </c>
      <c r="AW17" s="45"/>
      <c r="AX17" s="22"/>
      <c r="AY17" s="22"/>
      <c r="AZ17" s="22">
        <f t="shared" si="11"/>
        <v>0</v>
      </c>
      <c r="BA17" s="22"/>
      <c r="BB17" s="22">
        <f t="shared" si="12"/>
        <v>0</v>
      </c>
      <c r="BC17" s="289">
        <f t="shared" si="13"/>
        <v>0</v>
      </c>
      <c r="BD17" s="45">
        <v>1</v>
      </c>
      <c r="BE17" s="22"/>
      <c r="BF17" s="22"/>
      <c r="BG17" s="289">
        <f t="shared" si="14"/>
        <v>1</v>
      </c>
      <c r="BH17" s="332">
        <f t="shared" si="15"/>
        <v>2</v>
      </c>
      <c r="BI17" s="293">
        <v>151298.64000000001</v>
      </c>
      <c r="BJ17" s="85">
        <f t="shared" si="16"/>
        <v>151299</v>
      </c>
      <c r="BK17" s="316"/>
      <c r="BL17" s="318"/>
      <c r="BM17" s="318"/>
      <c r="BN17" s="318"/>
      <c r="BO17" s="320"/>
      <c r="BP17" s="320"/>
      <c r="BQ17" s="320"/>
      <c r="BR17" s="322"/>
      <c r="BS17" s="399"/>
      <c r="BT17" s="324">
        <f t="shared" si="17"/>
        <v>151299</v>
      </c>
      <c r="BU17" s="184">
        <f t="shared" si="18"/>
        <v>302598</v>
      </c>
      <c r="BV17" s="521"/>
    </row>
    <row r="18" spans="1:82" s="181" customFormat="1" ht="24" x14ac:dyDescent="0.25">
      <c r="B18" s="272">
        <v>11</v>
      </c>
      <c r="C18" s="5" t="str">
        <f>'ESPECIFICACIONES TECNICAS- E.M'!C18</f>
        <v>Permanganato de potasio</v>
      </c>
      <c r="D18" s="8" t="str">
        <f>'ESPECIFICACIONES TECNICAS- E.M'!D18</f>
        <v>Reactivo analítico  o  ACS o Análisis o Ph Eur o  BP</v>
      </c>
      <c r="E18" s="8" t="str">
        <f>'ESPECIFICACIONES TECNICAS- E.M'!E18</f>
        <v xml:space="preserve"> ≥ 98%</v>
      </c>
      <c r="F18" s="5" t="str">
        <f>'ESPECIFICACIONES TECNICAS- E.M'!F18</f>
        <v xml:space="preserve">Frasco por 250 gramos </v>
      </c>
      <c r="G18" s="5" t="str">
        <f>'ESPECIFICACIONES TECNICAS- E.M'!G18</f>
        <v xml:space="preserve"> Un (1) año a partir de la entrega</v>
      </c>
      <c r="H18" s="8" t="str">
        <f>'ESPECIFICACIONES TECNICAS- E.M'!H18</f>
        <v>AMBIENTE</v>
      </c>
      <c r="I18" s="282" t="str">
        <f>'ESPECIFICACIONES TECNICAS- E.M'!I18</f>
        <v>7722-64-7</v>
      </c>
      <c r="J18" s="529"/>
      <c r="K18" s="284" t="str">
        <f>'ESPECIFICACIONES TECNICAS- E.M'!K18</f>
        <v>REACTIVO</v>
      </c>
      <c r="L18" s="282" t="str">
        <f>'ESPECIFICACIONES TECNICAS- E.M'!L18</f>
        <v>PUREZA</v>
      </c>
      <c r="M18" s="434"/>
      <c r="N18" s="45"/>
      <c r="O18" s="289">
        <f t="shared" si="0"/>
        <v>0</v>
      </c>
      <c r="P18" s="45"/>
      <c r="Q18" s="22"/>
      <c r="R18" s="22"/>
      <c r="S18" s="22"/>
      <c r="T18" s="22"/>
      <c r="U18" s="289">
        <f t="shared" si="1"/>
        <v>0</v>
      </c>
      <c r="V18" s="45"/>
      <c r="W18" s="22"/>
      <c r="X18" s="22"/>
      <c r="Y18" s="22"/>
      <c r="Z18" s="289">
        <f t="shared" si="2"/>
        <v>0</v>
      </c>
      <c r="AA18" s="45"/>
      <c r="AB18" s="22">
        <v>1</v>
      </c>
      <c r="AC18" s="22"/>
      <c r="AD18" s="22">
        <f t="shared" si="3"/>
        <v>1</v>
      </c>
      <c r="AE18" s="22"/>
      <c r="AF18" s="22">
        <f t="shared" si="4"/>
        <v>0</v>
      </c>
      <c r="AG18" s="289">
        <f t="shared" si="5"/>
        <v>1</v>
      </c>
      <c r="AH18" s="38"/>
      <c r="AI18" s="7"/>
      <c r="AJ18" s="7"/>
      <c r="AK18" s="7"/>
      <c r="AL18" s="289">
        <f t="shared" si="6"/>
        <v>0</v>
      </c>
      <c r="AM18" s="45"/>
      <c r="AN18" s="22"/>
      <c r="AO18" s="289">
        <f t="shared" si="7"/>
        <v>0</v>
      </c>
      <c r="AP18" s="45"/>
      <c r="AQ18" s="22"/>
      <c r="AR18" s="22">
        <f t="shared" si="8"/>
        <v>0</v>
      </c>
      <c r="AS18" s="22"/>
      <c r="AT18" s="22"/>
      <c r="AU18" s="22">
        <f t="shared" si="9"/>
        <v>0</v>
      </c>
      <c r="AV18" s="289">
        <f t="shared" si="10"/>
        <v>0</v>
      </c>
      <c r="AW18" s="45"/>
      <c r="AX18" s="22"/>
      <c r="AY18" s="22"/>
      <c r="AZ18" s="22">
        <f t="shared" si="11"/>
        <v>0</v>
      </c>
      <c r="BA18" s="22"/>
      <c r="BB18" s="22">
        <f t="shared" si="12"/>
        <v>0</v>
      </c>
      <c r="BC18" s="289">
        <f t="shared" si="13"/>
        <v>0</v>
      </c>
      <c r="BD18" s="45">
        <v>1</v>
      </c>
      <c r="BE18" s="22"/>
      <c r="BF18" s="22"/>
      <c r="BG18" s="289">
        <f t="shared" si="14"/>
        <v>1</v>
      </c>
      <c r="BH18" s="332">
        <f t="shared" si="15"/>
        <v>2</v>
      </c>
      <c r="BI18" s="293">
        <v>336219.2</v>
      </c>
      <c r="BJ18" s="85">
        <f t="shared" si="16"/>
        <v>336219</v>
      </c>
      <c r="BK18" s="316"/>
      <c r="BL18" s="318"/>
      <c r="BM18" s="318"/>
      <c r="BN18" s="318"/>
      <c r="BO18" s="320"/>
      <c r="BP18" s="320"/>
      <c r="BQ18" s="320"/>
      <c r="BR18" s="322"/>
      <c r="BS18" s="399"/>
      <c r="BT18" s="324">
        <f t="shared" si="17"/>
        <v>336219</v>
      </c>
      <c r="BU18" s="184">
        <f t="shared" si="18"/>
        <v>672438</v>
      </c>
      <c r="BV18" s="521"/>
    </row>
    <row r="19" spans="1:82" s="181" customFormat="1" ht="24" x14ac:dyDescent="0.25">
      <c r="B19" s="272">
        <v>12</v>
      </c>
      <c r="C19" s="5" t="str">
        <f>'ESPECIFICACIONES TECNICAS- E.M'!C19</f>
        <v>Acetaldehído</v>
      </c>
      <c r="D19" s="8" t="str">
        <f>'ESPECIFICACIONES TECNICAS- E.M'!D19</f>
        <v>Reactivo analítico  o  ACS o Análisis o Ph Eur o  BP</v>
      </c>
      <c r="E19" s="8" t="str">
        <f>'ESPECIFICACIONES TECNICAS- E.M'!E19</f>
        <v>≥99,5 %</v>
      </c>
      <c r="F19" s="5" t="str">
        <f>'ESPECIFICACIONES TECNICAS- E.M'!F19</f>
        <v>Frasco por  1 Litro</v>
      </c>
      <c r="G19" s="5" t="str">
        <f>'ESPECIFICACIONES TECNICAS- E.M'!G19</f>
        <v xml:space="preserve"> Un (1) año a partir de la entrega</v>
      </c>
      <c r="H19" s="8" t="str">
        <f>'ESPECIFICACIONES TECNICAS- E.M'!H19</f>
        <v>AMBIENTE</v>
      </c>
      <c r="I19" s="282" t="str">
        <f>'ESPECIFICACIONES TECNICAS- E.M'!I19</f>
        <v>75-07-0</v>
      </c>
      <c r="J19" s="529"/>
      <c r="K19" s="284" t="str">
        <f>'ESPECIFICACIONES TECNICAS- E.M'!K19</f>
        <v>REACTIVO</v>
      </c>
      <c r="L19" s="282" t="str">
        <f>'ESPECIFICACIONES TECNICAS- E.M'!L19</f>
        <v>PUREZA</v>
      </c>
      <c r="M19" s="434"/>
      <c r="N19" s="45"/>
      <c r="O19" s="289">
        <f t="shared" si="0"/>
        <v>0</v>
      </c>
      <c r="P19" s="45"/>
      <c r="Q19" s="22"/>
      <c r="R19" s="22"/>
      <c r="S19" s="22"/>
      <c r="T19" s="22"/>
      <c r="U19" s="289">
        <f t="shared" si="1"/>
        <v>0</v>
      </c>
      <c r="V19" s="45"/>
      <c r="W19" s="22"/>
      <c r="X19" s="22"/>
      <c r="Y19" s="22">
        <v>1</v>
      </c>
      <c r="Z19" s="289">
        <f t="shared" si="2"/>
        <v>1</v>
      </c>
      <c r="AA19" s="45"/>
      <c r="AB19" s="22"/>
      <c r="AC19" s="22"/>
      <c r="AD19" s="22">
        <f t="shared" si="3"/>
        <v>0</v>
      </c>
      <c r="AE19" s="22"/>
      <c r="AF19" s="22">
        <f t="shared" si="4"/>
        <v>0</v>
      </c>
      <c r="AG19" s="289">
        <f t="shared" si="5"/>
        <v>0</v>
      </c>
      <c r="AH19" s="38"/>
      <c r="AI19" s="7"/>
      <c r="AJ19" s="7"/>
      <c r="AK19" s="7"/>
      <c r="AL19" s="289">
        <f t="shared" si="6"/>
        <v>0</v>
      </c>
      <c r="AM19" s="45"/>
      <c r="AN19" s="22"/>
      <c r="AO19" s="289">
        <f t="shared" si="7"/>
        <v>0</v>
      </c>
      <c r="AP19" s="45"/>
      <c r="AQ19" s="22">
        <v>1</v>
      </c>
      <c r="AR19" s="22">
        <f t="shared" si="8"/>
        <v>1</v>
      </c>
      <c r="AS19" s="22"/>
      <c r="AT19" s="22"/>
      <c r="AU19" s="22">
        <f t="shared" si="9"/>
        <v>0</v>
      </c>
      <c r="AV19" s="289">
        <f t="shared" si="10"/>
        <v>1</v>
      </c>
      <c r="AW19" s="45"/>
      <c r="AX19" s="22"/>
      <c r="AY19" s="22">
        <v>1</v>
      </c>
      <c r="AZ19" s="22">
        <f t="shared" si="11"/>
        <v>1</v>
      </c>
      <c r="BA19" s="22"/>
      <c r="BB19" s="22">
        <f t="shared" si="12"/>
        <v>0</v>
      </c>
      <c r="BC19" s="289">
        <f t="shared" si="13"/>
        <v>1</v>
      </c>
      <c r="BD19" s="45"/>
      <c r="BE19" s="22"/>
      <c r="BF19" s="22">
        <v>1</v>
      </c>
      <c r="BG19" s="289">
        <f t="shared" si="14"/>
        <v>1</v>
      </c>
      <c r="BH19" s="332">
        <f t="shared" si="15"/>
        <v>4</v>
      </c>
      <c r="BI19" s="293">
        <v>1540115.38</v>
      </c>
      <c r="BJ19" s="85">
        <f t="shared" si="16"/>
        <v>1540115</v>
      </c>
      <c r="BK19" s="316"/>
      <c r="BL19" s="318"/>
      <c r="BM19" s="318"/>
      <c r="BN19" s="318"/>
      <c r="BO19" s="320"/>
      <c r="BP19" s="320"/>
      <c r="BQ19" s="320"/>
      <c r="BR19" s="322"/>
      <c r="BS19" s="399"/>
      <c r="BT19" s="324">
        <f t="shared" si="17"/>
        <v>1540115</v>
      </c>
      <c r="BU19" s="184">
        <f t="shared" si="18"/>
        <v>6160460</v>
      </c>
      <c r="BV19" s="521"/>
    </row>
    <row r="20" spans="1:82" s="181" customFormat="1" ht="24" x14ac:dyDescent="0.25">
      <c r="B20" s="272">
        <v>13</v>
      </c>
      <c r="C20" s="5" t="str">
        <f>'ESPECIFICACIONES TECNICAS- E.M'!C20</f>
        <v xml:space="preserve">Metanol para  LC-MS </v>
      </c>
      <c r="D20" s="8" t="str">
        <f>'ESPECIFICACIONES TECNICAS- E.M'!D20</f>
        <v>LC-MS</v>
      </c>
      <c r="E20" s="8" t="str">
        <f>'ESPECIFICACIONES TECNICAS- E.M'!E20</f>
        <v>≥99,9 %</v>
      </c>
      <c r="F20" s="5" t="str">
        <f>'ESPECIFICACIONES TECNICAS- E.M'!F20</f>
        <v>Frasco por 4 Litros</v>
      </c>
      <c r="G20" s="5" t="str">
        <f>'ESPECIFICACIONES TECNICAS- E.M'!G20</f>
        <v xml:space="preserve"> Un (1) año a partir de la entrega</v>
      </c>
      <c r="H20" s="8" t="str">
        <f>'ESPECIFICACIONES TECNICAS- E.M'!H20</f>
        <v>AMBIENTE</v>
      </c>
      <c r="I20" s="282" t="str">
        <f>'ESPECIFICACIONES TECNICAS- E.M'!I20</f>
        <v>67-56-1</v>
      </c>
      <c r="J20" s="529"/>
      <c r="K20" s="284" t="str">
        <f>'ESPECIFICACIONES TECNICAS- E.M'!K20</f>
        <v>REACTIVO</v>
      </c>
      <c r="L20" s="282" t="str">
        <f>'ESPECIFICACIONES TECNICAS- E.M'!L20</f>
        <v>PUREZA</v>
      </c>
      <c r="M20" s="434"/>
      <c r="N20" s="45"/>
      <c r="O20" s="289">
        <f t="shared" si="0"/>
        <v>0</v>
      </c>
      <c r="P20" s="45"/>
      <c r="Q20" s="22">
        <v>9</v>
      </c>
      <c r="R20" s="22"/>
      <c r="S20" s="22"/>
      <c r="T20" s="22"/>
      <c r="U20" s="289">
        <f t="shared" si="1"/>
        <v>9</v>
      </c>
      <c r="V20" s="45"/>
      <c r="W20" s="22"/>
      <c r="X20" s="22"/>
      <c r="Y20" s="22">
        <v>7</v>
      </c>
      <c r="Z20" s="289">
        <f t="shared" si="2"/>
        <v>7</v>
      </c>
      <c r="AA20" s="45"/>
      <c r="AB20" s="22"/>
      <c r="AC20" s="22">
        <v>30</v>
      </c>
      <c r="AD20" s="22">
        <f t="shared" si="3"/>
        <v>30</v>
      </c>
      <c r="AE20" s="22"/>
      <c r="AF20" s="22">
        <f t="shared" si="4"/>
        <v>0</v>
      </c>
      <c r="AG20" s="289">
        <f t="shared" si="5"/>
        <v>30</v>
      </c>
      <c r="AH20" s="38"/>
      <c r="AI20" s="7"/>
      <c r="AJ20" s="7"/>
      <c r="AK20" s="7"/>
      <c r="AL20" s="289">
        <f t="shared" si="6"/>
        <v>0</v>
      </c>
      <c r="AM20" s="45"/>
      <c r="AN20" s="22">
        <v>1</v>
      </c>
      <c r="AO20" s="289">
        <f t="shared" si="7"/>
        <v>1</v>
      </c>
      <c r="AP20" s="45"/>
      <c r="AQ20" s="22"/>
      <c r="AR20" s="22">
        <f t="shared" si="8"/>
        <v>0</v>
      </c>
      <c r="AS20" s="22"/>
      <c r="AT20" s="22"/>
      <c r="AU20" s="22">
        <f t="shared" si="9"/>
        <v>0</v>
      </c>
      <c r="AV20" s="289">
        <f t="shared" si="10"/>
        <v>0</v>
      </c>
      <c r="AW20" s="45"/>
      <c r="AX20" s="22"/>
      <c r="AY20" s="22"/>
      <c r="AZ20" s="22">
        <f t="shared" si="11"/>
        <v>0</v>
      </c>
      <c r="BA20" s="22"/>
      <c r="BB20" s="22">
        <f t="shared" si="12"/>
        <v>0</v>
      </c>
      <c r="BC20" s="289">
        <f t="shared" si="13"/>
        <v>0</v>
      </c>
      <c r="BD20" s="45"/>
      <c r="BE20" s="22"/>
      <c r="BF20" s="22"/>
      <c r="BG20" s="289">
        <f t="shared" si="14"/>
        <v>0</v>
      </c>
      <c r="BH20" s="332">
        <f t="shared" si="15"/>
        <v>47</v>
      </c>
      <c r="BI20" s="292">
        <v>709783.87</v>
      </c>
      <c r="BJ20" s="85">
        <f t="shared" si="16"/>
        <v>709784</v>
      </c>
      <c r="BK20" s="316"/>
      <c r="BL20" s="318"/>
      <c r="BM20" s="318"/>
      <c r="BN20" s="318"/>
      <c r="BO20" s="320"/>
      <c r="BP20" s="320"/>
      <c r="BQ20" s="320"/>
      <c r="BR20" s="322"/>
      <c r="BS20" s="399"/>
      <c r="BT20" s="324">
        <f t="shared" si="17"/>
        <v>709784</v>
      </c>
      <c r="BU20" s="184">
        <f t="shared" si="18"/>
        <v>33359848</v>
      </c>
      <c r="BV20" s="521"/>
    </row>
    <row r="21" spans="1:82" s="181" customFormat="1" ht="24" x14ac:dyDescent="0.25">
      <c r="B21" s="272">
        <v>14</v>
      </c>
      <c r="C21" s="5" t="str">
        <f>'ESPECIFICACIONES TECNICAS- E.M'!C21</f>
        <v>Hexano (n-hexano)</v>
      </c>
      <c r="D21" s="8" t="str">
        <f>'ESPECIFICACIONES TECNICAS- E.M'!D21</f>
        <v>LC-MS</v>
      </c>
      <c r="E21" s="8" t="str">
        <f>'ESPECIFICACIONES TECNICAS- E.M'!E21</f>
        <v xml:space="preserve"> ≥99 %</v>
      </c>
      <c r="F21" s="5" t="str">
        <f>'ESPECIFICACIONES TECNICAS- E.M'!F21</f>
        <v>Frasco por 2,5 Litros</v>
      </c>
      <c r="G21" s="5" t="str">
        <f>'ESPECIFICACIONES TECNICAS- E.M'!G21</f>
        <v xml:space="preserve"> Un (1) año a partir de la entrega</v>
      </c>
      <c r="H21" s="8" t="str">
        <f>'ESPECIFICACIONES TECNICAS- E.M'!H21</f>
        <v>AMBIENTE</v>
      </c>
      <c r="I21" s="282" t="str">
        <f>'ESPECIFICACIONES TECNICAS- E.M'!I21</f>
        <v>110-54-3</v>
      </c>
      <c r="J21" s="529"/>
      <c r="K21" s="284" t="str">
        <f>'ESPECIFICACIONES TECNICAS- E.M'!K21</f>
        <v>REACTIVO</v>
      </c>
      <c r="L21" s="282" t="str">
        <f>'ESPECIFICACIONES TECNICAS- E.M'!L21</f>
        <v>PUREZA</v>
      </c>
      <c r="M21" s="434"/>
      <c r="N21" s="45"/>
      <c r="O21" s="289">
        <f t="shared" si="0"/>
        <v>0</v>
      </c>
      <c r="P21" s="45"/>
      <c r="Q21" s="22"/>
      <c r="R21" s="22"/>
      <c r="S21" s="22"/>
      <c r="T21" s="22"/>
      <c r="U21" s="289">
        <f t="shared" si="1"/>
        <v>0</v>
      </c>
      <c r="V21" s="45"/>
      <c r="W21" s="22"/>
      <c r="X21" s="22"/>
      <c r="Y21" s="22"/>
      <c r="Z21" s="289">
        <f t="shared" si="2"/>
        <v>0</v>
      </c>
      <c r="AA21" s="45"/>
      <c r="AB21" s="22"/>
      <c r="AC21" s="22">
        <v>1</v>
      </c>
      <c r="AD21" s="22">
        <f t="shared" si="3"/>
        <v>1</v>
      </c>
      <c r="AE21" s="22"/>
      <c r="AF21" s="22">
        <f t="shared" si="4"/>
        <v>0</v>
      </c>
      <c r="AG21" s="289">
        <f t="shared" si="5"/>
        <v>1</v>
      </c>
      <c r="AH21" s="38"/>
      <c r="AI21" s="7"/>
      <c r="AJ21" s="7"/>
      <c r="AK21" s="7"/>
      <c r="AL21" s="289">
        <f t="shared" si="6"/>
        <v>0</v>
      </c>
      <c r="AM21" s="45"/>
      <c r="AN21" s="22"/>
      <c r="AO21" s="289">
        <f t="shared" si="7"/>
        <v>0</v>
      </c>
      <c r="AP21" s="45"/>
      <c r="AQ21" s="22"/>
      <c r="AR21" s="22">
        <f t="shared" si="8"/>
        <v>0</v>
      </c>
      <c r="AS21" s="22"/>
      <c r="AT21" s="22"/>
      <c r="AU21" s="22">
        <f t="shared" si="9"/>
        <v>0</v>
      </c>
      <c r="AV21" s="289">
        <f t="shared" si="10"/>
        <v>0</v>
      </c>
      <c r="AW21" s="45"/>
      <c r="AX21" s="22"/>
      <c r="AY21" s="22"/>
      <c r="AZ21" s="22">
        <f t="shared" si="11"/>
        <v>0</v>
      </c>
      <c r="BA21" s="22"/>
      <c r="BB21" s="22">
        <f t="shared" si="12"/>
        <v>0</v>
      </c>
      <c r="BC21" s="289">
        <f t="shared" si="13"/>
        <v>0</v>
      </c>
      <c r="BD21" s="45"/>
      <c r="BE21" s="22"/>
      <c r="BF21" s="22"/>
      <c r="BG21" s="289">
        <f t="shared" si="14"/>
        <v>0</v>
      </c>
      <c r="BH21" s="332">
        <f t="shared" si="15"/>
        <v>1</v>
      </c>
      <c r="BI21" s="292">
        <v>1258254.5900000001</v>
      </c>
      <c r="BJ21" s="85">
        <f t="shared" si="16"/>
        <v>1258255</v>
      </c>
      <c r="BK21" s="316"/>
      <c r="BL21" s="318"/>
      <c r="BM21" s="318"/>
      <c r="BN21" s="318"/>
      <c r="BO21" s="320"/>
      <c r="BP21" s="320"/>
      <c r="BQ21" s="320"/>
      <c r="BR21" s="322"/>
      <c r="BS21" s="399"/>
      <c r="BT21" s="324">
        <f t="shared" si="17"/>
        <v>1258255</v>
      </c>
      <c r="BU21" s="184">
        <f t="shared" si="18"/>
        <v>1258255</v>
      </c>
      <c r="BV21" s="521"/>
    </row>
    <row r="22" spans="1:82" s="181" customFormat="1" ht="24" x14ac:dyDescent="0.25">
      <c r="B22" s="272">
        <v>15</v>
      </c>
      <c r="C22" s="5" t="str">
        <f>'ESPECIFICACIONES TECNICAS- E.M'!C22</f>
        <v>Sulfato de amonio</v>
      </c>
      <c r="D22" s="8" t="str">
        <f>'ESPECIFICACIONES TECNICAS- E.M'!D22</f>
        <v>Reactivo analítico  o  ACS o Análisis o Ph Eur o  BP</v>
      </c>
      <c r="E22" s="8" t="str">
        <f>'ESPECIFICACIONES TECNICAS- E.M'!E22</f>
        <v xml:space="preserve"> ≥99%</v>
      </c>
      <c r="F22" s="5" t="str">
        <f>'ESPECIFICACIONES TECNICAS- E.M'!F22</f>
        <v>Frasco por 1 Kg</v>
      </c>
      <c r="G22" s="5" t="str">
        <f>'ESPECIFICACIONES TECNICAS- E.M'!G22</f>
        <v xml:space="preserve"> Un (1) año a partir de la entrega</v>
      </c>
      <c r="H22" s="8" t="str">
        <f>'ESPECIFICACIONES TECNICAS- E.M'!H22</f>
        <v>AMBIENTE</v>
      </c>
      <c r="I22" s="282" t="str">
        <f>'ESPECIFICACIONES TECNICAS- E.M'!I22</f>
        <v>7783-20-2</v>
      </c>
      <c r="J22" s="529"/>
      <c r="K22" s="284" t="str">
        <f>'ESPECIFICACIONES TECNICAS- E.M'!K22</f>
        <v>REACTIVO</v>
      </c>
      <c r="L22" s="282" t="str">
        <f>'ESPECIFICACIONES TECNICAS- E.M'!L22</f>
        <v>PUREZA</v>
      </c>
      <c r="M22" s="434"/>
      <c r="N22" s="45"/>
      <c r="O22" s="289">
        <f t="shared" si="0"/>
        <v>0</v>
      </c>
      <c r="P22" s="45"/>
      <c r="Q22" s="22"/>
      <c r="R22" s="22"/>
      <c r="S22" s="22"/>
      <c r="T22" s="22"/>
      <c r="U22" s="289">
        <f t="shared" si="1"/>
        <v>0</v>
      </c>
      <c r="V22" s="45"/>
      <c r="W22" s="22"/>
      <c r="X22" s="22"/>
      <c r="Y22" s="22"/>
      <c r="Z22" s="289">
        <f t="shared" si="2"/>
        <v>0</v>
      </c>
      <c r="AA22" s="45"/>
      <c r="AB22" s="22"/>
      <c r="AC22" s="22"/>
      <c r="AD22" s="22">
        <f t="shared" si="3"/>
        <v>0</v>
      </c>
      <c r="AE22" s="22"/>
      <c r="AF22" s="22">
        <f t="shared" si="4"/>
        <v>0</v>
      </c>
      <c r="AG22" s="289">
        <f t="shared" si="5"/>
        <v>0</v>
      </c>
      <c r="AH22" s="38"/>
      <c r="AI22" s="7"/>
      <c r="AJ22" s="22">
        <v>1</v>
      </c>
      <c r="AK22" s="7"/>
      <c r="AL22" s="289">
        <f t="shared" si="6"/>
        <v>1</v>
      </c>
      <c r="AM22" s="45"/>
      <c r="AN22" s="22"/>
      <c r="AO22" s="289">
        <f t="shared" si="7"/>
        <v>0</v>
      </c>
      <c r="AP22" s="45"/>
      <c r="AQ22" s="22"/>
      <c r="AR22" s="22">
        <f t="shared" si="8"/>
        <v>0</v>
      </c>
      <c r="AS22" s="22"/>
      <c r="AT22" s="22"/>
      <c r="AU22" s="22">
        <f t="shared" si="9"/>
        <v>0</v>
      </c>
      <c r="AV22" s="289">
        <f t="shared" si="10"/>
        <v>0</v>
      </c>
      <c r="AW22" s="45"/>
      <c r="AX22" s="22"/>
      <c r="AY22" s="22"/>
      <c r="AZ22" s="22">
        <f t="shared" si="11"/>
        <v>0</v>
      </c>
      <c r="BA22" s="22"/>
      <c r="BB22" s="22">
        <f t="shared" si="12"/>
        <v>0</v>
      </c>
      <c r="BC22" s="289">
        <f t="shared" si="13"/>
        <v>0</v>
      </c>
      <c r="BD22" s="45">
        <v>1</v>
      </c>
      <c r="BE22" s="22"/>
      <c r="BF22" s="22"/>
      <c r="BG22" s="289">
        <f t="shared" si="14"/>
        <v>1</v>
      </c>
      <c r="BH22" s="332">
        <f t="shared" si="15"/>
        <v>2</v>
      </c>
      <c r="BI22" s="293">
        <v>324665.08</v>
      </c>
      <c r="BJ22" s="85">
        <f t="shared" si="16"/>
        <v>324665</v>
      </c>
      <c r="BK22" s="316"/>
      <c r="BL22" s="318"/>
      <c r="BM22" s="318"/>
      <c r="BN22" s="318"/>
      <c r="BO22" s="320"/>
      <c r="BP22" s="320"/>
      <c r="BQ22" s="320"/>
      <c r="BR22" s="322"/>
      <c r="BS22" s="399"/>
      <c r="BT22" s="324">
        <f t="shared" si="17"/>
        <v>324665</v>
      </c>
      <c r="BU22" s="184">
        <f t="shared" si="18"/>
        <v>649330</v>
      </c>
      <c r="BV22" s="521"/>
    </row>
    <row r="23" spans="1:82" s="181" customFormat="1" ht="24" x14ac:dyDescent="0.25">
      <c r="B23" s="272">
        <v>16</v>
      </c>
      <c r="C23" s="5" t="str">
        <f>'ESPECIFICACIONES TECNICAS- E.M'!C23</f>
        <v>Oxido de Calcio en polvo</v>
      </c>
      <c r="D23" s="8" t="str">
        <f>'ESPECIFICACIONES TECNICAS- E.M'!D23</f>
        <v>Reactivo analítico  o  ACS o Análisis o Ph Eur o  BP</v>
      </c>
      <c r="E23" s="8" t="str">
        <f>'ESPECIFICACIONES TECNICAS- E.M'!E23</f>
        <v xml:space="preserve"> ≥95%</v>
      </c>
      <c r="F23" s="5" t="str">
        <f>'ESPECIFICACIONES TECNICAS- E.M'!F23</f>
        <v>Frasco por 1 Kg</v>
      </c>
      <c r="G23" s="5" t="str">
        <f>'ESPECIFICACIONES TECNICAS- E.M'!G23</f>
        <v xml:space="preserve"> Un (1) año a partir de la entrega</v>
      </c>
      <c r="H23" s="8" t="str">
        <f>'ESPECIFICACIONES TECNICAS- E.M'!H23</f>
        <v>AMBIENTE</v>
      </c>
      <c r="I23" s="282" t="str">
        <f>'ESPECIFICACIONES TECNICAS- E.M'!I23</f>
        <v>1305-78-8</v>
      </c>
      <c r="J23" s="529"/>
      <c r="K23" s="284" t="str">
        <f>'ESPECIFICACIONES TECNICAS- E.M'!K23</f>
        <v>REACTIVO</v>
      </c>
      <c r="L23" s="282" t="str">
        <f>'ESPECIFICACIONES TECNICAS- E.M'!L23</f>
        <v>PUREZA</v>
      </c>
      <c r="M23" s="434"/>
      <c r="N23" s="45"/>
      <c r="O23" s="289">
        <f t="shared" si="0"/>
        <v>0</v>
      </c>
      <c r="P23" s="45"/>
      <c r="Q23" s="22"/>
      <c r="R23" s="22"/>
      <c r="S23" s="22"/>
      <c r="T23" s="22"/>
      <c r="U23" s="289">
        <f t="shared" si="1"/>
        <v>0</v>
      </c>
      <c r="V23" s="45"/>
      <c r="W23" s="22"/>
      <c r="X23" s="22"/>
      <c r="Y23" s="22"/>
      <c r="Z23" s="289">
        <f t="shared" si="2"/>
        <v>0</v>
      </c>
      <c r="AA23" s="45"/>
      <c r="AB23" s="22"/>
      <c r="AC23" s="22"/>
      <c r="AD23" s="22">
        <f t="shared" si="3"/>
        <v>0</v>
      </c>
      <c r="AE23" s="22"/>
      <c r="AF23" s="22">
        <f t="shared" si="4"/>
        <v>0</v>
      </c>
      <c r="AG23" s="289">
        <f t="shared" si="5"/>
        <v>0</v>
      </c>
      <c r="AH23" s="38"/>
      <c r="AI23" s="7"/>
      <c r="AJ23" s="7"/>
      <c r="AK23" s="7"/>
      <c r="AL23" s="289">
        <f t="shared" si="6"/>
        <v>0</v>
      </c>
      <c r="AM23" s="45"/>
      <c r="AN23" s="22"/>
      <c r="AO23" s="289">
        <f t="shared" si="7"/>
        <v>0</v>
      </c>
      <c r="AP23" s="45"/>
      <c r="AQ23" s="22"/>
      <c r="AR23" s="22">
        <f t="shared" si="8"/>
        <v>0</v>
      </c>
      <c r="AS23" s="22"/>
      <c r="AT23" s="22"/>
      <c r="AU23" s="22">
        <f t="shared" si="9"/>
        <v>0</v>
      </c>
      <c r="AV23" s="289">
        <f t="shared" si="10"/>
        <v>0</v>
      </c>
      <c r="AW23" s="45"/>
      <c r="AX23" s="22"/>
      <c r="AY23" s="22"/>
      <c r="AZ23" s="22">
        <f t="shared" si="11"/>
        <v>0</v>
      </c>
      <c r="BA23" s="22"/>
      <c r="BB23" s="22">
        <f t="shared" si="12"/>
        <v>0</v>
      </c>
      <c r="BC23" s="289">
        <f t="shared" si="13"/>
        <v>0</v>
      </c>
      <c r="BD23" s="45">
        <v>1</v>
      </c>
      <c r="BE23" s="22"/>
      <c r="BF23" s="22"/>
      <c r="BG23" s="289">
        <f t="shared" si="14"/>
        <v>1</v>
      </c>
      <c r="BH23" s="332">
        <f t="shared" si="15"/>
        <v>1</v>
      </c>
      <c r="BI23" s="292">
        <v>642204.44999999995</v>
      </c>
      <c r="BJ23" s="85">
        <f t="shared" si="16"/>
        <v>642204</v>
      </c>
      <c r="BK23" s="316"/>
      <c r="BL23" s="318"/>
      <c r="BM23" s="318"/>
      <c r="BN23" s="318"/>
      <c r="BO23" s="320"/>
      <c r="BP23" s="320"/>
      <c r="BQ23" s="320"/>
      <c r="BR23" s="322"/>
      <c r="BS23" s="399"/>
      <c r="BT23" s="324">
        <f t="shared" si="17"/>
        <v>642204</v>
      </c>
      <c r="BU23" s="184">
        <f t="shared" si="18"/>
        <v>642204</v>
      </c>
      <c r="BV23" s="521"/>
    </row>
    <row r="24" spans="1:82" s="181" customFormat="1" ht="24" x14ac:dyDescent="0.25">
      <c r="B24" s="272">
        <v>17</v>
      </c>
      <c r="C24" s="5" t="str">
        <f>'ESPECIFICACIONES TECNICAS- E.M'!C24</f>
        <v>Tiocianato de Potasio</v>
      </c>
      <c r="D24" s="8" t="str">
        <f>'ESPECIFICACIONES TECNICAS- E.M'!D24</f>
        <v>Reactivo analítico  o  ACS o Análisis o Ph Eur o  BP</v>
      </c>
      <c r="E24" s="8" t="str">
        <f>'ESPECIFICACIONES TECNICAS- E.M'!E24</f>
        <v xml:space="preserve"> ≥95%</v>
      </c>
      <c r="F24" s="5" t="str">
        <f>'ESPECIFICACIONES TECNICAS- E.M'!F24</f>
        <v>Frasco por 100 gramos</v>
      </c>
      <c r="G24" s="5" t="str">
        <f>'ESPECIFICACIONES TECNICAS- E.M'!G24</f>
        <v xml:space="preserve"> Un (1) año a partir de la entrega</v>
      </c>
      <c r="H24" s="8" t="str">
        <f>'ESPECIFICACIONES TECNICAS- E.M'!H24</f>
        <v>AMBIENTE</v>
      </c>
      <c r="I24" s="282" t="str">
        <f>'ESPECIFICACIONES TECNICAS- E.M'!I24</f>
        <v>333-20-0</v>
      </c>
      <c r="J24" s="529"/>
      <c r="K24" s="284" t="str">
        <f>'ESPECIFICACIONES TECNICAS- E.M'!K24</f>
        <v>REACTIVO</v>
      </c>
      <c r="L24" s="282" t="str">
        <f>'ESPECIFICACIONES TECNICAS- E.M'!L24</f>
        <v>PUREZA</v>
      </c>
      <c r="M24" s="434"/>
      <c r="N24" s="45"/>
      <c r="O24" s="289">
        <f t="shared" si="0"/>
        <v>0</v>
      </c>
      <c r="P24" s="45"/>
      <c r="Q24" s="22"/>
      <c r="R24" s="22"/>
      <c r="S24" s="22"/>
      <c r="T24" s="22"/>
      <c r="U24" s="289">
        <f t="shared" si="1"/>
        <v>0</v>
      </c>
      <c r="V24" s="45"/>
      <c r="W24" s="22"/>
      <c r="X24" s="22"/>
      <c r="Y24" s="22"/>
      <c r="Z24" s="289">
        <f t="shared" si="2"/>
        <v>0</v>
      </c>
      <c r="AA24" s="45"/>
      <c r="AB24" s="22"/>
      <c r="AC24" s="22"/>
      <c r="AD24" s="22">
        <f t="shared" si="3"/>
        <v>0</v>
      </c>
      <c r="AE24" s="22"/>
      <c r="AF24" s="22">
        <f t="shared" si="4"/>
        <v>0</v>
      </c>
      <c r="AG24" s="289">
        <f t="shared" si="5"/>
        <v>0</v>
      </c>
      <c r="AH24" s="38"/>
      <c r="AI24" s="7"/>
      <c r="AJ24" s="7"/>
      <c r="AK24" s="7"/>
      <c r="AL24" s="289">
        <f t="shared" si="6"/>
        <v>0</v>
      </c>
      <c r="AM24" s="45"/>
      <c r="AN24" s="22"/>
      <c r="AO24" s="289">
        <f t="shared" si="7"/>
        <v>0</v>
      </c>
      <c r="AP24" s="45"/>
      <c r="AQ24" s="22"/>
      <c r="AR24" s="22">
        <f t="shared" si="8"/>
        <v>0</v>
      </c>
      <c r="AS24" s="22"/>
      <c r="AT24" s="22"/>
      <c r="AU24" s="22">
        <f t="shared" si="9"/>
        <v>0</v>
      </c>
      <c r="AV24" s="289">
        <f t="shared" si="10"/>
        <v>0</v>
      </c>
      <c r="AW24" s="45"/>
      <c r="AX24" s="22"/>
      <c r="AY24" s="22"/>
      <c r="AZ24" s="22">
        <f t="shared" si="11"/>
        <v>0</v>
      </c>
      <c r="BA24" s="22"/>
      <c r="BB24" s="22">
        <f t="shared" si="12"/>
        <v>0</v>
      </c>
      <c r="BC24" s="289">
        <f t="shared" si="13"/>
        <v>0</v>
      </c>
      <c r="BD24" s="45">
        <v>1</v>
      </c>
      <c r="BE24" s="22"/>
      <c r="BF24" s="22"/>
      <c r="BG24" s="289">
        <f t="shared" si="14"/>
        <v>1</v>
      </c>
      <c r="BH24" s="332">
        <f t="shared" si="15"/>
        <v>1</v>
      </c>
      <c r="BI24" s="292">
        <v>275904.36</v>
      </c>
      <c r="BJ24" s="85">
        <f t="shared" si="16"/>
        <v>275904</v>
      </c>
      <c r="BK24" s="316"/>
      <c r="BL24" s="318"/>
      <c r="BM24" s="318"/>
      <c r="BN24" s="318"/>
      <c r="BO24" s="320"/>
      <c r="BP24" s="320"/>
      <c r="BQ24" s="320"/>
      <c r="BR24" s="322"/>
      <c r="BS24" s="399"/>
      <c r="BT24" s="324">
        <f t="shared" si="17"/>
        <v>275904</v>
      </c>
      <c r="BU24" s="184">
        <f t="shared" si="18"/>
        <v>275904</v>
      </c>
      <c r="BV24" s="521"/>
    </row>
    <row r="25" spans="1:82" s="181" customFormat="1" ht="24" x14ac:dyDescent="0.25">
      <c r="A25" s="21"/>
      <c r="B25" s="272">
        <v>18</v>
      </c>
      <c r="C25" s="5" t="str">
        <f>'ESPECIFICACIONES TECNICAS- E.M'!C25</f>
        <v>Fenolftaleína</v>
      </c>
      <c r="D25" s="8" t="str">
        <f>'ESPECIFICACIONES TECNICAS- E.M'!D25</f>
        <v xml:space="preserve">Reactivo analítico  </v>
      </c>
      <c r="E25" s="8" t="str">
        <f>'ESPECIFICACIONES TECNICAS- E.M'!E25</f>
        <v>NA</v>
      </c>
      <c r="F25" s="5" t="str">
        <f>'ESPECIFICACIONES TECNICAS- E.M'!F25</f>
        <v>Frasco por 100 gramos</v>
      </c>
      <c r="G25" s="5" t="str">
        <f>'ESPECIFICACIONES TECNICAS- E.M'!G25</f>
        <v xml:space="preserve"> Un (1) año a partir de la entrega</v>
      </c>
      <c r="H25" s="8" t="str">
        <f>'ESPECIFICACIONES TECNICAS- E.M'!H25</f>
        <v>AMBIENTE</v>
      </c>
      <c r="I25" s="282" t="str">
        <f>'ESPECIFICACIONES TECNICAS- E.M'!I25</f>
        <v>77-09-8</v>
      </c>
      <c r="J25" s="529"/>
      <c r="K25" s="284" t="str">
        <f>'ESPECIFICACIONES TECNICAS- E.M'!K25</f>
        <v>REACTIVO</v>
      </c>
      <c r="L25" s="282" t="str">
        <f>'ESPECIFICACIONES TECNICAS- E.M'!L25</f>
        <v>NA</v>
      </c>
      <c r="M25" s="434"/>
      <c r="N25" s="38"/>
      <c r="O25" s="289">
        <f t="shared" ref="O25:O32" si="19">SUM(N25:N25)</f>
        <v>0</v>
      </c>
      <c r="P25" s="38"/>
      <c r="Q25" s="22"/>
      <c r="R25" s="22"/>
      <c r="S25" s="22"/>
      <c r="T25" s="22"/>
      <c r="U25" s="289">
        <f t="shared" si="1"/>
        <v>0</v>
      </c>
      <c r="V25" s="45"/>
      <c r="W25" s="22"/>
      <c r="X25" s="22"/>
      <c r="Y25" s="22"/>
      <c r="Z25" s="289">
        <f t="shared" si="2"/>
        <v>0</v>
      </c>
      <c r="AA25" s="45"/>
      <c r="AB25" s="22"/>
      <c r="AC25" s="22"/>
      <c r="AD25" s="22">
        <f t="shared" si="3"/>
        <v>0</v>
      </c>
      <c r="AE25" s="7"/>
      <c r="AF25" s="22">
        <f t="shared" si="4"/>
        <v>0</v>
      </c>
      <c r="AG25" s="289">
        <f t="shared" si="5"/>
        <v>0</v>
      </c>
      <c r="AH25" s="38"/>
      <c r="AI25" s="7"/>
      <c r="AJ25" s="7"/>
      <c r="AK25" s="7"/>
      <c r="AL25" s="289">
        <f t="shared" si="6"/>
        <v>0</v>
      </c>
      <c r="AM25" s="45"/>
      <c r="AN25" s="22"/>
      <c r="AO25" s="289">
        <f t="shared" si="7"/>
        <v>0</v>
      </c>
      <c r="AP25" s="38"/>
      <c r="AQ25" s="7"/>
      <c r="AR25" s="22">
        <f t="shared" si="8"/>
        <v>0</v>
      </c>
      <c r="AS25" s="7"/>
      <c r="AT25" s="7"/>
      <c r="AU25" s="22">
        <f t="shared" si="9"/>
        <v>0</v>
      </c>
      <c r="AV25" s="289">
        <f t="shared" si="10"/>
        <v>0</v>
      </c>
      <c r="AW25" s="45"/>
      <c r="AX25" s="22">
        <v>1</v>
      </c>
      <c r="AY25" s="22"/>
      <c r="AZ25" s="22">
        <f t="shared" si="11"/>
        <v>1</v>
      </c>
      <c r="BA25" s="22"/>
      <c r="BB25" s="22">
        <f t="shared" si="12"/>
        <v>0</v>
      </c>
      <c r="BC25" s="289">
        <f t="shared" si="13"/>
        <v>1</v>
      </c>
      <c r="BD25" s="45">
        <v>1</v>
      </c>
      <c r="BE25" s="22"/>
      <c r="BF25" s="22"/>
      <c r="BG25" s="289">
        <f t="shared" si="14"/>
        <v>1</v>
      </c>
      <c r="BH25" s="332">
        <f t="shared" si="15"/>
        <v>2</v>
      </c>
      <c r="BI25" s="341"/>
      <c r="BJ25" s="342"/>
      <c r="BK25" s="271">
        <f>'ESPECIFICACIONES TECNICAS- E.M'!BM25</f>
        <v>218960</v>
      </c>
      <c r="BL25" s="271">
        <f>'ESPECIFICACIONES TECNICAS- E.M'!BP25</f>
        <v>261800</v>
      </c>
      <c r="BM25" s="271">
        <f>'ESPECIFICACIONES TECNICAS- E.M'!BS25</f>
        <v>227171</v>
      </c>
      <c r="BN25" s="271">
        <f>'ESPECIFICACIONES TECNICAS- E.M'!BV25</f>
        <v>214200</v>
      </c>
      <c r="BO25" s="271">
        <f>'ESPECIFICACIONES TECNICAS- E.M'!BY25</f>
        <v>261800</v>
      </c>
      <c r="BP25" s="271">
        <f>'ESPECIFICACIONES TECNICAS- E.M'!CB25</f>
        <v>223244</v>
      </c>
      <c r="BQ25" s="271">
        <f>'ESPECIFICACIONES TECNICAS- E.M'!CE25</f>
        <v>312970</v>
      </c>
      <c r="BR25" s="84">
        <f>ROUND(GEOMEAN(BK25:BQ25),0)</f>
        <v>243682</v>
      </c>
      <c r="BS25" s="276">
        <f>ROUND(HARMEAN(BK25:BQ25),0)</f>
        <v>241783</v>
      </c>
      <c r="BT25" s="343">
        <f>BR25</f>
        <v>243682</v>
      </c>
      <c r="BU25" s="344">
        <f t="shared" ref="BU25:BU32" si="20">BT25*BH25</f>
        <v>487364</v>
      </c>
      <c r="BV25" s="521"/>
      <c r="BX25" s="424">
        <f>+IF(CD25&gt;0.3,BS25,BR25)</f>
        <v>243682</v>
      </c>
      <c r="BY25" s="345">
        <f t="shared" ref="BY25:BY32" si="21">BX25-BT25</f>
        <v>0</v>
      </c>
      <c r="CA25" s="181">
        <f t="shared" ref="CA25:CA32" si="22">+VAR(BK25:BN25)</f>
        <v>463209850.25</v>
      </c>
      <c r="CB25" s="181">
        <f>+STDEV(BK25:BQ25)</f>
        <v>35586.836756493729</v>
      </c>
      <c r="CC25" s="181">
        <f>+AVERAGEIF(BJ25:BQ25,"&lt;&gt;")</f>
        <v>245735</v>
      </c>
      <c r="CD25" s="181">
        <f t="shared" ref="CD25:CD32" si="23">CB25/CC25</f>
        <v>0.14481794110116072</v>
      </c>
    </row>
    <row r="26" spans="1:82" s="181" customFormat="1" ht="24" x14ac:dyDescent="0.25">
      <c r="A26" s="21"/>
      <c r="B26" s="272">
        <v>19</v>
      </c>
      <c r="C26" s="5" t="str">
        <f>'ESPECIFICACIONES TECNICAS- E.M'!C26</f>
        <v xml:space="preserve">Vainillina </v>
      </c>
      <c r="D26" s="8" t="str">
        <f>'ESPECIFICACIONES TECNICAS- E.M'!D26</f>
        <v>Reactivo analítico  o  ACS o Análisis o Ph Eur o  BP</v>
      </c>
      <c r="E26" s="8" t="str">
        <f>'ESPECIFICACIONES TECNICAS- E.M'!E26</f>
        <v xml:space="preserve">≥98% </v>
      </c>
      <c r="F26" s="5" t="str">
        <f>'ESPECIFICACIONES TECNICAS- E.M'!F26</f>
        <v>Frasco por 100 gramos</v>
      </c>
      <c r="G26" s="5" t="str">
        <f>'ESPECIFICACIONES TECNICAS- E.M'!G26</f>
        <v xml:space="preserve"> Un (1) año a partir de la entrega</v>
      </c>
      <c r="H26" s="8" t="str">
        <f>'ESPECIFICACIONES TECNICAS- E.M'!H26</f>
        <v>AMBIENTE</v>
      </c>
      <c r="I26" s="282" t="str">
        <f>'ESPECIFICACIONES TECNICAS- E.M'!I26</f>
        <v xml:space="preserve"> 121-33-5</v>
      </c>
      <c r="J26" s="529"/>
      <c r="K26" s="284" t="str">
        <f>'ESPECIFICACIONES TECNICAS- E.M'!K26</f>
        <v>REACTIVO</v>
      </c>
      <c r="L26" s="282" t="str">
        <f>'ESPECIFICACIONES TECNICAS- E.M'!L26</f>
        <v>PUREZA</v>
      </c>
      <c r="M26" s="434"/>
      <c r="N26" s="38"/>
      <c r="O26" s="289">
        <f t="shared" si="19"/>
        <v>0</v>
      </c>
      <c r="P26" s="38"/>
      <c r="Q26" s="22"/>
      <c r="R26" s="22"/>
      <c r="S26" s="22"/>
      <c r="T26" s="22"/>
      <c r="U26" s="289">
        <f t="shared" si="1"/>
        <v>0</v>
      </c>
      <c r="V26" s="45"/>
      <c r="W26" s="22"/>
      <c r="X26" s="22"/>
      <c r="Y26" s="22"/>
      <c r="Z26" s="289">
        <f t="shared" si="2"/>
        <v>0</v>
      </c>
      <c r="AA26" s="45"/>
      <c r="AB26" s="22"/>
      <c r="AC26" s="22"/>
      <c r="AD26" s="22">
        <f t="shared" si="3"/>
        <v>0</v>
      </c>
      <c r="AE26" s="7"/>
      <c r="AF26" s="22">
        <f t="shared" si="4"/>
        <v>0</v>
      </c>
      <c r="AG26" s="289">
        <f t="shared" si="5"/>
        <v>0</v>
      </c>
      <c r="AH26" s="38"/>
      <c r="AI26" s="7"/>
      <c r="AJ26" s="7"/>
      <c r="AK26" s="7"/>
      <c r="AL26" s="289">
        <f t="shared" si="6"/>
        <v>0</v>
      </c>
      <c r="AM26" s="45"/>
      <c r="AN26" s="22"/>
      <c r="AO26" s="289">
        <f t="shared" si="7"/>
        <v>0</v>
      </c>
      <c r="AP26" s="38"/>
      <c r="AQ26" s="7"/>
      <c r="AR26" s="22">
        <f t="shared" si="8"/>
        <v>0</v>
      </c>
      <c r="AS26" s="7"/>
      <c r="AT26" s="7"/>
      <c r="AU26" s="22">
        <f t="shared" si="9"/>
        <v>0</v>
      </c>
      <c r="AV26" s="289">
        <f t="shared" si="10"/>
        <v>0</v>
      </c>
      <c r="AW26" s="45"/>
      <c r="AX26" s="22"/>
      <c r="AY26" s="22"/>
      <c r="AZ26" s="22">
        <f t="shared" si="11"/>
        <v>0</v>
      </c>
      <c r="BA26" s="22"/>
      <c r="BB26" s="22">
        <f t="shared" si="12"/>
        <v>0</v>
      </c>
      <c r="BC26" s="289">
        <f t="shared" si="13"/>
        <v>0</v>
      </c>
      <c r="BD26" s="45">
        <v>1</v>
      </c>
      <c r="BE26" s="22"/>
      <c r="BF26" s="22"/>
      <c r="BG26" s="289">
        <f t="shared" si="14"/>
        <v>1</v>
      </c>
      <c r="BH26" s="332">
        <f t="shared" si="15"/>
        <v>1</v>
      </c>
      <c r="BI26" s="341"/>
      <c r="BJ26" s="342"/>
      <c r="BK26" s="271">
        <f>'ESPECIFICACIONES TECNICAS- E.M'!BM26</f>
        <v>328440</v>
      </c>
      <c r="BL26" s="271">
        <f>'ESPECIFICACIONES TECNICAS- E.M'!BP26</f>
        <v>428400</v>
      </c>
      <c r="BM26" s="271">
        <f>'ESPECIFICACIONES TECNICAS- E.M'!BS26</f>
        <v>476000</v>
      </c>
      <c r="BN26" s="271">
        <f>'ESPECIFICACIONES TECNICAS- E.M'!BV26</f>
        <v>540379</v>
      </c>
      <c r="BO26" s="271">
        <f>'ESPECIFICACIONES TECNICAS- E.M'!BY26</f>
        <v>547400</v>
      </c>
      <c r="BP26" s="271">
        <f>'ESPECIFICACIONES TECNICAS- E.M'!CB26</f>
        <v>493850</v>
      </c>
      <c r="BQ26" s="271">
        <f>'ESPECIFICACIONES TECNICAS- E.M'!CE26</f>
        <v>451010</v>
      </c>
      <c r="BR26" s="84">
        <f t="shared" ref="BR26:BR32" si="24">ROUND(GEOMEAN(BK26:BQ26),0)</f>
        <v>460817</v>
      </c>
      <c r="BS26" s="276">
        <f t="shared" ref="BS26:BS32" si="25">ROUND(HARMEAN(BK26:BQ26),0)</f>
        <v>454565</v>
      </c>
      <c r="BT26" s="343">
        <f>BR26</f>
        <v>460817</v>
      </c>
      <c r="BU26" s="344">
        <f t="shared" si="20"/>
        <v>460817</v>
      </c>
      <c r="BV26" s="521"/>
      <c r="BX26" s="424">
        <f>+IF(CD26&gt;0.3,BS26,BR26)</f>
        <v>460817</v>
      </c>
      <c r="BY26" s="345">
        <f t="shared" si="21"/>
        <v>0</v>
      </c>
      <c r="CA26" s="181">
        <f t="shared" si="22"/>
        <v>7969483916.916667</v>
      </c>
      <c r="CB26" s="181">
        <f t="shared" ref="CB26:CB32" si="26">+STDEV(BK26:BQ26)</f>
        <v>74825.689414353765</v>
      </c>
      <c r="CC26" s="181">
        <f t="shared" ref="CC26:CC32" si="27">+AVERAGEIF(BJ26:BQ26,"&lt;&gt;")</f>
        <v>466497</v>
      </c>
      <c r="CD26" s="181">
        <f t="shared" si="23"/>
        <v>0.16039907955325278</v>
      </c>
    </row>
    <row r="27" spans="1:82" s="181" customFormat="1" ht="24" x14ac:dyDescent="0.25">
      <c r="A27" s="21"/>
      <c r="B27" s="272">
        <v>20</v>
      </c>
      <c r="C27" s="5" t="str">
        <f>'ESPECIFICACIONES TECNICAS- E.M'!C27</f>
        <v xml:space="preserve">Fosfato de sodio monobasico Anhidro </v>
      </c>
      <c r="D27" s="8" t="str">
        <f>'ESPECIFICACIONES TECNICAS- E.M'!D27</f>
        <v>Reactivo analítico  o  ACS o Análisis o Ph Eur o  BP</v>
      </c>
      <c r="E27" s="352" t="str">
        <f>'ESPECIFICACIONES TECNICAS- E.M'!E27</f>
        <v xml:space="preserve">≥98% </v>
      </c>
      <c r="F27" s="5" t="str">
        <f>'ESPECIFICACIONES TECNICAS- E.M'!F27</f>
        <v>Frasco por 500 gramos</v>
      </c>
      <c r="G27" s="5" t="str">
        <f>'ESPECIFICACIONES TECNICAS- E.M'!G27</f>
        <v xml:space="preserve"> Un (1) año a partir de la entrega</v>
      </c>
      <c r="H27" s="8" t="str">
        <f>'ESPECIFICACIONES TECNICAS- E.M'!H27</f>
        <v>AMBIENTE</v>
      </c>
      <c r="I27" s="282" t="str">
        <f>'ESPECIFICACIONES TECNICAS- E.M'!I27</f>
        <v xml:space="preserve">7558-80-7 </v>
      </c>
      <c r="J27" s="529"/>
      <c r="K27" s="284" t="str">
        <f>'ESPECIFICACIONES TECNICAS- E.M'!K27</f>
        <v>REACTIVO</v>
      </c>
      <c r="L27" s="282" t="str">
        <f>'ESPECIFICACIONES TECNICAS- E.M'!L27</f>
        <v>NA</v>
      </c>
      <c r="M27" s="434"/>
      <c r="N27" s="38"/>
      <c r="O27" s="289">
        <f t="shared" si="19"/>
        <v>0</v>
      </c>
      <c r="P27" s="38"/>
      <c r="Q27" s="22"/>
      <c r="R27" s="22"/>
      <c r="S27" s="22"/>
      <c r="T27" s="22"/>
      <c r="U27" s="289">
        <f t="shared" si="1"/>
        <v>0</v>
      </c>
      <c r="V27" s="45"/>
      <c r="W27" s="22"/>
      <c r="X27" s="22"/>
      <c r="Y27" s="22"/>
      <c r="Z27" s="289">
        <f t="shared" si="2"/>
        <v>0</v>
      </c>
      <c r="AA27" s="45"/>
      <c r="AB27" s="22">
        <v>1</v>
      </c>
      <c r="AC27" s="22"/>
      <c r="AD27" s="22">
        <f t="shared" si="3"/>
        <v>1</v>
      </c>
      <c r="AE27" s="7"/>
      <c r="AF27" s="22">
        <f t="shared" si="4"/>
        <v>0</v>
      </c>
      <c r="AG27" s="289">
        <f t="shared" si="5"/>
        <v>1</v>
      </c>
      <c r="AH27" s="38"/>
      <c r="AI27" s="22"/>
      <c r="AJ27" s="22"/>
      <c r="AK27" s="7"/>
      <c r="AL27" s="289">
        <f t="shared" si="6"/>
        <v>0</v>
      </c>
      <c r="AM27" s="45"/>
      <c r="AN27" s="22">
        <v>1</v>
      </c>
      <c r="AO27" s="289">
        <f t="shared" si="7"/>
        <v>1</v>
      </c>
      <c r="AP27" s="38"/>
      <c r="AQ27" s="7"/>
      <c r="AR27" s="22">
        <f t="shared" si="8"/>
        <v>0</v>
      </c>
      <c r="AS27" s="7"/>
      <c r="AT27" s="7"/>
      <c r="AU27" s="22">
        <f t="shared" si="9"/>
        <v>0</v>
      </c>
      <c r="AV27" s="289">
        <f t="shared" si="10"/>
        <v>0</v>
      </c>
      <c r="AW27" s="45"/>
      <c r="AX27" s="22">
        <v>5</v>
      </c>
      <c r="AY27" s="22"/>
      <c r="AZ27" s="22">
        <f t="shared" si="11"/>
        <v>5</v>
      </c>
      <c r="BA27" s="22"/>
      <c r="BB27" s="22">
        <f t="shared" si="12"/>
        <v>0</v>
      </c>
      <c r="BC27" s="289">
        <f t="shared" si="13"/>
        <v>5</v>
      </c>
      <c r="BD27" s="45"/>
      <c r="BE27" s="22"/>
      <c r="BF27" s="22"/>
      <c r="BG27" s="289">
        <f t="shared" si="14"/>
        <v>0</v>
      </c>
      <c r="BH27" s="332">
        <f t="shared" si="15"/>
        <v>7</v>
      </c>
      <c r="BI27" s="341"/>
      <c r="BJ27" s="342"/>
      <c r="BK27" s="271">
        <f>'ESPECIFICACIONES TECNICAS- E.M'!BM27</f>
        <v>202300</v>
      </c>
      <c r="BL27" s="271">
        <f>'ESPECIFICACIONES TECNICAS- E.M'!BP27</f>
        <v>499800</v>
      </c>
      <c r="BM27" s="271">
        <f>'ESPECIFICACIONES TECNICAS- E.M'!BS27</f>
        <v>571200</v>
      </c>
      <c r="BN27" s="271">
        <f>'ESPECIFICACIONES TECNICAS- E.M'!BV27</f>
        <v>525504</v>
      </c>
      <c r="BO27" s="271">
        <f>'ESPECIFICACIONES TECNICAS- E.M'!BY27</f>
        <v>464100</v>
      </c>
      <c r="BP27" s="271">
        <f>'ESPECIFICACIONES TECNICAS- E.M'!CB27</f>
        <v>437920</v>
      </c>
      <c r="BQ27" s="271">
        <f>'ESPECIFICACIONES TECNICAS- E.M'!CE27</f>
        <v>1214990</v>
      </c>
      <c r="BR27" s="84">
        <f t="shared" si="24"/>
        <v>497039</v>
      </c>
      <c r="BS27" s="276">
        <f t="shared" si="25"/>
        <v>441393</v>
      </c>
      <c r="BT27" s="343">
        <f>BS27</f>
        <v>441393</v>
      </c>
      <c r="BU27" s="344">
        <f t="shared" si="20"/>
        <v>3089751</v>
      </c>
      <c r="BV27" s="521"/>
      <c r="BX27" s="424">
        <f t="shared" ref="BX27:BX32" si="28">+IF(CD27&gt;0.3,BS27,BR27)</f>
        <v>441393</v>
      </c>
      <c r="BY27" s="345">
        <f t="shared" si="21"/>
        <v>0</v>
      </c>
      <c r="CA27" s="181">
        <f t="shared" si="22"/>
        <v>28075088804</v>
      </c>
      <c r="CB27" s="181">
        <f t="shared" si="26"/>
        <v>312516.26018710341</v>
      </c>
      <c r="CC27" s="181">
        <f t="shared" si="27"/>
        <v>559402</v>
      </c>
      <c r="CD27" s="181">
        <f t="shared" si="23"/>
        <v>0.55866132081598463</v>
      </c>
    </row>
    <row r="28" spans="1:82" s="181" customFormat="1" ht="24" x14ac:dyDescent="0.25">
      <c r="A28" s="21"/>
      <c r="B28" s="272">
        <v>21</v>
      </c>
      <c r="C28" s="5" t="str">
        <f>'ESPECIFICACIONES TECNICAS- E.M'!C28</f>
        <v>Alcohol isopropílico (2-Propanol)/Isopropanol</v>
      </c>
      <c r="D28" s="8" t="str">
        <f>'ESPECIFICACIONES TECNICAS- E.M'!D28</f>
        <v>LC MS</v>
      </c>
      <c r="E28" s="8" t="str">
        <f>'ESPECIFICACIONES TECNICAS- E.M'!E28</f>
        <v xml:space="preserve"> ≥99%</v>
      </c>
      <c r="F28" s="5" t="str">
        <f>'ESPECIFICACIONES TECNICAS- E.M'!F28</f>
        <v>Frasco por 4 Litros</v>
      </c>
      <c r="G28" s="5" t="str">
        <f>'ESPECIFICACIONES TECNICAS- E.M'!G28</f>
        <v xml:space="preserve"> Un (1) año a partir de la entrega</v>
      </c>
      <c r="H28" s="8" t="str">
        <f>'ESPECIFICACIONES TECNICAS- E.M'!H28</f>
        <v>AMBIENTE</v>
      </c>
      <c r="I28" s="282" t="str">
        <f>'ESPECIFICACIONES TECNICAS- E.M'!I28</f>
        <v> 67-63-0</v>
      </c>
      <c r="J28" s="529"/>
      <c r="K28" s="284" t="str">
        <f>'ESPECIFICACIONES TECNICAS- E.M'!K28</f>
        <v>REACTIVO</v>
      </c>
      <c r="L28" s="282" t="str">
        <f>'ESPECIFICACIONES TECNICAS- E.M'!L28</f>
        <v>PUREZA</v>
      </c>
      <c r="M28" s="434"/>
      <c r="N28" s="38"/>
      <c r="O28" s="289">
        <f t="shared" si="19"/>
        <v>0</v>
      </c>
      <c r="P28" s="38"/>
      <c r="Q28" s="22"/>
      <c r="R28" s="22"/>
      <c r="S28" s="22"/>
      <c r="T28" s="22"/>
      <c r="U28" s="289">
        <f t="shared" si="1"/>
        <v>0</v>
      </c>
      <c r="V28" s="45"/>
      <c r="W28" s="22"/>
      <c r="X28" s="22"/>
      <c r="Y28" s="22">
        <v>2</v>
      </c>
      <c r="Z28" s="289">
        <f t="shared" si="2"/>
        <v>2</v>
      </c>
      <c r="AA28" s="45"/>
      <c r="AB28" s="22"/>
      <c r="AC28" s="22"/>
      <c r="AD28" s="22">
        <f t="shared" si="3"/>
        <v>0</v>
      </c>
      <c r="AE28" s="7"/>
      <c r="AF28" s="22">
        <f t="shared" si="4"/>
        <v>0</v>
      </c>
      <c r="AG28" s="289">
        <f t="shared" si="5"/>
        <v>0</v>
      </c>
      <c r="AH28" s="38"/>
      <c r="AI28" s="22"/>
      <c r="AJ28" s="22"/>
      <c r="AK28" s="7"/>
      <c r="AL28" s="289">
        <f t="shared" si="6"/>
        <v>0</v>
      </c>
      <c r="AM28" s="45"/>
      <c r="AN28" s="22"/>
      <c r="AO28" s="289">
        <f t="shared" si="7"/>
        <v>0</v>
      </c>
      <c r="AP28" s="38"/>
      <c r="AQ28" s="7"/>
      <c r="AR28" s="22">
        <f t="shared" si="8"/>
        <v>0</v>
      </c>
      <c r="AS28" s="7"/>
      <c r="AT28" s="7"/>
      <c r="AU28" s="22">
        <f t="shared" si="9"/>
        <v>0</v>
      </c>
      <c r="AV28" s="289">
        <f t="shared" si="10"/>
        <v>0</v>
      </c>
      <c r="AW28" s="45"/>
      <c r="AX28" s="22"/>
      <c r="AY28" s="22"/>
      <c r="AZ28" s="22">
        <f t="shared" si="11"/>
        <v>0</v>
      </c>
      <c r="BA28" s="22"/>
      <c r="BB28" s="22">
        <f t="shared" si="12"/>
        <v>0</v>
      </c>
      <c r="BC28" s="289">
        <f t="shared" si="13"/>
        <v>0</v>
      </c>
      <c r="BD28" s="45"/>
      <c r="BE28" s="22"/>
      <c r="BF28" s="22"/>
      <c r="BG28" s="289">
        <f t="shared" si="14"/>
        <v>0</v>
      </c>
      <c r="BH28" s="332">
        <f t="shared" si="15"/>
        <v>2</v>
      </c>
      <c r="BI28" s="341"/>
      <c r="BJ28" s="342"/>
      <c r="BK28" s="271"/>
      <c r="BL28" s="271"/>
      <c r="BM28" s="271"/>
      <c r="BN28" s="271">
        <f>'ESPECIFICACIONES TECNICAS- E.M'!BV28</f>
        <v>4284000</v>
      </c>
      <c r="BO28" s="271">
        <f>'ESPECIFICACIONES TECNICAS- E.M'!BY28</f>
        <v>987700</v>
      </c>
      <c r="BP28" s="271">
        <f>'ESPECIFICACIONES TECNICAS- E.M'!CB28</f>
        <v>657237</v>
      </c>
      <c r="BQ28" s="271">
        <f>'ESPECIFICACIONES TECNICAS- E.M'!CE28</f>
        <v>921060</v>
      </c>
      <c r="BR28" s="84">
        <f t="shared" si="24"/>
        <v>1265089</v>
      </c>
      <c r="BS28" s="276">
        <f t="shared" si="25"/>
        <v>1038123</v>
      </c>
      <c r="BT28" s="343">
        <f>BS28</f>
        <v>1038123</v>
      </c>
      <c r="BU28" s="344">
        <f t="shared" si="20"/>
        <v>2076246</v>
      </c>
      <c r="BV28" s="521"/>
      <c r="BX28" s="424">
        <f t="shared" si="28"/>
        <v>1038123</v>
      </c>
      <c r="BY28" s="345">
        <f t="shared" si="21"/>
        <v>0</v>
      </c>
      <c r="CA28" s="181" t="e">
        <f t="shared" si="22"/>
        <v>#DIV/0!</v>
      </c>
      <c r="CB28" s="181">
        <f t="shared" si="26"/>
        <v>1720262.0500732583</v>
      </c>
      <c r="CC28" s="181">
        <f t="shared" si="27"/>
        <v>1712499.25</v>
      </c>
      <c r="CD28" s="181">
        <f t="shared" si="23"/>
        <v>1.0045330239258548</v>
      </c>
    </row>
    <row r="29" spans="1:82" s="181" customFormat="1" ht="24" x14ac:dyDescent="0.25">
      <c r="A29" s="21"/>
      <c r="B29" s="272">
        <v>22</v>
      </c>
      <c r="C29" s="5" t="str">
        <f>'ESPECIFICACIONES TECNICAS- E.M'!C29</f>
        <v>Ácido fórmico</v>
      </c>
      <c r="D29" s="8" t="str">
        <f>'ESPECIFICACIONES TECNICAS- E.M'!D29</f>
        <v>LC MS</v>
      </c>
      <c r="E29" s="8" t="str">
        <f>'ESPECIFICACIONES TECNICAS- E.M'!E29</f>
        <v xml:space="preserve">≥98% </v>
      </c>
      <c r="F29" s="5" t="str">
        <f>'ESPECIFICACIONES TECNICAS- E.M'!F29</f>
        <v>Frasco por 50 ml</v>
      </c>
      <c r="G29" s="5" t="str">
        <f>'ESPECIFICACIONES TECNICAS- E.M'!G29</f>
        <v xml:space="preserve"> Un (1) año a partir de la entrega</v>
      </c>
      <c r="H29" s="8" t="str">
        <f>'ESPECIFICACIONES TECNICAS- E.M'!H29</f>
        <v>AMBIENTE</v>
      </c>
      <c r="I29" s="282" t="str">
        <f>'ESPECIFICACIONES TECNICAS- E.M'!I29</f>
        <v>CAS 64-18-6</v>
      </c>
      <c r="J29" s="529"/>
      <c r="K29" s="284" t="str">
        <f>'ESPECIFICACIONES TECNICAS- E.M'!K29</f>
        <v>REACTIVO</v>
      </c>
      <c r="L29" s="282" t="str">
        <f>'ESPECIFICACIONES TECNICAS- E.M'!L29</f>
        <v>PUREZA</v>
      </c>
      <c r="M29" s="434"/>
      <c r="N29" s="38"/>
      <c r="O29" s="289">
        <f t="shared" si="19"/>
        <v>0</v>
      </c>
      <c r="P29" s="38"/>
      <c r="Q29" s="22">
        <v>4</v>
      </c>
      <c r="R29" s="22"/>
      <c r="S29" s="22"/>
      <c r="T29" s="22"/>
      <c r="U29" s="289">
        <f t="shared" si="1"/>
        <v>4</v>
      </c>
      <c r="V29" s="45"/>
      <c r="W29" s="22"/>
      <c r="X29" s="22"/>
      <c r="Y29" s="22"/>
      <c r="Z29" s="289">
        <f t="shared" si="2"/>
        <v>0</v>
      </c>
      <c r="AA29" s="45"/>
      <c r="AB29" s="22"/>
      <c r="AC29" s="22"/>
      <c r="AD29" s="22">
        <f t="shared" si="3"/>
        <v>0</v>
      </c>
      <c r="AE29" s="7"/>
      <c r="AF29" s="22">
        <f t="shared" si="4"/>
        <v>0</v>
      </c>
      <c r="AG29" s="289">
        <f t="shared" si="5"/>
        <v>0</v>
      </c>
      <c r="AH29" s="38"/>
      <c r="AI29" s="22"/>
      <c r="AJ29" s="22"/>
      <c r="AK29" s="7"/>
      <c r="AL29" s="289">
        <f t="shared" si="6"/>
        <v>0</v>
      </c>
      <c r="AM29" s="45"/>
      <c r="AN29" s="22"/>
      <c r="AO29" s="289">
        <f t="shared" si="7"/>
        <v>0</v>
      </c>
      <c r="AP29" s="38"/>
      <c r="AQ29" s="7"/>
      <c r="AR29" s="22">
        <f t="shared" si="8"/>
        <v>0</v>
      </c>
      <c r="AS29" s="7"/>
      <c r="AT29" s="7"/>
      <c r="AU29" s="22">
        <f t="shared" si="9"/>
        <v>0</v>
      </c>
      <c r="AV29" s="289">
        <f t="shared" si="10"/>
        <v>0</v>
      </c>
      <c r="AW29" s="45"/>
      <c r="AX29" s="22"/>
      <c r="AY29" s="22"/>
      <c r="AZ29" s="22">
        <f t="shared" si="11"/>
        <v>0</v>
      </c>
      <c r="BA29" s="22"/>
      <c r="BB29" s="22">
        <f t="shared" si="12"/>
        <v>0</v>
      </c>
      <c r="BC29" s="289">
        <f t="shared" si="13"/>
        <v>0</v>
      </c>
      <c r="BD29" s="45"/>
      <c r="BE29" s="22"/>
      <c r="BF29" s="22"/>
      <c r="BG29" s="289">
        <f t="shared" si="14"/>
        <v>0</v>
      </c>
      <c r="BH29" s="332">
        <f t="shared" si="15"/>
        <v>4</v>
      </c>
      <c r="BI29" s="341"/>
      <c r="BJ29" s="342"/>
      <c r="BK29" s="271">
        <f>'ESPECIFICACIONES TECNICAS- E.M'!BM29</f>
        <v>183260</v>
      </c>
      <c r="BL29" s="271"/>
      <c r="BM29" s="271"/>
      <c r="BN29" s="271">
        <f>'ESPECIFICACIONES TECNICAS- E.M'!BV29</f>
        <v>8139600</v>
      </c>
      <c r="BO29" s="271">
        <f>'ESPECIFICACIONES TECNICAS- E.M'!BY29</f>
        <v>1344700</v>
      </c>
      <c r="BP29" s="271">
        <f>'ESPECIFICACIONES TECNICAS- E.M'!CB29</f>
        <v>897974</v>
      </c>
      <c r="BQ29" s="271">
        <f>'ESPECIFICACIONES TECNICAS- E.M'!CE29</f>
        <v>1257830</v>
      </c>
      <c r="BR29" s="84">
        <f>ROUND(GEOMEAN(BK29:BQ29),0)</f>
        <v>1177705</v>
      </c>
      <c r="BS29" s="276">
        <f t="shared" si="25"/>
        <v>607394</v>
      </c>
      <c r="BT29" s="343">
        <f>BS29</f>
        <v>607394</v>
      </c>
      <c r="BU29" s="344">
        <f t="shared" si="20"/>
        <v>2429576</v>
      </c>
      <c r="BV29" s="521"/>
      <c r="BX29" s="424">
        <f t="shared" si="28"/>
        <v>607394</v>
      </c>
      <c r="BY29" s="345">
        <f t="shared" si="21"/>
        <v>0</v>
      </c>
      <c r="CA29" s="181">
        <f t="shared" si="22"/>
        <v>31651673097800</v>
      </c>
      <c r="CB29" s="181">
        <f t="shared" si="26"/>
        <v>3260559.6465897076</v>
      </c>
      <c r="CC29" s="181">
        <f t="shared" si="27"/>
        <v>2364672.7999999998</v>
      </c>
      <c r="CD29" s="181">
        <f t="shared" si="23"/>
        <v>1.3788629220032926</v>
      </c>
    </row>
    <row r="30" spans="1:82" s="181" customFormat="1" ht="24" x14ac:dyDescent="0.25">
      <c r="A30" s="21"/>
      <c r="B30" s="272">
        <v>23</v>
      </c>
      <c r="C30" s="5" t="str">
        <f>'ESPECIFICACIONES TECNICAS- E.M'!C30</f>
        <v>Ácido acético glacial</v>
      </c>
      <c r="D30" s="8" t="str">
        <f>'ESPECIFICACIONES TECNICAS- E.M'!D30</f>
        <v>LC MS</v>
      </c>
      <c r="E30" s="8" t="str">
        <f>'ESPECIFICACIONES TECNICAS- E.M'!E30</f>
        <v xml:space="preserve"> ≥99%</v>
      </c>
      <c r="F30" s="5" t="str">
        <f>'ESPECIFICACIONES TECNICAS- E.M'!F30</f>
        <v>Frasco por 50 ml</v>
      </c>
      <c r="G30" s="5" t="str">
        <f>'ESPECIFICACIONES TECNICAS- E.M'!G30</f>
        <v xml:space="preserve"> Un (1) año a partir de la entrega</v>
      </c>
      <c r="H30" s="8" t="str">
        <f>'ESPECIFICACIONES TECNICAS- E.M'!H30</f>
        <v>AMBIENTE</v>
      </c>
      <c r="I30" s="282" t="str">
        <f>'ESPECIFICACIONES TECNICAS- E.M'!I30</f>
        <v> CAS 64-19-7</v>
      </c>
      <c r="J30" s="529"/>
      <c r="K30" s="284" t="str">
        <f>'ESPECIFICACIONES TECNICAS- E.M'!K30</f>
        <v>REACTIVO</v>
      </c>
      <c r="L30" s="282" t="str">
        <f>'ESPECIFICACIONES TECNICAS- E.M'!L30</f>
        <v>PUREZA</v>
      </c>
      <c r="M30" s="434"/>
      <c r="N30" s="38"/>
      <c r="O30" s="289">
        <f t="shared" si="19"/>
        <v>0</v>
      </c>
      <c r="P30" s="38"/>
      <c r="Q30" s="22">
        <v>2</v>
      </c>
      <c r="R30" s="22"/>
      <c r="S30" s="22"/>
      <c r="T30" s="22"/>
      <c r="U30" s="289">
        <f t="shared" si="1"/>
        <v>2</v>
      </c>
      <c r="V30" s="45"/>
      <c r="W30" s="22"/>
      <c r="X30" s="22"/>
      <c r="Y30" s="22"/>
      <c r="Z30" s="289">
        <f t="shared" si="2"/>
        <v>0</v>
      </c>
      <c r="AA30" s="45"/>
      <c r="AB30" s="22"/>
      <c r="AC30" s="22"/>
      <c r="AD30" s="22">
        <f t="shared" si="3"/>
        <v>0</v>
      </c>
      <c r="AE30" s="7"/>
      <c r="AF30" s="22">
        <f t="shared" si="4"/>
        <v>0</v>
      </c>
      <c r="AG30" s="289">
        <f t="shared" si="5"/>
        <v>0</v>
      </c>
      <c r="AH30" s="38"/>
      <c r="AI30" s="22"/>
      <c r="AJ30" s="22"/>
      <c r="AK30" s="7"/>
      <c r="AL30" s="289">
        <f t="shared" si="6"/>
        <v>0</v>
      </c>
      <c r="AM30" s="45"/>
      <c r="AN30" s="22"/>
      <c r="AO30" s="289">
        <f t="shared" si="7"/>
        <v>0</v>
      </c>
      <c r="AP30" s="38"/>
      <c r="AQ30" s="7"/>
      <c r="AR30" s="22">
        <f t="shared" si="8"/>
        <v>0</v>
      </c>
      <c r="AS30" s="7"/>
      <c r="AT30" s="7"/>
      <c r="AU30" s="22">
        <f t="shared" si="9"/>
        <v>0</v>
      </c>
      <c r="AV30" s="289">
        <f t="shared" si="10"/>
        <v>0</v>
      </c>
      <c r="AW30" s="45"/>
      <c r="AX30" s="22"/>
      <c r="AY30" s="22"/>
      <c r="AZ30" s="22">
        <f t="shared" si="11"/>
        <v>0</v>
      </c>
      <c r="BA30" s="22"/>
      <c r="BB30" s="22">
        <f t="shared" si="12"/>
        <v>0</v>
      </c>
      <c r="BC30" s="289">
        <f t="shared" si="13"/>
        <v>0</v>
      </c>
      <c r="BD30" s="45"/>
      <c r="BE30" s="22"/>
      <c r="BF30" s="22"/>
      <c r="BG30" s="289">
        <f t="shared" si="14"/>
        <v>0</v>
      </c>
      <c r="BH30" s="332">
        <f t="shared" si="15"/>
        <v>2</v>
      </c>
      <c r="BI30" s="341"/>
      <c r="BJ30" s="342"/>
      <c r="BK30" s="271"/>
      <c r="BL30" s="271"/>
      <c r="BM30" s="271"/>
      <c r="BN30" s="271">
        <f>'ESPECIFICACIONES TECNICAS- E.M'!BV30</f>
        <v>2856000</v>
      </c>
      <c r="BO30" s="271">
        <f>'ESPECIFICACIONES TECNICAS- E.M'!BY30</f>
        <v>546210</v>
      </c>
      <c r="BP30" s="271">
        <f>'ESPECIFICACIONES TECNICAS- E.M'!CB30</f>
        <v>363545</v>
      </c>
      <c r="BQ30" s="271">
        <f>'ESPECIFICACIONES TECNICAS- E.M'!CE30</f>
        <v>509320</v>
      </c>
      <c r="BR30" s="84">
        <f t="shared" si="24"/>
        <v>733106</v>
      </c>
      <c r="BS30" s="276">
        <f t="shared" si="25"/>
        <v>580128</v>
      </c>
      <c r="BT30" s="343">
        <f>BS30</f>
        <v>580128</v>
      </c>
      <c r="BU30" s="344">
        <f t="shared" si="20"/>
        <v>1160256</v>
      </c>
      <c r="BV30" s="521"/>
      <c r="BX30" s="424">
        <f t="shared" si="28"/>
        <v>580128</v>
      </c>
      <c r="BY30" s="345">
        <f t="shared" si="21"/>
        <v>0</v>
      </c>
      <c r="CA30" s="181" t="e">
        <f t="shared" si="22"/>
        <v>#DIV/0!</v>
      </c>
      <c r="CB30" s="181">
        <f t="shared" si="26"/>
        <v>1194094.7239950928</v>
      </c>
      <c r="CC30" s="181">
        <f t="shared" si="27"/>
        <v>1068768.75</v>
      </c>
      <c r="CD30" s="181">
        <f t="shared" si="23"/>
        <v>1.1172620120068937</v>
      </c>
    </row>
    <row r="31" spans="1:82" s="181" customFormat="1" ht="24" x14ac:dyDescent="0.25">
      <c r="A31" s="21"/>
      <c r="B31" s="272">
        <v>24</v>
      </c>
      <c r="C31" s="5" t="str">
        <f>'ESPECIFICACIONES TECNICAS- E.M'!C31</f>
        <v>Alcohol etílico</v>
      </c>
      <c r="D31" s="8" t="str">
        <f>'ESPECIFICACIONES TECNICAS- E.M'!D31</f>
        <v>Reactivo analítico  o  ACS o Análisis o Ph Eur o  BP</v>
      </c>
      <c r="E31" s="8" t="str">
        <f>'ESPECIFICACIONES TECNICAS- E.M'!E31</f>
        <v>≥95 %</v>
      </c>
      <c r="F31" s="5" t="str">
        <f>'ESPECIFICACIONES TECNICAS- E.M'!F31</f>
        <v>Frasco por 2,5 Litros</v>
      </c>
      <c r="G31" s="5" t="str">
        <f>'ESPECIFICACIONES TECNICAS- E.M'!G31</f>
        <v xml:space="preserve"> Un (1) año a partir de la entrega</v>
      </c>
      <c r="H31" s="8" t="str">
        <f>'ESPECIFICACIONES TECNICAS- E.M'!H31</f>
        <v>AMBIENTE</v>
      </c>
      <c r="I31" s="282" t="str">
        <f>'ESPECIFICACIONES TECNICAS- E.M'!I31</f>
        <v>64-17-5</v>
      </c>
      <c r="J31" s="529"/>
      <c r="K31" s="284" t="str">
        <f>'ESPECIFICACIONES TECNICAS- E.M'!K31</f>
        <v>REACTIVO</v>
      </c>
      <c r="L31" s="282" t="str">
        <f>'ESPECIFICACIONES TECNICAS- E.M'!L31</f>
        <v>PUREZA</v>
      </c>
      <c r="M31" s="434"/>
      <c r="N31" s="38"/>
      <c r="O31" s="289">
        <f t="shared" si="19"/>
        <v>0</v>
      </c>
      <c r="P31" s="38"/>
      <c r="Q31" s="22"/>
      <c r="R31" s="22"/>
      <c r="S31" s="22"/>
      <c r="T31" s="22"/>
      <c r="U31" s="289">
        <f t="shared" si="1"/>
        <v>0</v>
      </c>
      <c r="V31" s="45"/>
      <c r="W31" s="22">
        <v>10</v>
      </c>
      <c r="X31" s="22"/>
      <c r="Y31" s="22"/>
      <c r="Z31" s="289">
        <f t="shared" si="2"/>
        <v>10</v>
      </c>
      <c r="AA31" s="45"/>
      <c r="AB31" s="22"/>
      <c r="AC31" s="22"/>
      <c r="AD31" s="22">
        <f t="shared" si="3"/>
        <v>0</v>
      </c>
      <c r="AE31" s="7"/>
      <c r="AF31" s="22">
        <f t="shared" si="4"/>
        <v>0</v>
      </c>
      <c r="AG31" s="289">
        <f t="shared" si="5"/>
        <v>0</v>
      </c>
      <c r="AH31" s="45">
        <v>2</v>
      </c>
      <c r="AI31" s="22"/>
      <c r="AJ31" s="22">
        <v>5</v>
      </c>
      <c r="AK31" s="7"/>
      <c r="AL31" s="289">
        <f t="shared" si="6"/>
        <v>7</v>
      </c>
      <c r="AM31" s="45">
        <v>2</v>
      </c>
      <c r="AN31" s="22"/>
      <c r="AO31" s="289">
        <f t="shared" si="7"/>
        <v>2</v>
      </c>
      <c r="AP31" s="38"/>
      <c r="AQ31" s="7"/>
      <c r="AR31" s="22">
        <f t="shared" si="8"/>
        <v>0</v>
      </c>
      <c r="AS31" s="7"/>
      <c r="AT31" s="7"/>
      <c r="AU31" s="22">
        <f t="shared" si="9"/>
        <v>0</v>
      </c>
      <c r="AV31" s="289">
        <f t="shared" si="10"/>
        <v>0</v>
      </c>
      <c r="AW31" s="45"/>
      <c r="AX31" s="22">
        <v>25</v>
      </c>
      <c r="AY31" s="22">
        <v>2</v>
      </c>
      <c r="AZ31" s="22">
        <f t="shared" si="11"/>
        <v>27</v>
      </c>
      <c r="BA31" s="22"/>
      <c r="BB31" s="22">
        <f t="shared" si="12"/>
        <v>0</v>
      </c>
      <c r="BC31" s="289">
        <f t="shared" si="13"/>
        <v>27</v>
      </c>
      <c r="BD31" s="45">
        <v>20</v>
      </c>
      <c r="BE31" s="22">
        <v>10</v>
      </c>
      <c r="BF31" s="22"/>
      <c r="BG31" s="289">
        <f t="shared" si="14"/>
        <v>30</v>
      </c>
      <c r="BH31" s="332">
        <f t="shared" si="15"/>
        <v>76</v>
      </c>
      <c r="BI31" s="341"/>
      <c r="BJ31" s="342"/>
      <c r="BK31" s="271">
        <f>'ESPECIFICACIONES TECNICAS- E.M'!BM31</f>
        <v>197540</v>
      </c>
      <c r="BL31" s="271"/>
      <c r="BM31" s="271">
        <f>'ESPECIFICACIONES TECNICAS- E.M'!BS31</f>
        <v>434350</v>
      </c>
      <c r="BN31" s="271">
        <f>'ESPECIFICACIONES TECNICAS- E.M'!BV31</f>
        <v>157080</v>
      </c>
      <c r="BO31" s="271">
        <f>'ESPECIFICACIONES TECNICAS- E.M'!BY31</f>
        <v>406980</v>
      </c>
      <c r="BP31" s="271">
        <f>'ESPECIFICACIONES TECNICAS- E.M'!CB31</f>
        <v>301546</v>
      </c>
      <c r="BQ31" s="271">
        <f>'ESPECIFICACIONES TECNICAS- E.M'!CE31</f>
        <v>366520</v>
      </c>
      <c r="BR31" s="84">
        <f t="shared" si="24"/>
        <v>290920</v>
      </c>
      <c r="BS31" s="276">
        <f t="shared" si="25"/>
        <v>269876</v>
      </c>
      <c r="BT31" s="343">
        <f>BS31</f>
        <v>269876</v>
      </c>
      <c r="BU31" s="344">
        <f t="shared" si="20"/>
        <v>20510576</v>
      </c>
      <c r="BV31" s="521"/>
      <c r="BX31" s="424">
        <f t="shared" si="28"/>
        <v>269876</v>
      </c>
      <c r="BY31" s="345">
        <f t="shared" si="21"/>
        <v>0</v>
      </c>
      <c r="CA31" s="181">
        <f t="shared" si="22"/>
        <v>22432440100</v>
      </c>
      <c r="CB31" s="181">
        <f t="shared" si="26"/>
        <v>113281.16646056694</v>
      </c>
      <c r="CC31" s="181">
        <f t="shared" si="27"/>
        <v>310669.33333333331</v>
      </c>
      <c r="CD31" s="181">
        <f t="shared" si="23"/>
        <v>0.36463581791325916</v>
      </c>
    </row>
    <row r="32" spans="1:82" s="181" customFormat="1" ht="24.75" thickBot="1" x14ac:dyDescent="0.3">
      <c r="A32" s="21"/>
      <c r="B32" s="79">
        <v>25</v>
      </c>
      <c r="C32" s="18" t="str">
        <f>'ESPECIFICACIONES TECNICAS- E.M'!C32</f>
        <v>Extrelut® NT, referencia 1150921000</v>
      </c>
      <c r="D32" s="69"/>
      <c r="E32" s="69" t="str">
        <f>'ESPECIFICACIONES TECNICAS- E.M'!E32</f>
        <v>NA</v>
      </c>
      <c r="F32" s="18" t="str">
        <f>'ESPECIFICACIONES TECNICAS- E.M'!F32</f>
        <v>Frasco por 1 Kg</v>
      </c>
      <c r="G32" s="18" t="str">
        <f>'ESPECIFICACIONES TECNICAS- E.M'!G32</f>
        <v xml:space="preserve"> Un (1) año a partir de la entrega</v>
      </c>
      <c r="H32" s="69" t="str">
        <f>'ESPECIFICACIONES TECNICAS- E.M'!H32</f>
        <v>AMBIENTE</v>
      </c>
      <c r="I32" s="337" t="str">
        <f>'ESPECIFICACIONES TECNICAS- E.M'!I32</f>
        <v>68855-54-9</v>
      </c>
      <c r="J32" s="530"/>
      <c r="K32" s="339" t="str">
        <f>'ESPECIFICACIONES TECNICAS- E.M'!K32</f>
        <v>REACTIVO</v>
      </c>
      <c r="L32" s="337" t="str">
        <f>'ESPECIFICACIONES TECNICAS- E.M'!L32</f>
        <v>NA</v>
      </c>
      <c r="M32" s="435"/>
      <c r="N32" s="42"/>
      <c r="O32" s="334">
        <f t="shared" si="19"/>
        <v>0</v>
      </c>
      <c r="P32" s="42"/>
      <c r="Q32" s="49"/>
      <c r="R32" s="49"/>
      <c r="S32" s="49"/>
      <c r="T32" s="49"/>
      <c r="U32" s="334">
        <f t="shared" si="1"/>
        <v>0</v>
      </c>
      <c r="V32" s="46"/>
      <c r="W32" s="49"/>
      <c r="X32" s="49"/>
      <c r="Y32" s="49"/>
      <c r="Z32" s="334">
        <f t="shared" si="2"/>
        <v>0</v>
      </c>
      <c r="AA32" s="46"/>
      <c r="AB32" s="49">
        <v>1</v>
      </c>
      <c r="AC32" s="49"/>
      <c r="AD32" s="49">
        <f t="shared" si="3"/>
        <v>1</v>
      </c>
      <c r="AE32" s="47"/>
      <c r="AF32" s="49">
        <f t="shared" si="4"/>
        <v>0</v>
      </c>
      <c r="AG32" s="334">
        <f t="shared" si="5"/>
        <v>1</v>
      </c>
      <c r="AH32" s="42"/>
      <c r="AI32" s="49"/>
      <c r="AJ32" s="49"/>
      <c r="AK32" s="47"/>
      <c r="AL32" s="334">
        <f t="shared" si="6"/>
        <v>0</v>
      </c>
      <c r="AM32" s="46"/>
      <c r="AN32" s="49"/>
      <c r="AO32" s="334">
        <f t="shared" si="7"/>
        <v>0</v>
      </c>
      <c r="AP32" s="42"/>
      <c r="AQ32" s="47"/>
      <c r="AR32" s="49">
        <f t="shared" si="8"/>
        <v>0</v>
      </c>
      <c r="AS32" s="47"/>
      <c r="AT32" s="47"/>
      <c r="AU32" s="49">
        <f t="shared" si="9"/>
        <v>0</v>
      </c>
      <c r="AV32" s="334">
        <f t="shared" si="10"/>
        <v>0</v>
      </c>
      <c r="AW32" s="46"/>
      <c r="AX32" s="49"/>
      <c r="AY32" s="49"/>
      <c r="AZ32" s="49">
        <f t="shared" si="11"/>
        <v>0</v>
      </c>
      <c r="BA32" s="49"/>
      <c r="BB32" s="49">
        <f t="shared" si="12"/>
        <v>0</v>
      </c>
      <c r="BC32" s="334">
        <f t="shared" si="13"/>
        <v>0</v>
      </c>
      <c r="BD32" s="46"/>
      <c r="BE32" s="49"/>
      <c r="BF32" s="49"/>
      <c r="BG32" s="334">
        <f t="shared" si="14"/>
        <v>0</v>
      </c>
      <c r="BH32" s="346">
        <f t="shared" si="15"/>
        <v>1</v>
      </c>
      <c r="BI32" s="347"/>
      <c r="BJ32" s="348"/>
      <c r="BK32" s="271"/>
      <c r="BL32" s="271"/>
      <c r="BM32" s="271">
        <f>'ESPECIFICACIONES TECNICAS- E.M'!BS32</f>
        <v>6328658</v>
      </c>
      <c r="BN32" s="271">
        <f>'ESPECIFICACIONES TECNICAS- E.M'!BV32</f>
        <v>6126596</v>
      </c>
      <c r="BO32" s="271">
        <f>'ESPECIFICACIONES TECNICAS- E.M'!BY32</f>
        <v>6301050</v>
      </c>
      <c r="BP32" s="271">
        <f>'ESPECIFICACIONES TECNICAS- E.M'!CB32</f>
        <v>4201057</v>
      </c>
      <c r="BQ32" s="271">
        <f>'ESPECIFICACIONES TECNICAS- E.M'!CE32</f>
        <v>5882170</v>
      </c>
      <c r="BR32" s="87">
        <f t="shared" si="24"/>
        <v>5703849</v>
      </c>
      <c r="BS32" s="367">
        <f t="shared" si="25"/>
        <v>5630767</v>
      </c>
      <c r="BT32" s="349">
        <f>BR32</f>
        <v>5703849</v>
      </c>
      <c r="BU32" s="350">
        <f t="shared" si="20"/>
        <v>5703849</v>
      </c>
      <c r="BV32" s="522"/>
      <c r="BX32" s="424">
        <f t="shared" si="28"/>
        <v>5703849</v>
      </c>
      <c r="BY32" s="345">
        <f t="shared" si="21"/>
        <v>0</v>
      </c>
      <c r="CA32" s="181">
        <f t="shared" si="22"/>
        <v>20414525922</v>
      </c>
      <c r="CB32" s="181">
        <f t="shared" si="26"/>
        <v>893786.31350519299</v>
      </c>
      <c r="CC32" s="181">
        <f t="shared" si="27"/>
        <v>5767906.2000000002</v>
      </c>
      <c r="CD32" s="181">
        <f t="shared" si="23"/>
        <v>0.15495853824828029</v>
      </c>
    </row>
    <row r="33" spans="2:74" ht="15.75" thickBot="1" x14ac:dyDescent="0.25">
      <c r="B33" s="544" t="s">
        <v>253</v>
      </c>
      <c r="C33" s="545"/>
      <c r="D33" s="545"/>
      <c r="E33" s="545"/>
      <c r="F33" s="545"/>
      <c r="G33" s="545"/>
      <c r="H33" s="545"/>
      <c r="I33" s="545"/>
      <c r="J33" s="545"/>
      <c r="K33" s="545"/>
      <c r="L33" s="545"/>
      <c r="M33" s="546"/>
      <c r="N33" s="312">
        <f t="shared" ref="N33:AK33" si="29">SUM(N8:N32)</f>
        <v>67</v>
      </c>
      <c r="O33" s="313">
        <f t="shared" si="29"/>
        <v>67</v>
      </c>
      <c r="P33" s="312">
        <f t="shared" si="29"/>
        <v>0</v>
      </c>
      <c r="Q33" s="314">
        <f t="shared" si="29"/>
        <v>17</v>
      </c>
      <c r="R33" s="314">
        <f t="shared" si="29"/>
        <v>0</v>
      </c>
      <c r="S33" s="314">
        <f t="shared" si="29"/>
        <v>22</v>
      </c>
      <c r="T33" s="314">
        <f t="shared" si="29"/>
        <v>0</v>
      </c>
      <c r="U33" s="313">
        <f t="shared" si="29"/>
        <v>39</v>
      </c>
      <c r="V33" s="312">
        <f t="shared" si="29"/>
        <v>2</v>
      </c>
      <c r="W33" s="314">
        <f t="shared" si="29"/>
        <v>16</v>
      </c>
      <c r="X33" s="314">
        <f t="shared" si="29"/>
        <v>15</v>
      </c>
      <c r="Y33" s="314">
        <f t="shared" si="29"/>
        <v>17</v>
      </c>
      <c r="Z33" s="313">
        <f t="shared" si="29"/>
        <v>50</v>
      </c>
      <c r="AA33" s="312">
        <f t="shared" si="29"/>
        <v>2</v>
      </c>
      <c r="AB33" s="314">
        <f t="shared" si="29"/>
        <v>5</v>
      </c>
      <c r="AC33" s="314">
        <f t="shared" si="29"/>
        <v>31</v>
      </c>
      <c r="AD33" s="314">
        <f t="shared" si="29"/>
        <v>38</v>
      </c>
      <c r="AE33" s="314">
        <f t="shared" si="29"/>
        <v>1</v>
      </c>
      <c r="AF33" s="314">
        <f t="shared" si="29"/>
        <v>1</v>
      </c>
      <c r="AG33" s="313">
        <f t="shared" si="29"/>
        <v>39</v>
      </c>
      <c r="AH33" s="312">
        <f t="shared" si="29"/>
        <v>2</v>
      </c>
      <c r="AI33" s="314">
        <f t="shared" si="29"/>
        <v>0</v>
      </c>
      <c r="AJ33" s="314">
        <f t="shared" si="29"/>
        <v>6</v>
      </c>
      <c r="AK33" s="314">
        <f t="shared" si="29"/>
        <v>0</v>
      </c>
      <c r="AL33" s="313">
        <f>SUM(AL8:AL24)</f>
        <v>1</v>
      </c>
      <c r="AM33" s="312">
        <f t="shared" ref="AM33:BH33" si="30">SUM(AM8:AM32)</f>
        <v>8</v>
      </c>
      <c r="AN33" s="314">
        <f t="shared" si="30"/>
        <v>15</v>
      </c>
      <c r="AO33" s="313">
        <f t="shared" si="30"/>
        <v>23</v>
      </c>
      <c r="AP33" s="312">
        <f t="shared" si="30"/>
        <v>0</v>
      </c>
      <c r="AQ33" s="314">
        <f t="shared" si="30"/>
        <v>1</v>
      </c>
      <c r="AR33" s="314">
        <f t="shared" si="30"/>
        <v>1</v>
      </c>
      <c r="AS33" s="314">
        <f t="shared" si="30"/>
        <v>0</v>
      </c>
      <c r="AT33" s="314">
        <f t="shared" si="30"/>
        <v>16</v>
      </c>
      <c r="AU33" s="314">
        <f t="shared" si="30"/>
        <v>16</v>
      </c>
      <c r="AV33" s="313">
        <f t="shared" si="30"/>
        <v>17</v>
      </c>
      <c r="AW33" s="312">
        <f t="shared" si="30"/>
        <v>2</v>
      </c>
      <c r="AX33" s="314">
        <f t="shared" si="30"/>
        <v>37</v>
      </c>
      <c r="AY33" s="314">
        <f t="shared" si="30"/>
        <v>10</v>
      </c>
      <c r="AZ33" s="314">
        <f t="shared" si="30"/>
        <v>49</v>
      </c>
      <c r="BA33" s="314">
        <f t="shared" si="30"/>
        <v>1</v>
      </c>
      <c r="BB33" s="314">
        <f t="shared" si="30"/>
        <v>1</v>
      </c>
      <c r="BC33" s="313">
        <f t="shared" si="30"/>
        <v>50</v>
      </c>
      <c r="BD33" s="312">
        <f t="shared" si="30"/>
        <v>42</v>
      </c>
      <c r="BE33" s="314">
        <f t="shared" si="30"/>
        <v>40</v>
      </c>
      <c r="BF33" s="314">
        <f t="shared" si="30"/>
        <v>25</v>
      </c>
      <c r="BG33" s="313">
        <f t="shared" si="30"/>
        <v>107</v>
      </c>
      <c r="BH33" s="270">
        <f t="shared" si="30"/>
        <v>400</v>
      </c>
      <c r="BI33" s="553" t="s">
        <v>272</v>
      </c>
      <c r="BJ33" s="554"/>
      <c r="BK33" s="555"/>
      <c r="BL33" s="523">
        <f>BV8</f>
        <v>125875132</v>
      </c>
      <c r="BM33" s="524"/>
      <c r="BN33" s="524"/>
      <c r="BO33" s="524"/>
      <c r="BP33" s="524"/>
      <c r="BQ33" s="524"/>
      <c r="BR33" s="524"/>
      <c r="BS33" s="524"/>
      <c r="BT33" s="525"/>
      <c r="BU33" s="525"/>
      <c r="BV33" s="526"/>
    </row>
    <row r="35" spans="2:74" ht="23.25" customHeight="1" x14ac:dyDescent="0.2">
      <c r="B35" s="538" t="s">
        <v>254</v>
      </c>
      <c r="C35" s="539"/>
      <c r="D35" s="539"/>
      <c r="E35" s="539"/>
      <c r="F35" s="539"/>
      <c r="G35" s="539"/>
      <c r="H35" s="539"/>
      <c r="I35" s="539"/>
      <c r="J35" s="539"/>
      <c r="K35" s="539"/>
      <c r="L35" s="539"/>
      <c r="M35" s="540"/>
    </row>
    <row r="36" spans="2:74" ht="15" customHeight="1" x14ac:dyDescent="0.2">
      <c r="B36" s="541"/>
      <c r="C36" s="542"/>
      <c r="D36" s="542"/>
      <c r="E36" s="542"/>
      <c r="F36" s="542"/>
      <c r="G36" s="542"/>
      <c r="H36" s="542"/>
      <c r="I36" s="542"/>
      <c r="J36" s="542"/>
      <c r="K36" s="542"/>
      <c r="L36" s="542"/>
      <c r="M36" s="543"/>
    </row>
    <row r="37" spans="2:74" ht="15.75" customHeight="1" thickBot="1" x14ac:dyDescent="0.25">
      <c r="B37" s="544"/>
      <c r="C37" s="545"/>
      <c r="D37" s="545"/>
      <c r="E37" s="545"/>
      <c r="F37" s="545"/>
      <c r="G37" s="545"/>
      <c r="H37" s="545"/>
      <c r="I37" s="545"/>
      <c r="J37" s="545"/>
      <c r="K37" s="545"/>
      <c r="L37" s="545"/>
      <c r="M37" s="546"/>
    </row>
    <row r="38" spans="2:74" s="181" customFormat="1" ht="15.75" customHeight="1" thickBot="1" x14ac:dyDescent="0.3">
      <c r="B38" s="472" t="s">
        <v>235</v>
      </c>
      <c r="C38" s="478" t="s">
        <v>18</v>
      </c>
      <c r="D38" s="475" t="s">
        <v>236</v>
      </c>
      <c r="E38" s="472" t="s">
        <v>19</v>
      </c>
      <c r="F38" s="466" t="s">
        <v>321</v>
      </c>
      <c r="G38" s="466" t="s">
        <v>238</v>
      </c>
      <c r="H38" s="466" t="s">
        <v>239</v>
      </c>
      <c r="I38" s="469" t="s">
        <v>20</v>
      </c>
      <c r="J38" s="459" t="s">
        <v>240</v>
      </c>
      <c r="K38" s="459" t="s">
        <v>241</v>
      </c>
      <c r="L38" s="459" t="s">
        <v>242</v>
      </c>
      <c r="M38" s="459" t="s">
        <v>243</v>
      </c>
      <c r="N38" s="481" t="s">
        <v>0</v>
      </c>
      <c r="O38" s="482"/>
      <c r="P38" s="481" t="s">
        <v>2</v>
      </c>
      <c r="Q38" s="490"/>
      <c r="R38" s="490"/>
      <c r="S38" s="490"/>
      <c r="T38" s="490"/>
      <c r="U38" s="482"/>
      <c r="V38" s="490" t="s">
        <v>3</v>
      </c>
      <c r="W38" s="490"/>
      <c r="X38" s="490"/>
      <c r="Y38" s="490"/>
      <c r="Z38" s="482"/>
      <c r="AA38" s="498" t="s">
        <v>4</v>
      </c>
      <c r="AB38" s="498"/>
      <c r="AC38" s="498"/>
      <c r="AD38" s="498"/>
      <c r="AE38" s="498"/>
      <c r="AF38" s="498"/>
      <c r="AG38" s="499"/>
      <c r="AH38" s="500" t="s">
        <v>5</v>
      </c>
      <c r="AI38" s="498"/>
      <c r="AJ38" s="498"/>
      <c r="AK38" s="498"/>
      <c r="AL38" s="498"/>
      <c r="AM38" s="481" t="s">
        <v>6</v>
      </c>
      <c r="AN38" s="490"/>
      <c r="AO38" s="482"/>
      <c r="AP38" s="490" t="s">
        <v>7</v>
      </c>
      <c r="AQ38" s="490"/>
      <c r="AR38" s="490"/>
      <c r="AS38" s="490"/>
      <c r="AT38" s="490"/>
      <c r="AU38" s="490"/>
      <c r="AV38" s="482"/>
      <c r="AW38" s="481" t="s">
        <v>8</v>
      </c>
      <c r="AX38" s="490"/>
      <c r="AY38" s="490"/>
      <c r="AZ38" s="490"/>
      <c r="BA38" s="490"/>
      <c r="BB38" s="490"/>
      <c r="BC38" s="482"/>
      <c r="BD38" s="481" t="s">
        <v>9</v>
      </c>
      <c r="BE38" s="490"/>
      <c r="BF38" s="490"/>
      <c r="BG38" s="482"/>
      <c r="BH38" s="459" t="s">
        <v>244</v>
      </c>
      <c r="BI38" s="439" t="s">
        <v>245</v>
      </c>
      <c r="BJ38" s="441"/>
      <c r="BK38" s="556" t="s">
        <v>271</v>
      </c>
      <c r="BL38" s="556" t="s">
        <v>272</v>
      </c>
      <c r="BM38" s="206"/>
      <c r="BN38" s="206"/>
      <c r="BO38" s="206"/>
    </row>
    <row r="39" spans="2:74" s="181" customFormat="1" ht="15" customHeight="1" thickBot="1" x14ac:dyDescent="0.3">
      <c r="B39" s="473"/>
      <c r="C39" s="479"/>
      <c r="D39" s="476"/>
      <c r="E39" s="473"/>
      <c r="F39" s="467"/>
      <c r="G39" s="467"/>
      <c r="H39" s="467"/>
      <c r="I39" s="470"/>
      <c r="J39" s="460"/>
      <c r="K39" s="460"/>
      <c r="L39" s="460"/>
      <c r="M39" s="460"/>
      <c r="N39" s="483"/>
      <c r="O39" s="484"/>
      <c r="P39" s="495"/>
      <c r="Q39" s="496"/>
      <c r="R39" s="496"/>
      <c r="S39" s="496"/>
      <c r="T39" s="496"/>
      <c r="U39" s="497"/>
      <c r="V39" s="496"/>
      <c r="W39" s="496"/>
      <c r="X39" s="496"/>
      <c r="Y39" s="496"/>
      <c r="Z39" s="497"/>
      <c r="AA39" s="500" t="s">
        <v>10</v>
      </c>
      <c r="AB39" s="498"/>
      <c r="AC39" s="498"/>
      <c r="AD39" s="499"/>
      <c r="AE39" s="500" t="s">
        <v>11</v>
      </c>
      <c r="AF39" s="498"/>
      <c r="AG39" s="499"/>
      <c r="AH39" s="500" t="s">
        <v>12</v>
      </c>
      <c r="AI39" s="498"/>
      <c r="AJ39" s="498"/>
      <c r="AK39" s="498"/>
      <c r="AL39" s="499"/>
      <c r="AM39" s="483"/>
      <c r="AN39" s="492"/>
      <c r="AO39" s="484"/>
      <c r="AP39" s="500" t="s">
        <v>13</v>
      </c>
      <c r="AQ39" s="498"/>
      <c r="AR39" s="499"/>
      <c r="AS39" s="500" t="s">
        <v>14</v>
      </c>
      <c r="AT39" s="498"/>
      <c r="AU39" s="499"/>
      <c r="AV39" s="501" t="s">
        <v>15</v>
      </c>
      <c r="AW39" s="500" t="s">
        <v>16</v>
      </c>
      <c r="AX39" s="498"/>
      <c r="AY39" s="498"/>
      <c r="AZ39" s="499"/>
      <c r="BA39" s="500" t="s">
        <v>17</v>
      </c>
      <c r="BB39" s="499"/>
      <c r="BC39" s="488" t="s">
        <v>39</v>
      </c>
      <c r="BD39" s="483"/>
      <c r="BE39" s="492"/>
      <c r="BF39" s="492"/>
      <c r="BG39" s="484"/>
      <c r="BH39" s="460"/>
      <c r="BI39" s="431" t="s">
        <v>248</v>
      </c>
      <c r="BJ39" s="431" t="s">
        <v>249</v>
      </c>
      <c r="BK39" s="557"/>
      <c r="BL39" s="557"/>
      <c r="BM39" s="206"/>
      <c r="BN39" s="206"/>
      <c r="BO39" s="206"/>
    </row>
    <row r="40" spans="2:74" s="181" customFormat="1" ht="48.75" thickBot="1" x14ac:dyDescent="0.3">
      <c r="B40" s="474"/>
      <c r="C40" s="480"/>
      <c r="D40" s="477"/>
      <c r="E40" s="474"/>
      <c r="F40" s="468"/>
      <c r="G40" s="468"/>
      <c r="H40" s="468"/>
      <c r="I40" s="471"/>
      <c r="J40" s="460"/>
      <c r="K40" s="460"/>
      <c r="L40" s="460"/>
      <c r="M40" s="460"/>
      <c r="N40" s="12" t="s">
        <v>21</v>
      </c>
      <c r="O40" s="24" t="s">
        <v>1</v>
      </c>
      <c r="P40" s="25" t="s">
        <v>22</v>
      </c>
      <c r="Q40" s="12" t="s">
        <v>24</v>
      </c>
      <c r="R40" s="12" t="s">
        <v>25</v>
      </c>
      <c r="S40" s="12" t="s">
        <v>26</v>
      </c>
      <c r="T40" s="12" t="s">
        <v>27</v>
      </c>
      <c r="U40" s="26" t="s">
        <v>28</v>
      </c>
      <c r="V40" s="12" t="s">
        <v>23</v>
      </c>
      <c r="W40" s="12" t="s">
        <v>24</v>
      </c>
      <c r="X40" s="12" t="s">
        <v>26</v>
      </c>
      <c r="Y40" s="12" t="s">
        <v>27</v>
      </c>
      <c r="Z40" s="26" t="s">
        <v>29</v>
      </c>
      <c r="AA40" s="12" t="s">
        <v>23</v>
      </c>
      <c r="AB40" s="12" t="s">
        <v>24</v>
      </c>
      <c r="AC40" s="12" t="s">
        <v>27</v>
      </c>
      <c r="AD40" s="26" t="s">
        <v>30</v>
      </c>
      <c r="AE40" s="12" t="s">
        <v>22</v>
      </c>
      <c r="AF40" s="27" t="s">
        <v>31</v>
      </c>
      <c r="AG40" s="26" t="s">
        <v>32</v>
      </c>
      <c r="AH40" s="25" t="s">
        <v>22</v>
      </c>
      <c r="AI40" s="12" t="s">
        <v>23</v>
      </c>
      <c r="AJ40" s="12" t="s">
        <v>24</v>
      </c>
      <c r="AK40" s="12" t="s">
        <v>27</v>
      </c>
      <c r="AL40" s="26" t="s">
        <v>33</v>
      </c>
      <c r="AM40" s="12" t="s">
        <v>24</v>
      </c>
      <c r="AN40" s="12" t="s">
        <v>27</v>
      </c>
      <c r="AO40" s="26" t="s">
        <v>34</v>
      </c>
      <c r="AP40" s="12" t="s">
        <v>23</v>
      </c>
      <c r="AQ40" s="12" t="s">
        <v>27</v>
      </c>
      <c r="AR40" s="26" t="s">
        <v>35</v>
      </c>
      <c r="AS40" s="12" t="s">
        <v>23</v>
      </c>
      <c r="AT40" s="12" t="s">
        <v>26</v>
      </c>
      <c r="AU40" s="28" t="s">
        <v>36</v>
      </c>
      <c r="AV40" s="502"/>
      <c r="AW40" s="25" t="s">
        <v>22</v>
      </c>
      <c r="AX40" s="12" t="s">
        <v>24</v>
      </c>
      <c r="AY40" s="12" t="s">
        <v>27</v>
      </c>
      <c r="AZ40" s="26" t="s">
        <v>37</v>
      </c>
      <c r="BA40" s="12" t="s">
        <v>22</v>
      </c>
      <c r="BB40" s="27" t="s">
        <v>38</v>
      </c>
      <c r="BC40" s="489"/>
      <c r="BD40" s="12" t="s">
        <v>24</v>
      </c>
      <c r="BE40" s="12" t="s">
        <v>26</v>
      </c>
      <c r="BF40" s="12" t="s">
        <v>27</v>
      </c>
      <c r="BG40" s="26" t="s">
        <v>40</v>
      </c>
      <c r="BH40" s="493"/>
      <c r="BI40" s="432"/>
      <c r="BJ40" s="432"/>
      <c r="BK40" s="557"/>
      <c r="BL40" s="558"/>
      <c r="BM40" s="206"/>
      <c r="BN40" s="206"/>
      <c r="BO40" s="206"/>
    </row>
    <row r="41" spans="2:74" s="181" customFormat="1" ht="24" x14ac:dyDescent="0.25">
      <c r="B41" s="14">
        <v>26</v>
      </c>
      <c r="C41" s="5" t="str">
        <f>'ESPECIFICACIONES TECNICAS- E.M'!C41</f>
        <v>Acetona</v>
      </c>
      <c r="D41" s="8" t="str">
        <f>'ESPECIFICACIONES TECNICAS- E.M'!D41</f>
        <v>Reactivo analítico  o  ACS o Análisis o Ph Eur o  BP</v>
      </c>
      <c r="E41" s="8" t="str">
        <f>'ESPECIFICACIONES TECNICAS- E.M'!E41</f>
        <v>≥99,5 %</v>
      </c>
      <c r="F41" s="9" t="str">
        <f>'ESPECIFICACIONES TECNICAS- E.M'!F41</f>
        <v>Frasco por 4 Litros</v>
      </c>
      <c r="G41" s="5" t="str">
        <f>'ESPECIFICACIONES TECNICAS- E.M'!G41</f>
        <v xml:space="preserve"> Un (1) año a partir de la entrega</v>
      </c>
      <c r="H41" s="8" t="str">
        <f>'ESPECIFICACIONES TECNICAS- E.M'!H41</f>
        <v>AMBIENTE</v>
      </c>
      <c r="I41" s="102" t="str">
        <f>'ESPECIFICACIONES TECNICAS- E.M'!I41</f>
        <v>67-64-1</v>
      </c>
      <c r="J41" s="442" t="str">
        <f>'ESPECIFICACIONES TECNICAS- E.M'!J41:J56</f>
        <v xml:space="preserve">12161500
12191500
12191600
12352100
12352300  </v>
      </c>
      <c r="K41" s="283" t="str">
        <f>'ESPECIFICACIONES TECNICAS- E.M'!K41</f>
        <v>REACTIVO</v>
      </c>
      <c r="L41" s="281" t="str">
        <f>'ESPECIFICACIONES TECNICAS- E.M'!L41</f>
        <v>PUREZA</v>
      </c>
      <c r="M41" s="442" t="str">
        <f>'ESPECIFICACIONES TECNICAS- E.M'!M41:M56</f>
        <v>ANALISIS DE SUSTACIA</v>
      </c>
      <c r="N41" s="110"/>
      <c r="O41" s="37">
        <f t="shared" ref="O41:O56" si="31">SUM(N41:N41)</f>
        <v>0</v>
      </c>
      <c r="P41" s="35"/>
      <c r="Q41" s="36"/>
      <c r="R41" s="36"/>
      <c r="S41" s="36"/>
      <c r="T41" s="36"/>
      <c r="U41" s="37">
        <f t="shared" ref="U41:U56" si="32">SUM(P41:T41)</f>
        <v>0</v>
      </c>
      <c r="V41" s="35"/>
      <c r="W41" s="36"/>
      <c r="X41" s="36"/>
      <c r="Y41" s="36"/>
      <c r="Z41" s="37">
        <f t="shared" ref="Z41:Z56" si="33">SUM(V41:Y41)</f>
        <v>0</v>
      </c>
      <c r="AA41" s="44"/>
      <c r="AB41" s="48">
        <v>1</v>
      </c>
      <c r="AC41" s="48"/>
      <c r="AD41" s="48">
        <f t="shared" ref="AD41:AD56" si="34">SUM(AA41:AC41)</f>
        <v>1</v>
      </c>
      <c r="AE41" s="48"/>
      <c r="AF41" s="48">
        <f t="shared" ref="AF41:AF56" si="35">SUM(AE41:AE41)</f>
        <v>0</v>
      </c>
      <c r="AG41" s="37">
        <f t="shared" ref="AG41:AG56" si="36">AF41+AD41</f>
        <v>1</v>
      </c>
      <c r="AH41" s="35"/>
      <c r="AI41" s="36"/>
      <c r="AJ41" s="36"/>
      <c r="AK41" s="36"/>
      <c r="AL41" s="37">
        <f t="shared" ref="AL41:AL56" si="37">SUM(AH41:AK41)</f>
        <v>0</v>
      </c>
      <c r="AM41" s="35">
        <v>2</v>
      </c>
      <c r="AN41" s="36"/>
      <c r="AO41" s="37">
        <f t="shared" ref="AO41:AO56" si="38">SUM(AM41:AN41)</f>
        <v>2</v>
      </c>
      <c r="AP41" s="44"/>
      <c r="AQ41" s="48"/>
      <c r="AR41" s="48">
        <f t="shared" ref="AR41:AR56" si="39">SUM(AP41:AQ41)</f>
        <v>0</v>
      </c>
      <c r="AS41" s="48">
        <v>1</v>
      </c>
      <c r="AT41" s="48"/>
      <c r="AU41" s="48">
        <f t="shared" ref="AU41:AU56" si="40">SUM(AS41:AT41)</f>
        <v>1</v>
      </c>
      <c r="AV41" s="37">
        <f t="shared" ref="AV41:AV56" si="41">AU41+AR41</f>
        <v>1</v>
      </c>
      <c r="AW41" s="44"/>
      <c r="AX41" s="48">
        <v>1</v>
      </c>
      <c r="AY41" s="48"/>
      <c r="AZ41" s="48">
        <f t="shared" ref="AZ41:AZ56" si="42">SUM(AW41:AY41)</f>
        <v>1</v>
      </c>
      <c r="BA41" s="48"/>
      <c r="BB41" s="48"/>
      <c r="BC41" s="37">
        <f t="shared" ref="BC41:BC56" si="43">BB41+AZ41</f>
        <v>1</v>
      </c>
      <c r="BD41" s="44">
        <v>2</v>
      </c>
      <c r="BE41" s="48"/>
      <c r="BF41" s="48">
        <v>2</v>
      </c>
      <c r="BG41" s="37">
        <f t="shared" ref="BG41:BG56" si="44">SUM(BD41:BF41)</f>
        <v>4</v>
      </c>
      <c r="BH41" s="182">
        <f>BG41+BC41+AV41+AO41+AL41+AG41+Z41+U41+O41</f>
        <v>9</v>
      </c>
      <c r="BI41" s="81">
        <v>178987.28</v>
      </c>
      <c r="BJ41" s="93">
        <f>ROUND(BI41,0)</f>
        <v>178987</v>
      </c>
      <c r="BK41" s="183">
        <f>BJ41*BH41</f>
        <v>1610883</v>
      </c>
      <c r="BL41" s="562">
        <f>SUM(BK41:BK56)</f>
        <v>20048186</v>
      </c>
      <c r="BM41" s="205"/>
      <c r="BN41" s="205"/>
      <c r="BO41" s="205"/>
    </row>
    <row r="42" spans="2:74" s="181" customFormat="1" ht="24" x14ac:dyDescent="0.25">
      <c r="B42" s="14">
        <v>27</v>
      </c>
      <c r="C42" s="5" t="str">
        <f>'ESPECIFICACIONES TECNICAS- E.M'!C42</f>
        <v>Ácido acético glacial</v>
      </c>
      <c r="D42" s="8" t="str">
        <f>'ESPECIFICACIONES TECNICAS- E.M'!D42</f>
        <v>Reactivo analítico  o  ACS o Análisis o Ph Eur o  BP</v>
      </c>
      <c r="E42" s="8" t="str">
        <f>'ESPECIFICACIONES TECNICAS- E.M'!E42</f>
        <v xml:space="preserve"> ≥99%,</v>
      </c>
      <c r="F42" s="9" t="str">
        <f>'ESPECIFICACIONES TECNICAS- E.M'!F42</f>
        <v>Frasco por 2,5 Litros</v>
      </c>
      <c r="G42" s="5" t="str">
        <f>'ESPECIFICACIONES TECNICAS- E.M'!G42</f>
        <v xml:space="preserve"> Un (1) año a partir de la entrega</v>
      </c>
      <c r="H42" s="8" t="str">
        <f>'ESPECIFICACIONES TECNICAS- E.M'!H42</f>
        <v>AMBIENTE</v>
      </c>
      <c r="I42" s="102" t="str">
        <f>'ESPECIFICACIONES TECNICAS- E.M'!I42</f>
        <v>64-19-7</v>
      </c>
      <c r="J42" s="443"/>
      <c r="K42" s="284" t="str">
        <f>'ESPECIFICACIONES TECNICAS- E.M'!K42</f>
        <v>REACTIVO</v>
      </c>
      <c r="L42" s="282" t="str">
        <f>'ESPECIFICACIONES TECNICAS- E.M'!L42</f>
        <v>PUREZA</v>
      </c>
      <c r="M42" s="443"/>
      <c r="N42" s="53"/>
      <c r="O42" s="39">
        <f t="shared" si="31"/>
        <v>0</v>
      </c>
      <c r="P42" s="38"/>
      <c r="Q42" s="7"/>
      <c r="R42" s="7"/>
      <c r="S42" s="7"/>
      <c r="T42" s="7"/>
      <c r="U42" s="39">
        <f t="shared" si="32"/>
        <v>0</v>
      </c>
      <c r="V42" s="38"/>
      <c r="W42" s="7"/>
      <c r="X42" s="7"/>
      <c r="Y42" s="7"/>
      <c r="Z42" s="39">
        <f t="shared" si="33"/>
        <v>0</v>
      </c>
      <c r="AA42" s="45"/>
      <c r="AB42" s="22"/>
      <c r="AC42" s="22"/>
      <c r="AD42" s="22">
        <f t="shared" si="34"/>
        <v>0</v>
      </c>
      <c r="AE42" s="22"/>
      <c r="AF42" s="22">
        <f t="shared" si="35"/>
        <v>0</v>
      </c>
      <c r="AG42" s="39">
        <f t="shared" si="36"/>
        <v>0</v>
      </c>
      <c r="AH42" s="38"/>
      <c r="AI42" s="7"/>
      <c r="AJ42" s="7"/>
      <c r="AK42" s="7"/>
      <c r="AL42" s="39">
        <f t="shared" si="37"/>
        <v>0</v>
      </c>
      <c r="AM42" s="38"/>
      <c r="AN42" s="7">
        <v>1</v>
      </c>
      <c r="AO42" s="39">
        <f t="shared" si="38"/>
        <v>1</v>
      </c>
      <c r="AP42" s="45"/>
      <c r="AQ42" s="22"/>
      <c r="AR42" s="22">
        <f t="shared" si="39"/>
        <v>0</v>
      </c>
      <c r="AS42" s="22"/>
      <c r="AT42" s="22"/>
      <c r="AU42" s="22">
        <f t="shared" si="40"/>
        <v>0</v>
      </c>
      <c r="AV42" s="39">
        <f t="shared" si="41"/>
        <v>0</v>
      </c>
      <c r="AW42" s="45"/>
      <c r="AX42" s="22"/>
      <c r="AY42" s="22">
        <v>1</v>
      </c>
      <c r="AZ42" s="22">
        <f t="shared" si="42"/>
        <v>1</v>
      </c>
      <c r="BA42" s="22"/>
      <c r="BB42" s="22"/>
      <c r="BC42" s="39">
        <f t="shared" si="43"/>
        <v>1</v>
      </c>
      <c r="BD42" s="45"/>
      <c r="BE42" s="22"/>
      <c r="BF42" s="22"/>
      <c r="BG42" s="39">
        <f t="shared" si="44"/>
        <v>0</v>
      </c>
      <c r="BH42" s="190">
        <f t="shared" ref="BH42:BH56" si="45">BG42+BC42+AV42+AO42+AL42+AG42+Z42+U42+O42</f>
        <v>2</v>
      </c>
      <c r="BI42" s="84">
        <v>135476.56</v>
      </c>
      <c r="BJ42" s="85">
        <f t="shared" ref="BJ42:BJ56" si="46">ROUND(BI42,0)</f>
        <v>135477</v>
      </c>
      <c r="BK42" s="184">
        <f t="shared" ref="BK42:BK56" si="47">BJ42*BH42</f>
        <v>270954</v>
      </c>
      <c r="BL42" s="563"/>
      <c r="BM42" s="205"/>
      <c r="BN42" s="205"/>
      <c r="BO42" s="205"/>
    </row>
    <row r="43" spans="2:74" s="181" customFormat="1" ht="24" x14ac:dyDescent="0.25">
      <c r="B43" s="14">
        <v>28</v>
      </c>
      <c r="C43" s="5" t="str">
        <f>'ESPECIFICACIONES TECNICAS- E.M'!C43</f>
        <v xml:space="preserve">Ácido sulfúrico </v>
      </c>
      <c r="D43" s="8" t="str">
        <f>'ESPECIFICACIONES TECNICAS- E.M'!D43</f>
        <v>Reactivo analítico  o  ACS o Análisis o Ph Eur o  BP</v>
      </c>
      <c r="E43" s="8" t="str">
        <f>'ESPECIFICACIONES TECNICAS- E.M'!E43</f>
        <v xml:space="preserve"> ≥95%,</v>
      </c>
      <c r="F43" s="9" t="str">
        <f>'ESPECIFICACIONES TECNICAS- E.M'!F43</f>
        <v>Frasco por 2,5 Litros</v>
      </c>
      <c r="G43" s="5" t="str">
        <f>'ESPECIFICACIONES TECNICAS- E.M'!G43</f>
        <v xml:space="preserve"> Un (1) año a partir de la entrega</v>
      </c>
      <c r="H43" s="8" t="str">
        <f>'ESPECIFICACIONES TECNICAS- E.M'!H43</f>
        <v>AMBIENTE</v>
      </c>
      <c r="I43" s="102" t="str">
        <f>'ESPECIFICACIONES TECNICAS- E.M'!I43</f>
        <v>7664-93-9</v>
      </c>
      <c r="J43" s="443"/>
      <c r="K43" s="284" t="str">
        <f>'ESPECIFICACIONES TECNICAS- E.M'!K43</f>
        <v>REACTIVO</v>
      </c>
      <c r="L43" s="282" t="str">
        <f>'ESPECIFICACIONES TECNICAS- E.M'!L43</f>
        <v>PUREZA</v>
      </c>
      <c r="M43" s="443"/>
      <c r="N43" s="53"/>
      <c r="O43" s="39">
        <f t="shared" si="31"/>
        <v>0</v>
      </c>
      <c r="P43" s="38"/>
      <c r="Q43" s="7"/>
      <c r="R43" s="7"/>
      <c r="S43" s="7"/>
      <c r="T43" s="7"/>
      <c r="U43" s="39">
        <f t="shared" si="32"/>
        <v>0</v>
      </c>
      <c r="V43" s="38"/>
      <c r="W43" s="7"/>
      <c r="X43" s="7"/>
      <c r="Y43" s="7"/>
      <c r="Z43" s="39">
        <f t="shared" si="33"/>
        <v>0</v>
      </c>
      <c r="AA43" s="45"/>
      <c r="AB43" s="22"/>
      <c r="AC43" s="22"/>
      <c r="AD43" s="22">
        <f t="shared" si="34"/>
        <v>0</v>
      </c>
      <c r="AE43" s="22"/>
      <c r="AF43" s="22">
        <f t="shared" si="35"/>
        <v>0</v>
      </c>
      <c r="AG43" s="39">
        <f t="shared" si="36"/>
        <v>0</v>
      </c>
      <c r="AH43" s="38"/>
      <c r="AI43" s="7"/>
      <c r="AJ43" s="7"/>
      <c r="AK43" s="7"/>
      <c r="AL43" s="39">
        <f t="shared" si="37"/>
        <v>0</v>
      </c>
      <c r="AM43" s="38">
        <v>1</v>
      </c>
      <c r="AN43" s="7">
        <v>1</v>
      </c>
      <c r="AO43" s="39">
        <f t="shared" si="38"/>
        <v>2</v>
      </c>
      <c r="AP43" s="45"/>
      <c r="AQ43" s="22"/>
      <c r="AR43" s="22">
        <f t="shared" si="39"/>
        <v>0</v>
      </c>
      <c r="AS43" s="22"/>
      <c r="AT43" s="22"/>
      <c r="AU43" s="22">
        <f t="shared" si="40"/>
        <v>0</v>
      </c>
      <c r="AV43" s="39">
        <f t="shared" si="41"/>
        <v>0</v>
      </c>
      <c r="AW43" s="45"/>
      <c r="AX43" s="22">
        <v>1</v>
      </c>
      <c r="AY43" s="22"/>
      <c r="AZ43" s="22">
        <f t="shared" si="42"/>
        <v>1</v>
      </c>
      <c r="BA43" s="22"/>
      <c r="BB43" s="22"/>
      <c r="BC43" s="39">
        <f t="shared" si="43"/>
        <v>1</v>
      </c>
      <c r="BD43" s="45"/>
      <c r="BE43" s="22"/>
      <c r="BF43" s="22"/>
      <c r="BG43" s="39">
        <f t="shared" si="44"/>
        <v>0</v>
      </c>
      <c r="BH43" s="190">
        <f t="shared" si="45"/>
        <v>3</v>
      </c>
      <c r="BI43" s="84">
        <v>139432.07999999999</v>
      </c>
      <c r="BJ43" s="85">
        <f t="shared" si="46"/>
        <v>139432</v>
      </c>
      <c r="BK43" s="184">
        <f t="shared" si="47"/>
        <v>418296</v>
      </c>
      <c r="BL43" s="563"/>
      <c r="BM43" s="205"/>
      <c r="BN43" s="205"/>
      <c r="BO43" s="205"/>
    </row>
    <row r="44" spans="2:74" s="181" customFormat="1" ht="24" x14ac:dyDescent="0.25">
      <c r="B44" s="14">
        <v>29</v>
      </c>
      <c r="C44" s="5" t="str">
        <f>'ESPECIFICACIONES TECNICAS- E.M'!C44</f>
        <v>Alcohol etílico absoluto</v>
      </c>
      <c r="D44" s="8" t="str">
        <f>'ESPECIFICACIONES TECNICAS- E.M'!D44</f>
        <v>Reactivo analítico  o  ACS o Análisis o Ph Eur o  BP</v>
      </c>
      <c r="E44" s="8" t="str">
        <f>'ESPECIFICACIONES TECNICAS- E.M'!E44</f>
        <v>≥99 %</v>
      </c>
      <c r="F44" s="9" t="str">
        <f>'ESPECIFICACIONES TECNICAS- E.M'!F44</f>
        <v>Frasco por 2,5 Litros</v>
      </c>
      <c r="G44" s="5" t="str">
        <f>'ESPECIFICACIONES TECNICAS- E.M'!G44</f>
        <v xml:space="preserve"> Un (1) año a partir de la entrega</v>
      </c>
      <c r="H44" s="8" t="str">
        <f>'ESPECIFICACIONES TECNICAS- E.M'!H44</f>
        <v>AMBIENTE</v>
      </c>
      <c r="I44" s="102" t="str">
        <f>'ESPECIFICACIONES TECNICAS- E.M'!I44</f>
        <v>64-17-5</v>
      </c>
      <c r="J44" s="443"/>
      <c r="K44" s="284" t="str">
        <f>'ESPECIFICACIONES TECNICAS- E.M'!K44</f>
        <v>REACTIVO</v>
      </c>
      <c r="L44" s="282" t="str">
        <f>'ESPECIFICACIONES TECNICAS- E.M'!L44</f>
        <v>PUREZA</v>
      </c>
      <c r="M44" s="443"/>
      <c r="N44" s="53"/>
      <c r="O44" s="39">
        <f t="shared" si="31"/>
        <v>0</v>
      </c>
      <c r="P44" s="38"/>
      <c r="Q44" s="7"/>
      <c r="R44" s="7"/>
      <c r="S44" s="22"/>
      <c r="T44" s="22"/>
      <c r="U44" s="39">
        <f t="shared" si="32"/>
        <v>0</v>
      </c>
      <c r="V44" s="38"/>
      <c r="W44" s="7"/>
      <c r="X44" s="7"/>
      <c r="Y44" s="7"/>
      <c r="Z44" s="39">
        <f t="shared" si="33"/>
        <v>0</v>
      </c>
      <c r="AA44" s="45"/>
      <c r="AB44" s="22"/>
      <c r="AC44" s="22"/>
      <c r="AD44" s="22">
        <f t="shared" si="34"/>
        <v>0</v>
      </c>
      <c r="AE44" s="22"/>
      <c r="AF44" s="22">
        <f t="shared" si="35"/>
        <v>0</v>
      </c>
      <c r="AG44" s="39">
        <f t="shared" si="36"/>
        <v>0</v>
      </c>
      <c r="AH44" s="38"/>
      <c r="AI44" s="7"/>
      <c r="AJ44" s="7"/>
      <c r="AK44" s="7"/>
      <c r="AL44" s="39">
        <f t="shared" si="37"/>
        <v>0</v>
      </c>
      <c r="AM44" s="38"/>
      <c r="AN44" s="7"/>
      <c r="AO44" s="39">
        <f t="shared" si="38"/>
        <v>0</v>
      </c>
      <c r="AP44" s="45"/>
      <c r="AQ44" s="22"/>
      <c r="AR44" s="22">
        <f t="shared" si="39"/>
        <v>0</v>
      </c>
      <c r="AS44" s="22"/>
      <c r="AT44" s="22"/>
      <c r="AU44" s="22">
        <f t="shared" si="40"/>
        <v>0</v>
      </c>
      <c r="AV44" s="39">
        <f t="shared" si="41"/>
        <v>0</v>
      </c>
      <c r="AW44" s="45"/>
      <c r="AX44" s="22"/>
      <c r="AY44" s="22"/>
      <c r="AZ44" s="22">
        <f t="shared" si="42"/>
        <v>0</v>
      </c>
      <c r="BA44" s="22"/>
      <c r="BB44" s="22"/>
      <c r="BC44" s="39">
        <f t="shared" si="43"/>
        <v>0</v>
      </c>
      <c r="BD44" s="45"/>
      <c r="BE44" s="22"/>
      <c r="BF44" s="22">
        <v>4</v>
      </c>
      <c r="BG44" s="39">
        <f t="shared" si="44"/>
        <v>4</v>
      </c>
      <c r="BH44" s="190">
        <f t="shared" si="45"/>
        <v>4</v>
      </c>
      <c r="BI44" s="84">
        <v>127565.52</v>
      </c>
      <c r="BJ44" s="85">
        <f t="shared" si="46"/>
        <v>127566</v>
      </c>
      <c r="BK44" s="184">
        <f t="shared" si="47"/>
        <v>510264</v>
      </c>
      <c r="BL44" s="563"/>
      <c r="BM44" s="205"/>
      <c r="BN44" s="205"/>
      <c r="BO44" s="205"/>
    </row>
    <row r="45" spans="2:74" s="181" customFormat="1" ht="24" x14ac:dyDescent="0.25">
      <c r="B45" s="14">
        <v>30</v>
      </c>
      <c r="C45" s="5" t="str">
        <f>'ESPECIFICACIONES TECNICAS- E.M'!C45</f>
        <v>Alcohol isopropílico (2-Propanol)/Isopropanol</v>
      </c>
      <c r="D45" s="8" t="str">
        <f>'ESPECIFICACIONES TECNICAS- E.M'!D45</f>
        <v>Reactivo analítico  o  ACS o Análisis o Ph Eur o  BP</v>
      </c>
      <c r="E45" s="8" t="str">
        <f>'ESPECIFICACIONES TECNICAS- E.M'!E45</f>
        <v>≥99 %</v>
      </c>
      <c r="F45" s="9" t="str">
        <f>'ESPECIFICACIONES TECNICAS- E.M'!F45</f>
        <v>Frasco por  1 Litro</v>
      </c>
      <c r="G45" s="5" t="str">
        <f>'ESPECIFICACIONES TECNICAS- E.M'!G45</f>
        <v xml:space="preserve"> Un (1) año a partir de la entrega</v>
      </c>
      <c r="H45" s="8" t="str">
        <f>'ESPECIFICACIONES TECNICAS- E.M'!H45</f>
        <v>AMBIENTE</v>
      </c>
      <c r="I45" s="102" t="str">
        <f>'ESPECIFICACIONES TECNICAS- E.M'!I45</f>
        <v> 67-63-0</v>
      </c>
      <c r="J45" s="443"/>
      <c r="K45" s="284" t="str">
        <f>'ESPECIFICACIONES TECNICAS- E.M'!K45</f>
        <v>REACTIVO</v>
      </c>
      <c r="L45" s="282" t="str">
        <f>'ESPECIFICACIONES TECNICAS- E.M'!L45</f>
        <v>PUREZA</v>
      </c>
      <c r="M45" s="443"/>
      <c r="N45" s="53"/>
      <c r="O45" s="39">
        <f t="shared" si="31"/>
        <v>0</v>
      </c>
      <c r="P45" s="38"/>
      <c r="Q45" s="7"/>
      <c r="R45" s="7"/>
      <c r="S45" s="22"/>
      <c r="T45" s="22"/>
      <c r="U45" s="39">
        <f t="shared" si="32"/>
        <v>0</v>
      </c>
      <c r="V45" s="38"/>
      <c r="W45" s="7"/>
      <c r="X45" s="7"/>
      <c r="Y45" s="7"/>
      <c r="Z45" s="39">
        <f t="shared" si="33"/>
        <v>0</v>
      </c>
      <c r="AA45" s="45"/>
      <c r="AB45" s="22"/>
      <c r="AC45" s="22">
        <v>2</v>
      </c>
      <c r="AD45" s="22">
        <f t="shared" si="34"/>
        <v>2</v>
      </c>
      <c r="AE45" s="22"/>
      <c r="AF45" s="22">
        <f t="shared" si="35"/>
        <v>0</v>
      </c>
      <c r="AG45" s="39">
        <f t="shared" si="36"/>
        <v>2</v>
      </c>
      <c r="AH45" s="38"/>
      <c r="AI45" s="7"/>
      <c r="AJ45" s="7"/>
      <c r="AK45" s="7"/>
      <c r="AL45" s="39">
        <f t="shared" si="37"/>
        <v>0</v>
      </c>
      <c r="AM45" s="38"/>
      <c r="AN45" s="7"/>
      <c r="AO45" s="39">
        <f t="shared" si="38"/>
        <v>0</v>
      </c>
      <c r="AP45" s="45"/>
      <c r="AQ45" s="22"/>
      <c r="AR45" s="22">
        <f t="shared" si="39"/>
        <v>0</v>
      </c>
      <c r="AS45" s="22"/>
      <c r="AT45" s="22"/>
      <c r="AU45" s="22">
        <f t="shared" si="40"/>
        <v>0</v>
      </c>
      <c r="AV45" s="39">
        <f t="shared" si="41"/>
        <v>0</v>
      </c>
      <c r="AW45" s="45"/>
      <c r="AX45" s="22">
        <v>1</v>
      </c>
      <c r="AY45" s="22"/>
      <c r="AZ45" s="22">
        <f t="shared" si="42"/>
        <v>1</v>
      </c>
      <c r="BA45" s="22"/>
      <c r="BB45" s="22"/>
      <c r="BC45" s="39">
        <f t="shared" si="43"/>
        <v>1</v>
      </c>
      <c r="BD45" s="45"/>
      <c r="BE45" s="22"/>
      <c r="BF45" s="22"/>
      <c r="BG45" s="39">
        <f t="shared" si="44"/>
        <v>0</v>
      </c>
      <c r="BH45" s="190">
        <f t="shared" si="45"/>
        <v>3</v>
      </c>
      <c r="BI45" s="84">
        <v>96910.24</v>
      </c>
      <c r="BJ45" s="85">
        <f t="shared" si="46"/>
        <v>96910</v>
      </c>
      <c r="BK45" s="184">
        <f t="shared" si="47"/>
        <v>290730</v>
      </c>
      <c r="BL45" s="563"/>
      <c r="BM45" s="205"/>
      <c r="BN45" s="205"/>
      <c r="BO45" s="205"/>
    </row>
    <row r="46" spans="2:74" s="181" customFormat="1" ht="24" x14ac:dyDescent="0.25">
      <c r="B46" s="14">
        <v>31</v>
      </c>
      <c r="C46" s="5" t="str">
        <f>'ESPECIFICACIONES TECNICAS- E.M'!C46</f>
        <v xml:space="preserve">Carbonato de Sodio </v>
      </c>
      <c r="D46" s="8" t="str">
        <f>'ESPECIFICACIONES TECNICAS- E.M'!D46</f>
        <v>Reactivo analítico  o  ACS o Análisis o Ph Eur o  BP</v>
      </c>
      <c r="E46" s="8" t="str">
        <f>'ESPECIFICACIONES TECNICAS- E.M'!E46</f>
        <v>≥98%.</v>
      </c>
      <c r="F46" s="9" t="str">
        <f>'ESPECIFICACIONES TECNICAS- E.M'!F46</f>
        <v>Frasco por 1 Kg</v>
      </c>
      <c r="G46" s="5" t="str">
        <f>'ESPECIFICACIONES TECNICAS- E.M'!G46</f>
        <v xml:space="preserve"> Un (1) año a partir de la entrega</v>
      </c>
      <c r="H46" s="8" t="str">
        <f>'ESPECIFICACIONES TECNICAS- E.M'!H46</f>
        <v>AMBIENTE</v>
      </c>
      <c r="I46" s="102" t="str">
        <f>'ESPECIFICACIONES TECNICAS- E.M'!I46</f>
        <v>497-19-8</v>
      </c>
      <c r="J46" s="443"/>
      <c r="K46" s="284" t="str">
        <f>'ESPECIFICACIONES TECNICAS- E.M'!K46</f>
        <v>REACTIVO</v>
      </c>
      <c r="L46" s="282" t="str">
        <f>'ESPECIFICACIONES TECNICAS- E.M'!L46</f>
        <v>PUREZA</v>
      </c>
      <c r="M46" s="443"/>
      <c r="N46" s="53"/>
      <c r="O46" s="39">
        <f t="shared" si="31"/>
        <v>0</v>
      </c>
      <c r="P46" s="38"/>
      <c r="Q46" s="7"/>
      <c r="R46" s="7"/>
      <c r="S46" s="22"/>
      <c r="T46" s="22"/>
      <c r="U46" s="39">
        <f t="shared" si="32"/>
        <v>0</v>
      </c>
      <c r="V46" s="38"/>
      <c r="W46" s="7"/>
      <c r="X46" s="7"/>
      <c r="Y46" s="7"/>
      <c r="Z46" s="39">
        <f t="shared" si="33"/>
        <v>0</v>
      </c>
      <c r="AA46" s="45"/>
      <c r="AB46" s="22"/>
      <c r="AC46" s="22"/>
      <c r="AD46" s="22">
        <f t="shared" si="34"/>
        <v>0</v>
      </c>
      <c r="AE46" s="22"/>
      <c r="AF46" s="22">
        <f t="shared" si="35"/>
        <v>0</v>
      </c>
      <c r="AG46" s="39">
        <f t="shared" si="36"/>
        <v>0</v>
      </c>
      <c r="AH46" s="38"/>
      <c r="AI46" s="7"/>
      <c r="AJ46" s="7"/>
      <c r="AK46" s="7"/>
      <c r="AL46" s="39">
        <f t="shared" si="37"/>
        <v>0</v>
      </c>
      <c r="AM46" s="38"/>
      <c r="AN46" s="7"/>
      <c r="AO46" s="39">
        <f t="shared" si="38"/>
        <v>0</v>
      </c>
      <c r="AP46" s="45"/>
      <c r="AQ46" s="22"/>
      <c r="AR46" s="22">
        <f t="shared" si="39"/>
        <v>0</v>
      </c>
      <c r="AS46" s="22"/>
      <c r="AT46" s="22"/>
      <c r="AU46" s="22">
        <f t="shared" si="40"/>
        <v>0</v>
      </c>
      <c r="AV46" s="39">
        <f t="shared" si="41"/>
        <v>0</v>
      </c>
      <c r="AW46" s="45"/>
      <c r="AX46" s="22"/>
      <c r="AY46" s="22"/>
      <c r="AZ46" s="22">
        <f t="shared" si="42"/>
        <v>0</v>
      </c>
      <c r="BA46" s="22"/>
      <c r="BB46" s="22"/>
      <c r="BC46" s="39">
        <f t="shared" si="43"/>
        <v>0</v>
      </c>
      <c r="BD46" s="45">
        <v>1</v>
      </c>
      <c r="BE46" s="22"/>
      <c r="BF46" s="22"/>
      <c r="BG46" s="39">
        <f t="shared" si="44"/>
        <v>1</v>
      </c>
      <c r="BH46" s="190">
        <f t="shared" si="45"/>
        <v>1</v>
      </c>
      <c r="BI46" s="84">
        <v>104821.28</v>
      </c>
      <c r="BJ46" s="85">
        <f t="shared" si="46"/>
        <v>104821</v>
      </c>
      <c r="BK46" s="184">
        <f t="shared" si="47"/>
        <v>104821</v>
      </c>
      <c r="BL46" s="563"/>
      <c r="BM46" s="205"/>
      <c r="BN46" s="205"/>
      <c r="BO46" s="205"/>
    </row>
    <row r="47" spans="2:74" s="181" customFormat="1" ht="24" x14ac:dyDescent="0.25">
      <c r="B47" s="14">
        <v>32</v>
      </c>
      <c r="C47" s="5" t="str">
        <f>'ESPECIFICACIONES TECNICAS- E.M'!C47</f>
        <v xml:space="preserve">Diclorometano estabilizado con 2-Metil-2-Buteno o Amileno. </v>
      </c>
      <c r="D47" s="8" t="str">
        <f>'ESPECIFICACIONES TECNICAS- E.M'!D47</f>
        <v>Reactivo analítico  o  ACS o Análisis o Ph Eur o  BP</v>
      </c>
      <c r="E47" s="8" t="str">
        <f>'ESPECIFICACIONES TECNICAS- E.M'!E47</f>
        <v>&gt;98%</v>
      </c>
      <c r="F47" s="9" t="str">
        <f>'ESPECIFICACIONES TECNICAS- E.M'!F47</f>
        <v>Frasco por 4 Litros</v>
      </c>
      <c r="G47" s="5" t="str">
        <f>'ESPECIFICACIONES TECNICAS- E.M'!G47</f>
        <v xml:space="preserve"> Un (1) año a partir de la entrega</v>
      </c>
      <c r="H47" s="8" t="str">
        <f>'ESPECIFICACIONES TECNICAS- E.M'!H47</f>
        <v>AMBIENTE</v>
      </c>
      <c r="I47" s="102" t="str">
        <f>'ESPECIFICACIONES TECNICAS- E.M'!I47</f>
        <v>75-09-2</v>
      </c>
      <c r="J47" s="443"/>
      <c r="K47" s="284" t="str">
        <f>'ESPECIFICACIONES TECNICAS- E.M'!K47</f>
        <v>REACTIVO</v>
      </c>
      <c r="L47" s="282" t="str">
        <f>'ESPECIFICACIONES TECNICAS- E.M'!L47</f>
        <v>PUREZA</v>
      </c>
      <c r="M47" s="443"/>
      <c r="N47" s="53"/>
      <c r="O47" s="39">
        <f t="shared" si="31"/>
        <v>0</v>
      </c>
      <c r="P47" s="38"/>
      <c r="Q47" s="7"/>
      <c r="R47" s="7"/>
      <c r="S47" s="22"/>
      <c r="T47" s="22">
        <v>7</v>
      </c>
      <c r="U47" s="39">
        <f t="shared" si="32"/>
        <v>7</v>
      </c>
      <c r="V47" s="38"/>
      <c r="W47" s="7"/>
      <c r="X47" s="7"/>
      <c r="Y47" s="7"/>
      <c r="Z47" s="39">
        <f t="shared" si="33"/>
        <v>0</v>
      </c>
      <c r="AA47" s="45"/>
      <c r="AB47" s="22"/>
      <c r="AC47" s="22"/>
      <c r="AD47" s="22">
        <f t="shared" si="34"/>
        <v>0</v>
      </c>
      <c r="AE47" s="22"/>
      <c r="AF47" s="22">
        <f t="shared" si="35"/>
        <v>0</v>
      </c>
      <c r="AG47" s="39">
        <f t="shared" si="36"/>
        <v>0</v>
      </c>
      <c r="AH47" s="38"/>
      <c r="AI47" s="7"/>
      <c r="AJ47" s="7"/>
      <c r="AK47" s="7"/>
      <c r="AL47" s="39">
        <f t="shared" si="37"/>
        <v>0</v>
      </c>
      <c r="AM47" s="38"/>
      <c r="AN47" s="7">
        <v>4</v>
      </c>
      <c r="AO47" s="39">
        <f t="shared" si="38"/>
        <v>4</v>
      </c>
      <c r="AP47" s="45"/>
      <c r="AQ47" s="22"/>
      <c r="AR47" s="22">
        <f t="shared" si="39"/>
        <v>0</v>
      </c>
      <c r="AS47" s="22"/>
      <c r="AT47" s="22"/>
      <c r="AU47" s="22">
        <f t="shared" si="40"/>
        <v>0</v>
      </c>
      <c r="AV47" s="39">
        <f t="shared" si="41"/>
        <v>0</v>
      </c>
      <c r="AW47" s="45"/>
      <c r="AX47" s="22"/>
      <c r="AY47" s="22">
        <v>6</v>
      </c>
      <c r="AZ47" s="22">
        <f t="shared" si="42"/>
        <v>6</v>
      </c>
      <c r="BA47" s="22"/>
      <c r="BB47" s="22"/>
      <c r="BC47" s="39">
        <f t="shared" si="43"/>
        <v>6</v>
      </c>
      <c r="BD47" s="45"/>
      <c r="BE47" s="22"/>
      <c r="BF47" s="22">
        <v>7</v>
      </c>
      <c r="BG47" s="39">
        <f t="shared" si="44"/>
        <v>7</v>
      </c>
      <c r="BH47" s="190">
        <f t="shared" si="45"/>
        <v>24</v>
      </c>
      <c r="BI47" s="84">
        <v>342152.48</v>
      </c>
      <c r="BJ47" s="85">
        <f t="shared" si="46"/>
        <v>342152</v>
      </c>
      <c r="BK47" s="184">
        <f t="shared" si="47"/>
        <v>8211648</v>
      </c>
      <c r="BL47" s="563"/>
      <c r="BM47" s="205"/>
      <c r="BN47" s="205"/>
      <c r="BO47" s="205"/>
    </row>
    <row r="48" spans="2:74" s="181" customFormat="1" ht="24" x14ac:dyDescent="0.25">
      <c r="B48" s="14">
        <v>33</v>
      </c>
      <c r="C48" s="5" t="str">
        <f>'ESPECIFICACIONES TECNICAS- E.M'!C48</f>
        <v>Hidróxido de amonio solución   ≥28 % p/p (amoniaco)</v>
      </c>
      <c r="D48" s="8" t="str">
        <f>'ESPECIFICACIONES TECNICAS- E.M'!D48</f>
        <v>Reactivo analítico  o  ACS o Análisis o Ph Eur o  BP</v>
      </c>
      <c r="E48" s="8" t="str">
        <f>'ESPECIFICACIONES TECNICAS- E.M'!E48</f>
        <v>NA</v>
      </c>
      <c r="F48" s="9" t="str">
        <f>'ESPECIFICACIONES TECNICAS- E.M'!F48</f>
        <v>Frasco por  1 Litro</v>
      </c>
      <c r="G48" s="5" t="str">
        <f>'ESPECIFICACIONES TECNICAS- E.M'!G48</f>
        <v xml:space="preserve"> Un (1) año a partir de la entrega</v>
      </c>
      <c r="H48" s="8" t="str">
        <f>'ESPECIFICACIONES TECNICAS- E.M'!H48</f>
        <v>AMBIENTE</v>
      </c>
      <c r="I48" s="102" t="str">
        <f>'ESPECIFICACIONES TECNICAS- E.M'!I48</f>
        <v>1336-21-6</v>
      </c>
      <c r="J48" s="443"/>
      <c r="K48" s="284" t="str">
        <f>'ESPECIFICACIONES TECNICAS- E.M'!K48</f>
        <v>REACTIVO</v>
      </c>
      <c r="L48" s="282" t="str">
        <f>'ESPECIFICACIONES TECNICAS- E.M'!L48</f>
        <v>NA</v>
      </c>
      <c r="M48" s="443"/>
      <c r="N48" s="53"/>
      <c r="O48" s="39">
        <f t="shared" si="31"/>
        <v>0</v>
      </c>
      <c r="P48" s="38"/>
      <c r="Q48" s="7"/>
      <c r="R48" s="7"/>
      <c r="S48" s="22"/>
      <c r="T48" s="22"/>
      <c r="U48" s="39">
        <f t="shared" si="32"/>
        <v>0</v>
      </c>
      <c r="V48" s="38"/>
      <c r="W48" s="7">
        <v>1</v>
      </c>
      <c r="X48" s="7"/>
      <c r="Y48" s="7">
        <v>1</v>
      </c>
      <c r="Z48" s="39">
        <f t="shared" si="33"/>
        <v>2</v>
      </c>
      <c r="AA48" s="45"/>
      <c r="AB48" s="22"/>
      <c r="AC48" s="22"/>
      <c r="AD48" s="22">
        <f t="shared" si="34"/>
        <v>0</v>
      </c>
      <c r="AE48" s="22"/>
      <c r="AF48" s="22">
        <f t="shared" si="35"/>
        <v>0</v>
      </c>
      <c r="AG48" s="39">
        <f t="shared" si="36"/>
        <v>0</v>
      </c>
      <c r="AH48" s="38"/>
      <c r="AI48" s="7"/>
      <c r="AJ48" s="7"/>
      <c r="AK48" s="7"/>
      <c r="AL48" s="39">
        <f t="shared" si="37"/>
        <v>0</v>
      </c>
      <c r="AM48" s="38">
        <v>2</v>
      </c>
      <c r="AN48" s="7">
        <v>1</v>
      </c>
      <c r="AO48" s="39">
        <f t="shared" si="38"/>
        <v>3</v>
      </c>
      <c r="AP48" s="45">
        <v>1</v>
      </c>
      <c r="AQ48" s="22"/>
      <c r="AR48" s="22">
        <f t="shared" si="39"/>
        <v>1</v>
      </c>
      <c r="AS48" s="22"/>
      <c r="AT48" s="22"/>
      <c r="AU48" s="22">
        <f t="shared" si="40"/>
        <v>0</v>
      </c>
      <c r="AV48" s="39">
        <f t="shared" si="41"/>
        <v>1</v>
      </c>
      <c r="AW48" s="45"/>
      <c r="AX48" s="22">
        <v>1</v>
      </c>
      <c r="AY48" s="22">
        <v>1</v>
      </c>
      <c r="AZ48" s="22">
        <f t="shared" si="42"/>
        <v>2</v>
      </c>
      <c r="BA48" s="22"/>
      <c r="BB48" s="22"/>
      <c r="BC48" s="39">
        <f t="shared" si="43"/>
        <v>2</v>
      </c>
      <c r="BD48" s="45">
        <v>1</v>
      </c>
      <c r="BE48" s="22"/>
      <c r="BF48" s="22"/>
      <c r="BG48" s="39">
        <f t="shared" si="44"/>
        <v>1</v>
      </c>
      <c r="BH48" s="190">
        <f t="shared" si="45"/>
        <v>9</v>
      </c>
      <c r="BI48" s="84">
        <v>100865.76</v>
      </c>
      <c r="BJ48" s="85">
        <f t="shared" si="46"/>
        <v>100866</v>
      </c>
      <c r="BK48" s="184">
        <f t="shared" si="47"/>
        <v>907794</v>
      </c>
      <c r="BL48" s="563"/>
      <c r="BM48" s="205"/>
      <c r="BN48" s="205"/>
      <c r="BO48" s="205"/>
    </row>
    <row r="49" spans="1:83" s="181" customFormat="1" ht="24" x14ac:dyDescent="0.25">
      <c r="B49" s="14">
        <v>34</v>
      </c>
      <c r="C49" s="5" t="str">
        <f>'ESPECIFICACIONES TECNICAS- E.M'!C49</f>
        <v>Metiletilcetona</v>
      </c>
      <c r="D49" s="8" t="str">
        <f>'ESPECIFICACIONES TECNICAS- E.M'!D49</f>
        <v>Reactivo analítico  o  ACS o Análisis o Ph Eur o  BP</v>
      </c>
      <c r="E49" s="8" t="str">
        <f>'ESPECIFICACIONES TECNICAS- E.M'!E49</f>
        <v>≥99%.</v>
      </c>
      <c r="F49" s="9" t="str">
        <f>'ESPECIFICACIONES TECNICAS- E.M'!F49</f>
        <v>Frasco por  1 Litro</v>
      </c>
      <c r="G49" s="5" t="str">
        <f>'ESPECIFICACIONES TECNICAS- E.M'!G49</f>
        <v xml:space="preserve"> Un (1) año a partir de la entrega</v>
      </c>
      <c r="H49" s="8" t="str">
        <f>'ESPECIFICACIONES TECNICAS- E.M'!H49</f>
        <v>AMBIENTE</v>
      </c>
      <c r="I49" s="102" t="str">
        <f>'ESPECIFICACIONES TECNICAS- E.M'!I49</f>
        <v>78-93-3</v>
      </c>
      <c r="J49" s="443"/>
      <c r="K49" s="284" t="str">
        <f>'ESPECIFICACIONES TECNICAS- E.M'!K49</f>
        <v>REACTIVO</v>
      </c>
      <c r="L49" s="282" t="str">
        <f>'ESPECIFICACIONES TECNICAS- E.M'!L49</f>
        <v>PUREZA</v>
      </c>
      <c r="M49" s="443"/>
      <c r="N49" s="53"/>
      <c r="O49" s="39">
        <f t="shared" si="31"/>
        <v>0</v>
      </c>
      <c r="P49" s="38"/>
      <c r="Q49" s="7"/>
      <c r="R49" s="7"/>
      <c r="S49" s="22"/>
      <c r="T49" s="22"/>
      <c r="U49" s="39">
        <f t="shared" si="32"/>
        <v>0</v>
      </c>
      <c r="V49" s="38"/>
      <c r="W49" s="7"/>
      <c r="X49" s="7"/>
      <c r="Y49" s="7"/>
      <c r="Z49" s="39">
        <f t="shared" si="33"/>
        <v>0</v>
      </c>
      <c r="AA49" s="45"/>
      <c r="AB49" s="22"/>
      <c r="AC49" s="22"/>
      <c r="AD49" s="22">
        <f t="shared" si="34"/>
        <v>0</v>
      </c>
      <c r="AE49" s="22"/>
      <c r="AF49" s="22">
        <f t="shared" si="35"/>
        <v>0</v>
      </c>
      <c r="AG49" s="39">
        <f t="shared" si="36"/>
        <v>0</v>
      </c>
      <c r="AH49" s="38"/>
      <c r="AI49" s="7"/>
      <c r="AJ49" s="7"/>
      <c r="AK49" s="22">
        <v>1</v>
      </c>
      <c r="AL49" s="39">
        <f t="shared" si="37"/>
        <v>1</v>
      </c>
      <c r="AM49" s="38"/>
      <c r="AN49" s="7"/>
      <c r="AO49" s="39">
        <f t="shared" si="38"/>
        <v>0</v>
      </c>
      <c r="AP49" s="45"/>
      <c r="AQ49" s="22"/>
      <c r="AR49" s="22">
        <f t="shared" si="39"/>
        <v>0</v>
      </c>
      <c r="AS49" s="22"/>
      <c r="AT49" s="22"/>
      <c r="AU49" s="22">
        <f t="shared" si="40"/>
        <v>0</v>
      </c>
      <c r="AV49" s="39">
        <f t="shared" si="41"/>
        <v>0</v>
      </c>
      <c r="AW49" s="45"/>
      <c r="AX49" s="22"/>
      <c r="AY49" s="22"/>
      <c r="AZ49" s="22">
        <f t="shared" si="42"/>
        <v>0</v>
      </c>
      <c r="BA49" s="22"/>
      <c r="BB49" s="22"/>
      <c r="BC49" s="39">
        <f t="shared" si="43"/>
        <v>0</v>
      </c>
      <c r="BD49" s="45">
        <v>1</v>
      </c>
      <c r="BE49" s="22"/>
      <c r="BF49" s="22"/>
      <c r="BG49" s="39">
        <f t="shared" si="44"/>
        <v>1</v>
      </c>
      <c r="BH49" s="190">
        <f t="shared" si="45"/>
        <v>2</v>
      </c>
      <c r="BI49" s="84">
        <v>232386.8</v>
      </c>
      <c r="BJ49" s="85">
        <f t="shared" si="46"/>
        <v>232387</v>
      </c>
      <c r="BK49" s="184">
        <f t="shared" si="47"/>
        <v>464774</v>
      </c>
      <c r="BL49" s="563"/>
      <c r="BM49" s="205"/>
      <c r="BN49" s="205"/>
      <c r="BO49" s="205"/>
    </row>
    <row r="50" spans="1:83" s="181" customFormat="1" ht="24" x14ac:dyDescent="0.25">
      <c r="B50" s="14">
        <v>35</v>
      </c>
      <c r="C50" s="5" t="str">
        <f>'ESPECIFICACIONES TECNICAS- E.M'!C50</f>
        <v>Tris Base, tris (Hydroxymethyl) aminomethane</v>
      </c>
      <c r="D50" s="8" t="str">
        <f>'ESPECIFICACIONES TECNICAS- E.M'!D50</f>
        <v>Biología Molecular</v>
      </c>
      <c r="E50" s="8" t="str">
        <f>'ESPECIFICACIONES TECNICAS- E.M'!E50</f>
        <v>NA</v>
      </c>
      <c r="F50" s="9" t="str">
        <f>'ESPECIFICACIONES TECNICAS- E.M'!F50</f>
        <v>Frasco por 500 gramos</v>
      </c>
      <c r="G50" s="5" t="str">
        <f>'ESPECIFICACIONES TECNICAS- E.M'!G50</f>
        <v xml:space="preserve"> Un (1) año a partir de la entrega</v>
      </c>
      <c r="H50" s="8" t="str">
        <f>'ESPECIFICACIONES TECNICAS- E.M'!H50</f>
        <v>AMBIENTE</v>
      </c>
      <c r="I50" s="102" t="str">
        <f>'ESPECIFICACIONES TECNICAS- E.M'!I50</f>
        <v>77-86-1</v>
      </c>
      <c r="J50" s="443"/>
      <c r="K50" s="284" t="str">
        <f>'ESPECIFICACIONES TECNICAS- E.M'!K50</f>
        <v>REACTIVO</v>
      </c>
      <c r="L50" s="282" t="str">
        <f>'ESPECIFICACIONES TECNICAS- E.M'!L50</f>
        <v>NA</v>
      </c>
      <c r="M50" s="443"/>
      <c r="N50" s="53"/>
      <c r="O50" s="39">
        <f t="shared" si="31"/>
        <v>0</v>
      </c>
      <c r="P50" s="38"/>
      <c r="Q50" s="7"/>
      <c r="R50" s="7"/>
      <c r="S50" s="22">
        <v>1</v>
      </c>
      <c r="T50" s="22"/>
      <c r="U50" s="39">
        <f t="shared" si="32"/>
        <v>1</v>
      </c>
      <c r="V50" s="38"/>
      <c r="W50" s="7"/>
      <c r="X50" s="7">
        <v>1</v>
      </c>
      <c r="Y50" s="7"/>
      <c r="Z50" s="39">
        <f t="shared" si="33"/>
        <v>1</v>
      </c>
      <c r="AA50" s="45"/>
      <c r="AB50" s="22"/>
      <c r="AC50" s="22"/>
      <c r="AD50" s="22">
        <f t="shared" si="34"/>
        <v>0</v>
      </c>
      <c r="AE50" s="22"/>
      <c r="AF50" s="22">
        <f t="shared" si="35"/>
        <v>0</v>
      </c>
      <c r="AG50" s="39">
        <f t="shared" si="36"/>
        <v>0</v>
      </c>
      <c r="AH50" s="38"/>
      <c r="AI50" s="7"/>
      <c r="AJ50" s="7"/>
      <c r="AK50" s="7"/>
      <c r="AL50" s="39">
        <f t="shared" si="37"/>
        <v>0</v>
      </c>
      <c r="AM50" s="38"/>
      <c r="AN50" s="7"/>
      <c r="AO50" s="39">
        <f t="shared" si="38"/>
        <v>0</v>
      </c>
      <c r="AP50" s="45"/>
      <c r="AQ50" s="22"/>
      <c r="AR50" s="22">
        <f t="shared" si="39"/>
        <v>0</v>
      </c>
      <c r="AS50" s="22"/>
      <c r="AT50" s="22"/>
      <c r="AU50" s="22">
        <f t="shared" si="40"/>
        <v>0</v>
      </c>
      <c r="AV50" s="39">
        <f t="shared" si="41"/>
        <v>0</v>
      </c>
      <c r="AW50" s="45"/>
      <c r="AX50" s="22"/>
      <c r="AY50" s="22"/>
      <c r="AZ50" s="22">
        <f t="shared" si="42"/>
        <v>0</v>
      </c>
      <c r="BA50" s="22"/>
      <c r="BB50" s="22"/>
      <c r="BC50" s="39">
        <f t="shared" si="43"/>
        <v>0</v>
      </c>
      <c r="BD50" s="45"/>
      <c r="BE50" s="22"/>
      <c r="BF50" s="22"/>
      <c r="BG50" s="39">
        <f t="shared" si="44"/>
        <v>0</v>
      </c>
      <c r="BH50" s="190">
        <f t="shared" si="45"/>
        <v>2</v>
      </c>
      <c r="BI50" s="84">
        <v>451918.16</v>
      </c>
      <c r="BJ50" s="85">
        <f t="shared" si="46"/>
        <v>451918</v>
      </c>
      <c r="BK50" s="184">
        <f t="shared" si="47"/>
        <v>903836</v>
      </c>
      <c r="BL50" s="563"/>
      <c r="BM50" s="205"/>
      <c r="BN50" s="205"/>
      <c r="BO50" s="205"/>
    </row>
    <row r="51" spans="1:83" s="181" customFormat="1" ht="24" x14ac:dyDescent="0.25">
      <c r="B51" s="14">
        <v>36</v>
      </c>
      <c r="C51" s="5" t="str">
        <f>'ESPECIFICACIONES TECNICAS- E.M'!C51</f>
        <v>Acetonitrilo</v>
      </c>
      <c r="D51" s="8" t="str">
        <f>'ESPECIFICACIONES TECNICAS- E.M'!D51</f>
        <v>Reactivo analítico  o  ACS o Análisis o Ph Eur o  BP</v>
      </c>
      <c r="E51" s="8" t="str">
        <f>'ESPECIFICACIONES TECNICAS- E.M'!E51</f>
        <v>≥99,5%</v>
      </c>
      <c r="F51" s="9" t="str">
        <f>'ESPECIFICACIONES TECNICAS- E.M'!F51</f>
        <v>Frasco por 4 Litros</v>
      </c>
      <c r="G51" s="5" t="str">
        <f>'ESPECIFICACIONES TECNICAS- E.M'!G51</f>
        <v xml:space="preserve"> Un (1) año a partir de la entrega</v>
      </c>
      <c r="H51" s="8" t="str">
        <f>'ESPECIFICACIONES TECNICAS- E.M'!H51</f>
        <v>AMBIENTE</v>
      </c>
      <c r="I51" s="102" t="str">
        <f>'ESPECIFICACIONES TECNICAS- E.M'!I51</f>
        <v>75-05-8</v>
      </c>
      <c r="J51" s="443"/>
      <c r="K51" s="284" t="str">
        <f>'ESPECIFICACIONES TECNICAS- E.M'!K51</f>
        <v>REACTIVO</v>
      </c>
      <c r="L51" s="282" t="str">
        <f>'ESPECIFICACIONES TECNICAS- E.M'!L51</f>
        <v>PUREZA</v>
      </c>
      <c r="M51" s="443"/>
      <c r="N51" s="53"/>
      <c r="O51" s="39">
        <f t="shared" si="31"/>
        <v>0</v>
      </c>
      <c r="P51" s="38"/>
      <c r="Q51" s="7"/>
      <c r="R51" s="7"/>
      <c r="S51" s="7"/>
      <c r="T51" s="7"/>
      <c r="U51" s="39">
        <f t="shared" si="32"/>
        <v>0</v>
      </c>
      <c r="V51" s="38"/>
      <c r="W51" s="7"/>
      <c r="X51" s="7"/>
      <c r="Y51" s="7">
        <v>1</v>
      </c>
      <c r="Z51" s="39">
        <f t="shared" si="33"/>
        <v>1</v>
      </c>
      <c r="AA51" s="45"/>
      <c r="AB51" s="22"/>
      <c r="AC51" s="22"/>
      <c r="AD51" s="22">
        <f t="shared" si="34"/>
        <v>0</v>
      </c>
      <c r="AE51" s="22"/>
      <c r="AF51" s="22">
        <f t="shared" si="35"/>
        <v>0</v>
      </c>
      <c r="AG51" s="39">
        <f t="shared" si="36"/>
        <v>0</v>
      </c>
      <c r="AH51" s="38"/>
      <c r="AI51" s="7"/>
      <c r="AJ51" s="7"/>
      <c r="AK51" s="7"/>
      <c r="AL51" s="39">
        <f t="shared" si="37"/>
        <v>0</v>
      </c>
      <c r="AM51" s="38"/>
      <c r="AN51" s="7"/>
      <c r="AO51" s="39">
        <f t="shared" si="38"/>
        <v>0</v>
      </c>
      <c r="AP51" s="45"/>
      <c r="AQ51" s="22"/>
      <c r="AR51" s="22">
        <f t="shared" si="39"/>
        <v>0</v>
      </c>
      <c r="AS51" s="22"/>
      <c r="AT51" s="22"/>
      <c r="AU51" s="22">
        <f t="shared" si="40"/>
        <v>0</v>
      </c>
      <c r="AV51" s="39">
        <f t="shared" si="41"/>
        <v>0</v>
      </c>
      <c r="AW51" s="45"/>
      <c r="AX51" s="22"/>
      <c r="AY51" s="22"/>
      <c r="AZ51" s="22">
        <f t="shared" si="42"/>
        <v>0</v>
      </c>
      <c r="BA51" s="22"/>
      <c r="BB51" s="22"/>
      <c r="BC51" s="39">
        <f t="shared" si="43"/>
        <v>0</v>
      </c>
      <c r="BD51" s="45"/>
      <c r="BE51" s="22"/>
      <c r="BF51" s="22"/>
      <c r="BG51" s="39">
        <f t="shared" si="44"/>
        <v>0</v>
      </c>
      <c r="BH51" s="190">
        <f t="shared" si="45"/>
        <v>1</v>
      </c>
      <c r="BI51" s="84">
        <v>356785.8</v>
      </c>
      <c r="BJ51" s="85">
        <f t="shared" si="46"/>
        <v>356786</v>
      </c>
      <c r="BK51" s="184">
        <f t="shared" si="47"/>
        <v>356786</v>
      </c>
      <c r="BL51" s="563"/>
      <c r="BM51" s="205"/>
      <c r="BN51" s="205"/>
      <c r="BO51" s="205"/>
    </row>
    <row r="52" spans="1:83" s="181" customFormat="1" ht="24" x14ac:dyDescent="0.25">
      <c r="B52" s="14">
        <v>37</v>
      </c>
      <c r="C52" s="5" t="str">
        <f>'ESPECIFICACIONES TECNICAS- E.M'!C52</f>
        <v xml:space="preserve">Alcohol etílico absoluto  libre de DNasas y RNasas. </v>
      </c>
      <c r="D52" s="8" t="str">
        <f>'ESPECIFICACIONES TECNICAS- E.M'!D52</f>
        <v>Reactivo analítico  o  ACS o Análisis o Ph Eur o  BP</v>
      </c>
      <c r="E52" s="8" t="str">
        <f>'ESPECIFICACIONES TECNICAS- E.M'!E52</f>
        <v>≥99,9 %</v>
      </c>
      <c r="F52" s="9" t="str">
        <f>'ESPECIFICACIONES TECNICAS- E.M'!F52</f>
        <v>Frasco por  1 Litro</v>
      </c>
      <c r="G52" s="5" t="str">
        <f>'ESPECIFICACIONES TECNICAS- E.M'!G52</f>
        <v xml:space="preserve"> Un (1) año a partir de la entrega</v>
      </c>
      <c r="H52" s="8" t="str">
        <f>'ESPECIFICACIONES TECNICAS- E.M'!H52</f>
        <v>AMBIENTE</v>
      </c>
      <c r="I52" s="102" t="str">
        <f>'ESPECIFICACIONES TECNICAS- E.M'!I52</f>
        <v>64-17-5</v>
      </c>
      <c r="J52" s="443"/>
      <c r="K52" s="284" t="str">
        <f>'ESPECIFICACIONES TECNICAS- E.M'!K52</f>
        <v>REACTIVO</v>
      </c>
      <c r="L52" s="282" t="str">
        <f>'ESPECIFICACIONES TECNICAS- E.M'!L52</f>
        <v>PUREZA</v>
      </c>
      <c r="M52" s="443"/>
      <c r="N52" s="53"/>
      <c r="O52" s="39">
        <f t="shared" si="31"/>
        <v>0</v>
      </c>
      <c r="P52" s="38"/>
      <c r="Q52" s="7"/>
      <c r="R52" s="7"/>
      <c r="S52" s="7"/>
      <c r="T52" s="7"/>
      <c r="U52" s="39">
        <f t="shared" si="32"/>
        <v>0</v>
      </c>
      <c r="V52" s="38"/>
      <c r="W52" s="7"/>
      <c r="X52" s="7">
        <v>2</v>
      </c>
      <c r="Y52" s="7"/>
      <c r="Z52" s="39">
        <f t="shared" si="33"/>
        <v>2</v>
      </c>
      <c r="AA52" s="45"/>
      <c r="AB52" s="22"/>
      <c r="AC52" s="22"/>
      <c r="AD52" s="22">
        <f t="shared" si="34"/>
        <v>0</v>
      </c>
      <c r="AE52" s="22"/>
      <c r="AF52" s="22">
        <f t="shared" si="35"/>
        <v>0</v>
      </c>
      <c r="AG52" s="39">
        <f t="shared" si="36"/>
        <v>0</v>
      </c>
      <c r="AH52" s="38"/>
      <c r="AI52" s="7"/>
      <c r="AJ52" s="7"/>
      <c r="AK52" s="7"/>
      <c r="AL52" s="39">
        <f t="shared" si="37"/>
        <v>0</v>
      </c>
      <c r="AM52" s="38"/>
      <c r="AN52" s="7"/>
      <c r="AO52" s="39">
        <f t="shared" si="38"/>
        <v>0</v>
      </c>
      <c r="AP52" s="45"/>
      <c r="AQ52" s="22"/>
      <c r="AR52" s="22">
        <f t="shared" si="39"/>
        <v>0</v>
      </c>
      <c r="AS52" s="22"/>
      <c r="AT52" s="22">
        <v>2</v>
      </c>
      <c r="AU52" s="22">
        <f t="shared" si="40"/>
        <v>2</v>
      </c>
      <c r="AV52" s="39">
        <f t="shared" si="41"/>
        <v>2</v>
      </c>
      <c r="AW52" s="45"/>
      <c r="AX52" s="22"/>
      <c r="AY52" s="22"/>
      <c r="AZ52" s="22">
        <f t="shared" si="42"/>
        <v>0</v>
      </c>
      <c r="BA52" s="22"/>
      <c r="BB52" s="22"/>
      <c r="BC52" s="39">
        <f t="shared" si="43"/>
        <v>0</v>
      </c>
      <c r="BD52" s="45"/>
      <c r="BE52" s="22">
        <v>3</v>
      </c>
      <c r="BF52" s="22"/>
      <c r="BG52" s="39">
        <f t="shared" si="44"/>
        <v>3</v>
      </c>
      <c r="BH52" s="190">
        <f t="shared" si="45"/>
        <v>7</v>
      </c>
      <c r="BI52" s="84">
        <v>253847.6</v>
      </c>
      <c r="BJ52" s="85">
        <f t="shared" si="46"/>
        <v>253848</v>
      </c>
      <c r="BK52" s="184">
        <f t="shared" si="47"/>
        <v>1776936</v>
      </c>
      <c r="BL52" s="563"/>
      <c r="BM52" s="205"/>
      <c r="BN52" s="205"/>
      <c r="BO52" s="205"/>
    </row>
    <row r="53" spans="1:83" s="181" customFormat="1" ht="24" x14ac:dyDescent="0.25">
      <c r="B53" s="14">
        <v>38</v>
      </c>
      <c r="C53" s="5" t="str">
        <f>'ESPECIFICACIONES TECNICAS- E.M'!C53</f>
        <v>Difenilamina Grado reactivo</v>
      </c>
      <c r="D53" s="8" t="str">
        <f>'ESPECIFICACIONES TECNICAS- E.M'!D53</f>
        <v>Reactivo analítico  o  ACS o Análisis o Ph Eur o  BP</v>
      </c>
      <c r="E53" s="8" t="str">
        <f>'ESPECIFICACIONES TECNICAS- E.M'!E53</f>
        <v xml:space="preserve"> ≥99%</v>
      </c>
      <c r="F53" s="9" t="str">
        <f>'ESPECIFICACIONES TECNICAS- E.M'!F53</f>
        <v>Frasco por 100 gramos</v>
      </c>
      <c r="G53" s="5" t="str">
        <f>'ESPECIFICACIONES TECNICAS- E.M'!G53</f>
        <v xml:space="preserve"> Un (1) año a partir de la entrega</v>
      </c>
      <c r="H53" s="8" t="str">
        <f>'ESPECIFICACIONES TECNICAS- E.M'!H53</f>
        <v>AMBIENTE</v>
      </c>
      <c r="I53" s="102" t="str">
        <f>'ESPECIFICACIONES TECNICAS- E.M'!I53</f>
        <v>122-39-4</v>
      </c>
      <c r="J53" s="443"/>
      <c r="K53" s="284" t="str">
        <f>'ESPECIFICACIONES TECNICAS- E.M'!K53</f>
        <v>REACTIVO</v>
      </c>
      <c r="L53" s="282" t="str">
        <f>'ESPECIFICACIONES TECNICAS- E.M'!L53</f>
        <v>PUREZA</v>
      </c>
      <c r="M53" s="443"/>
      <c r="N53" s="53"/>
      <c r="O53" s="39">
        <f t="shared" si="31"/>
        <v>0</v>
      </c>
      <c r="P53" s="38"/>
      <c r="Q53" s="7"/>
      <c r="R53" s="7"/>
      <c r="S53" s="7"/>
      <c r="T53" s="7"/>
      <c r="U53" s="39">
        <f t="shared" si="32"/>
        <v>0</v>
      </c>
      <c r="V53" s="38">
        <v>1</v>
      </c>
      <c r="W53" s="7"/>
      <c r="X53" s="7"/>
      <c r="Y53" s="7"/>
      <c r="Z53" s="39">
        <f t="shared" si="33"/>
        <v>1</v>
      </c>
      <c r="AA53" s="45">
        <v>1</v>
      </c>
      <c r="AB53" s="22"/>
      <c r="AC53" s="22"/>
      <c r="AD53" s="22">
        <f t="shared" si="34"/>
        <v>1</v>
      </c>
      <c r="AE53" s="22"/>
      <c r="AF53" s="22">
        <f t="shared" si="35"/>
        <v>0</v>
      </c>
      <c r="AG53" s="39">
        <f t="shared" si="36"/>
        <v>1</v>
      </c>
      <c r="AH53" s="38"/>
      <c r="AI53" s="7"/>
      <c r="AJ53" s="7"/>
      <c r="AK53" s="7"/>
      <c r="AL53" s="39">
        <f t="shared" si="37"/>
        <v>0</v>
      </c>
      <c r="AM53" s="38"/>
      <c r="AN53" s="7"/>
      <c r="AO53" s="39">
        <f t="shared" si="38"/>
        <v>0</v>
      </c>
      <c r="AP53" s="45"/>
      <c r="AQ53" s="22"/>
      <c r="AR53" s="22">
        <f t="shared" si="39"/>
        <v>0</v>
      </c>
      <c r="AS53" s="22"/>
      <c r="AT53" s="22"/>
      <c r="AU53" s="22">
        <f t="shared" si="40"/>
        <v>0</v>
      </c>
      <c r="AV53" s="39">
        <f t="shared" si="41"/>
        <v>0</v>
      </c>
      <c r="AW53" s="45"/>
      <c r="AX53" s="22"/>
      <c r="AY53" s="22"/>
      <c r="AZ53" s="22">
        <f t="shared" si="42"/>
        <v>0</v>
      </c>
      <c r="BA53" s="22"/>
      <c r="BB53" s="22"/>
      <c r="BC53" s="39">
        <f t="shared" si="43"/>
        <v>0</v>
      </c>
      <c r="BD53" s="45"/>
      <c r="BE53" s="22"/>
      <c r="BF53" s="22"/>
      <c r="BG53" s="39">
        <f t="shared" si="44"/>
        <v>0</v>
      </c>
      <c r="BH53" s="190">
        <f t="shared" si="45"/>
        <v>2</v>
      </c>
      <c r="BI53" s="84">
        <v>270837.40000000002</v>
      </c>
      <c r="BJ53" s="85">
        <f t="shared" si="46"/>
        <v>270837</v>
      </c>
      <c r="BK53" s="184">
        <f t="shared" si="47"/>
        <v>541674</v>
      </c>
      <c r="BL53" s="563"/>
      <c r="BM53" s="205"/>
      <c r="BN53" s="205"/>
      <c r="BO53" s="205"/>
    </row>
    <row r="54" spans="1:83" s="181" customFormat="1" ht="24" x14ac:dyDescent="0.25">
      <c r="B54" s="14">
        <v>39</v>
      </c>
      <c r="C54" s="5" t="str">
        <f>'ESPECIFICACIONES TECNICAS- E.M'!C54</f>
        <v>Formaldehído estabilizado con metanol</v>
      </c>
      <c r="D54" s="8" t="str">
        <f>'ESPECIFICACIONES TECNICAS- E.M'!D54</f>
        <v>Reactivo analítico  o  ACS o Análisis o Ph Eur o  BP</v>
      </c>
      <c r="E54" s="8" t="str">
        <f>'ESPECIFICACIONES TECNICAS- E.M'!E54</f>
        <v>≥37% .</v>
      </c>
      <c r="F54" s="9" t="str">
        <f>'ESPECIFICACIONES TECNICAS- E.M'!F54</f>
        <v>Frasco por  1 Litro</v>
      </c>
      <c r="G54" s="5" t="str">
        <f>'ESPECIFICACIONES TECNICAS- E.M'!G54</f>
        <v>9 meses a partir de la entrega</v>
      </c>
      <c r="H54" s="8" t="str">
        <f>'ESPECIFICACIONES TECNICAS- E.M'!H54</f>
        <v>AMBIENTE</v>
      </c>
      <c r="I54" s="102" t="str">
        <f>'ESPECIFICACIONES TECNICAS- E.M'!I54</f>
        <v>50-00-0</v>
      </c>
      <c r="J54" s="443"/>
      <c r="K54" s="284" t="str">
        <f>'ESPECIFICACIONES TECNICAS- E.M'!K54</f>
        <v>REACTIVO</v>
      </c>
      <c r="L54" s="282" t="str">
        <f>'ESPECIFICACIONES TECNICAS- E.M'!L54</f>
        <v>PUREZA</v>
      </c>
      <c r="M54" s="443"/>
      <c r="N54" s="53"/>
      <c r="O54" s="39">
        <f t="shared" si="31"/>
        <v>0</v>
      </c>
      <c r="P54" s="38"/>
      <c r="Q54" s="7"/>
      <c r="R54" s="7"/>
      <c r="S54" s="7"/>
      <c r="T54" s="7"/>
      <c r="U54" s="39">
        <f t="shared" si="32"/>
        <v>0</v>
      </c>
      <c r="V54" s="38"/>
      <c r="W54" s="7"/>
      <c r="X54" s="7"/>
      <c r="Y54" s="7"/>
      <c r="Z54" s="39">
        <f t="shared" si="33"/>
        <v>0</v>
      </c>
      <c r="AA54" s="45"/>
      <c r="AB54" s="22"/>
      <c r="AC54" s="22"/>
      <c r="AD54" s="22">
        <f t="shared" si="34"/>
        <v>0</v>
      </c>
      <c r="AE54" s="22"/>
      <c r="AF54" s="22">
        <f t="shared" si="35"/>
        <v>0</v>
      </c>
      <c r="AG54" s="39">
        <f t="shared" si="36"/>
        <v>0</v>
      </c>
      <c r="AH54" s="38"/>
      <c r="AI54" s="7"/>
      <c r="AJ54" s="7"/>
      <c r="AK54" s="7"/>
      <c r="AL54" s="39">
        <f t="shared" si="37"/>
        <v>0</v>
      </c>
      <c r="AM54" s="38">
        <v>1</v>
      </c>
      <c r="AN54" s="7"/>
      <c r="AO54" s="39">
        <f t="shared" si="38"/>
        <v>1</v>
      </c>
      <c r="AP54" s="45"/>
      <c r="AQ54" s="22"/>
      <c r="AR54" s="22">
        <f t="shared" si="39"/>
        <v>0</v>
      </c>
      <c r="AS54" s="22"/>
      <c r="AT54" s="22"/>
      <c r="AU54" s="22">
        <f t="shared" si="40"/>
        <v>0</v>
      </c>
      <c r="AV54" s="39">
        <f t="shared" si="41"/>
        <v>0</v>
      </c>
      <c r="AW54" s="45"/>
      <c r="AX54" s="22"/>
      <c r="AY54" s="22"/>
      <c r="AZ54" s="22">
        <f t="shared" si="42"/>
        <v>0</v>
      </c>
      <c r="BA54" s="22"/>
      <c r="BB54" s="22"/>
      <c r="BC54" s="39">
        <f t="shared" si="43"/>
        <v>0</v>
      </c>
      <c r="BD54" s="45">
        <v>1</v>
      </c>
      <c r="BE54" s="22"/>
      <c r="BF54" s="22"/>
      <c r="BG54" s="39">
        <f t="shared" si="44"/>
        <v>1</v>
      </c>
      <c r="BH54" s="190">
        <f t="shared" si="45"/>
        <v>2</v>
      </c>
      <c r="BI54" s="84">
        <v>181890.8</v>
      </c>
      <c r="BJ54" s="85">
        <f t="shared" si="46"/>
        <v>181891</v>
      </c>
      <c r="BK54" s="184">
        <f t="shared" si="47"/>
        <v>363782</v>
      </c>
      <c r="BL54" s="563"/>
      <c r="BM54" s="205"/>
      <c r="BN54" s="205"/>
      <c r="BO54" s="205"/>
    </row>
    <row r="55" spans="1:83" s="181" customFormat="1" ht="24" x14ac:dyDescent="0.25">
      <c r="B55" s="14">
        <v>40</v>
      </c>
      <c r="C55" s="5" t="str">
        <f>'ESPECIFICACIONES TECNICAS- E.M'!C55</f>
        <v>Glicerina o Glicerol</v>
      </c>
      <c r="D55" s="8" t="str">
        <f>'ESPECIFICACIONES TECNICAS- E.M'!D55</f>
        <v>Grado ACS o USP,</v>
      </c>
      <c r="E55" s="8" t="str">
        <f>'ESPECIFICACIONES TECNICAS- E.M'!E55</f>
        <v xml:space="preserve"> ≥87%.</v>
      </c>
      <c r="F55" s="9" t="str">
        <f>'ESPECIFICACIONES TECNICAS- E.M'!F55</f>
        <v>Frasco por  1 Litro</v>
      </c>
      <c r="G55" s="5" t="str">
        <f>'ESPECIFICACIONES TECNICAS- E.M'!G55</f>
        <v xml:space="preserve"> Un (1) año a partir de la entrega</v>
      </c>
      <c r="H55" s="8" t="str">
        <f>'ESPECIFICACIONES TECNICAS- E.M'!H55</f>
        <v>AMBIENTE</v>
      </c>
      <c r="I55" s="102" t="str">
        <f>'ESPECIFICACIONES TECNICAS- E.M'!I55</f>
        <v>56-81-5</v>
      </c>
      <c r="J55" s="443"/>
      <c r="K55" s="284" t="str">
        <f>'ESPECIFICACIONES TECNICAS- E.M'!K55</f>
        <v>REACTIVO</v>
      </c>
      <c r="L55" s="282" t="str">
        <f>'ESPECIFICACIONES TECNICAS- E.M'!L55</f>
        <v>PUREZA</v>
      </c>
      <c r="M55" s="443"/>
      <c r="N55" s="53"/>
      <c r="O55" s="39">
        <f t="shared" si="31"/>
        <v>0</v>
      </c>
      <c r="P55" s="38"/>
      <c r="Q55" s="7"/>
      <c r="R55" s="7"/>
      <c r="S55" s="7"/>
      <c r="T55" s="7"/>
      <c r="U55" s="39">
        <f t="shared" si="32"/>
        <v>0</v>
      </c>
      <c r="V55" s="38"/>
      <c r="W55" s="7"/>
      <c r="X55" s="7"/>
      <c r="Y55" s="7"/>
      <c r="Z55" s="39">
        <f t="shared" si="33"/>
        <v>0</v>
      </c>
      <c r="AA55" s="45"/>
      <c r="AB55" s="22"/>
      <c r="AC55" s="22"/>
      <c r="AD55" s="22">
        <f t="shared" si="34"/>
        <v>0</v>
      </c>
      <c r="AE55" s="22"/>
      <c r="AF55" s="22">
        <f t="shared" si="35"/>
        <v>0</v>
      </c>
      <c r="AG55" s="39">
        <f t="shared" si="36"/>
        <v>0</v>
      </c>
      <c r="AH55" s="38"/>
      <c r="AI55" s="7"/>
      <c r="AJ55" s="7"/>
      <c r="AK55" s="7"/>
      <c r="AL55" s="39">
        <f t="shared" si="37"/>
        <v>0</v>
      </c>
      <c r="AM55" s="38">
        <v>1</v>
      </c>
      <c r="AN55" s="7"/>
      <c r="AO55" s="39">
        <f t="shared" si="38"/>
        <v>1</v>
      </c>
      <c r="AP55" s="45"/>
      <c r="AQ55" s="22"/>
      <c r="AR55" s="22">
        <f t="shared" si="39"/>
        <v>0</v>
      </c>
      <c r="AS55" s="22"/>
      <c r="AT55" s="22"/>
      <c r="AU55" s="22">
        <f t="shared" si="40"/>
        <v>0</v>
      </c>
      <c r="AV55" s="39">
        <f t="shared" si="41"/>
        <v>0</v>
      </c>
      <c r="AW55" s="45"/>
      <c r="AX55" s="22"/>
      <c r="AY55" s="22"/>
      <c r="AZ55" s="22">
        <f t="shared" si="42"/>
        <v>0</v>
      </c>
      <c r="BA55" s="22"/>
      <c r="BB55" s="22"/>
      <c r="BC55" s="39">
        <f t="shared" si="43"/>
        <v>0</v>
      </c>
      <c r="BD55" s="45"/>
      <c r="BE55" s="22"/>
      <c r="BF55" s="22"/>
      <c r="BG55" s="39">
        <f t="shared" si="44"/>
        <v>0</v>
      </c>
      <c r="BH55" s="190">
        <f t="shared" si="45"/>
        <v>1</v>
      </c>
      <c r="BI55" s="84">
        <v>292824.2</v>
      </c>
      <c r="BJ55" s="85">
        <f t="shared" si="46"/>
        <v>292824</v>
      </c>
      <c r="BK55" s="184">
        <f t="shared" si="47"/>
        <v>292824</v>
      </c>
      <c r="BL55" s="563"/>
      <c r="BM55" s="205"/>
      <c r="BN55" s="205"/>
      <c r="BO55" s="205"/>
    </row>
    <row r="56" spans="1:83" s="181" customFormat="1" ht="24.75" thickBot="1" x14ac:dyDescent="0.3">
      <c r="B56" s="14">
        <v>41</v>
      </c>
      <c r="C56" s="5" t="str">
        <f>'ESPECIFICACIONES TECNICAS- E.M'!C56</f>
        <v>Hexano (n-hexano)</v>
      </c>
      <c r="D56" s="8" t="str">
        <f>'ESPECIFICACIONES TECNICAS- E.M'!D56</f>
        <v>Reactivo analítico  o  ACS o Análisis o Ph Eur o  BP</v>
      </c>
      <c r="E56" s="8" t="str">
        <f>'ESPECIFICACIONES TECNICAS- E.M'!E56</f>
        <v>&gt;95%</v>
      </c>
      <c r="F56" s="9" t="str">
        <f>'ESPECIFICACIONES TECNICAS- E.M'!F56</f>
        <v>Frasco por 4 Litros</v>
      </c>
      <c r="G56" s="5" t="str">
        <f>'ESPECIFICACIONES TECNICAS- E.M'!G56</f>
        <v xml:space="preserve"> Un (1) año a partir de la entrega</v>
      </c>
      <c r="H56" s="8" t="str">
        <f>'ESPECIFICACIONES TECNICAS- E.M'!H56</f>
        <v>AMBIENTE</v>
      </c>
      <c r="I56" s="102" t="str">
        <f>'ESPECIFICACIONES TECNICAS- E.M'!I56</f>
        <v>110-54-3</v>
      </c>
      <c r="J56" s="444"/>
      <c r="K56" s="339" t="str">
        <f>'ESPECIFICACIONES TECNICAS- E.M'!K56</f>
        <v>REACTIVO</v>
      </c>
      <c r="L56" s="337" t="str">
        <f>'ESPECIFICACIONES TECNICAS- E.M'!L56</f>
        <v>PUREZA</v>
      </c>
      <c r="M56" s="444"/>
      <c r="N56" s="54"/>
      <c r="O56" s="41">
        <f t="shared" si="31"/>
        <v>0</v>
      </c>
      <c r="P56" s="42"/>
      <c r="Q56" s="47"/>
      <c r="R56" s="47"/>
      <c r="S56" s="47"/>
      <c r="T56" s="47"/>
      <c r="U56" s="43">
        <f t="shared" si="32"/>
        <v>0</v>
      </c>
      <c r="V56" s="40"/>
      <c r="W56" s="30"/>
      <c r="X56" s="30"/>
      <c r="Y56" s="30"/>
      <c r="Z56" s="41">
        <f t="shared" si="33"/>
        <v>0</v>
      </c>
      <c r="AA56" s="51"/>
      <c r="AB56" s="52"/>
      <c r="AC56" s="52"/>
      <c r="AD56" s="52">
        <f t="shared" si="34"/>
        <v>0</v>
      </c>
      <c r="AE56" s="52"/>
      <c r="AF56" s="52">
        <f t="shared" si="35"/>
        <v>0</v>
      </c>
      <c r="AG56" s="41">
        <f t="shared" si="36"/>
        <v>0</v>
      </c>
      <c r="AH56" s="40"/>
      <c r="AI56" s="30"/>
      <c r="AJ56" s="30"/>
      <c r="AK56" s="30"/>
      <c r="AL56" s="41">
        <f t="shared" si="37"/>
        <v>0</v>
      </c>
      <c r="AM56" s="40"/>
      <c r="AN56" s="30"/>
      <c r="AO56" s="41">
        <f t="shared" si="38"/>
        <v>0</v>
      </c>
      <c r="AP56" s="51"/>
      <c r="AQ56" s="52"/>
      <c r="AR56" s="52">
        <f t="shared" si="39"/>
        <v>0</v>
      </c>
      <c r="AS56" s="52"/>
      <c r="AT56" s="52"/>
      <c r="AU56" s="52">
        <f t="shared" si="40"/>
        <v>0</v>
      </c>
      <c r="AV56" s="41">
        <f t="shared" si="41"/>
        <v>0</v>
      </c>
      <c r="AW56" s="51"/>
      <c r="AX56" s="52"/>
      <c r="AY56" s="52"/>
      <c r="AZ56" s="52">
        <f t="shared" si="42"/>
        <v>0</v>
      </c>
      <c r="BA56" s="52"/>
      <c r="BB56" s="52"/>
      <c r="BC56" s="41">
        <f t="shared" si="43"/>
        <v>0</v>
      </c>
      <c r="BD56" s="51">
        <v>2</v>
      </c>
      <c r="BE56" s="52"/>
      <c r="BF56" s="52">
        <v>6</v>
      </c>
      <c r="BG56" s="41">
        <f t="shared" si="44"/>
        <v>8</v>
      </c>
      <c r="BH56" s="191">
        <f t="shared" si="45"/>
        <v>8</v>
      </c>
      <c r="BI56" s="87">
        <v>377773.2</v>
      </c>
      <c r="BJ56" s="88">
        <f t="shared" si="46"/>
        <v>377773</v>
      </c>
      <c r="BK56" s="185">
        <f t="shared" si="47"/>
        <v>3022184</v>
      </c>
      <c r="BL56" s="563"/>
      <c r="BM56" s="205"/>
      <c r="BN56" s="205"/>
      <c r="BO56" s="205"/>
    </row>
    <row r="57" spans="1:83" ht="15.75" thickBot="1" x14ac:dyDescent="0.25">
      <c r="B57" s="547" t="s">
        <v>253</v>
      </c>
      <c r="C57" s="548"/>
      <c r="D57" s="548"/>
      <c r="E57" s="548"/>
      <c r="F57" s="548"/>
      <c r="G57" s="548"/>
      <c r="H57" s="548"/>
      <c r="I57" s="548"/>
      <c r="J57" s="545"/>
      <c r="K57" s="545"/>
      <c r="L57" s="545"/>
      <c r="M57" s="546"/>
      <c r="N57" s="186">
        <f>SUM(N41:N56)</f>
        <v>0</v>
      </c>
      <c r="O57" s="187">
        <f t="shared" ref="O57:BF57" si="48">SUM(O41:O56)</f>
        <v>0</v>
      </c>
      <c r="P57" s="186">
        <f t="shared" si="48"/>
        <v>0</v>
      </c>
      <c r="Q57" s="188">
        <f t="shared" si="48"/>
        <v>0</v>
      </c>
      <c r="R57" s="188">
        <f t="shared" si="48"/>
        <v>0</v>
      </c>
      <c r="S57" s="188">
        <f t="shared" si="48"/>
        <v>1</v>
      </c>
      <c r="T57" s="188">
        <f t="shared" si="48"/>
        <v>7</v>
      </c>
      <c r="U57" s="187">
        <f>SUM(U41:U56)</f>
        <v>8</v>
      </c>
      <c r="V57" s="186">
        <f t="shared" si="48"/>
        <v>1</v>
      </c>
      <c r="W57" s="188">
        <f t="shared" si="48"/>
        <v>1</v>
      </c>
      <c r="X57" s="188">
        <f t="shared" si="48"/>
        <v>3</v>
      </c>
      <c r="Y57" s="188">
        <f t="shared" si="48"/>
        <v>2</v>
      </c>
      <c r="Z57" s="187">
        <f>SUM(Z41:Z56)</f>
        <v>7</v>
      </c>
      <c r="AA57" s="186">
        <f t="shared" si="48"/>
        <v>1</v>
      </c>
      <c r="AB57" s="188">
        <f t="shared" si="48"/>
        <v>1</v>
      </c>
      <c r="AC57" s="188">
        <f t="shared" si="48"/>
        <v>2</v>
      </c>
      <c r="AD57" s="188">
        <f>SUM(AD41:AD56)</f>
        <v>4</v>
      </c>
      <c r="AE57" s="188">
        <f t="shared" si="48"/>
        <v>0</v>
      </c>
      <c r="AF57" s="188">
        <f t="shared" si="48"/>
        <v>0</v>
      </c>
      <c r="AG57" s="187">
        <f>SUM(AG41:AG56)</f>
        <v>4</v>
      </c>
      <c r="AH57" s="186">
        <f t="shared" si="48"/>
        <v>0</v>
      </c>
      <c r="AI57" s="188">
        <f t="shared" si="48"/>
        <v>0</v>
      </c>
      <c r="AJ57" s="188">
        <f t="shared" si="48"/>
        <v>0</v>
      </c>
      <c r="AK57" s="188">
        <f t="shared" si="48"/>
        <v>1</v>
      </c>
      <c r="AL57" s="187">
        <f>SUM(AL41:AL56)</f>
        <v>1</v>
      </c>
      <c r="AM57" s="186">
        <f t="shared" si="48"/>
        <v>7</v>
      </c>
      <c r="AN57" s="188">
        <f t="shared" si="48"/>
        <v>7</v>
      </c>
      <c r="AO57" s="187">
        <f>SUM(AO41:AO56)</f>
        <v>14</v>
      </c>
      <c r="AP57" s="186">
        <f t="shared" si="48"/>
        <v>1</v>
      </c>
      <c r="AQ57" s="188">
        <f t="shared" si="48"/>
        <v>0</v>
      </c>
      <c r="AR57" s="188">
        <f>SUM(AR41:AR56)</f>
        <v>1</v>
      </c>
      <c r="AS57" s="188">
        <f t="shared" si="48"/>
        <v>1</v>
      </c>
      <c r="AT57" s="188">
        <f t="shared" si="48"/>
        <v>2</v>
      </c>
      <c r="AU57" s="188">
        <f>SUM(AU41:AU56)</f>
        <v>3</v>
      </c>
      <c r="AV57" s="187">
        <f>SUM(AV41:AV56)</f>
        <v>4</v>
      </c>
      <c r="AW57" s="186">
        <f t="shared" si="48"/>
        <v>0</v>
      </c>
      <c r="AX57" s="188">
        <f t="shared" si="48"/>
        <v>4</v>
      </c>
      <c r="AY57" s="188">
        <f t="shared" si="48"/>
        <v>8</v>
      </c>
      <c r="AZ57" s="188">
        <f>SUM(AZ41:AZ56)</f>
        <v>12</v>
      </c>
      <c r="BA57" s="188">
        <f t="shared" si="48"/>
        <v>0</v>
      </c>
      <c r="BB57" s="188">
        <f>SUM(BB41:BB56)</f>
        <v>0</v>
      </c>
      <c r="BC57" s="187">
        <f>SUM(BC41:BC56)</f>
        <v>12</v>
      </c>
      <c r="BD57" s="186">
        <f t="shared" si="48"/>
        <v>8</v>
      </c>
      <c r="BE57" s="188">
        <f t="shared" si="48"/>
        <v>3</v>
      </c>
      <c r="BF57" s="188">
        <f t="shared" si="48"/>
        <v>19</v>
      </c>
      <c r="BG57" s="187">
        <f>SUM(BG41:BG56)</f>
        <v>30</v>
      </c>
      <c r="BH57" s="192">
        <f>SUM(BH41:BH56)</f>
        <v>80</v>
      </c>
      <c r="BI57" s="559" t="s">
        <v>272</v>
      </c>
      <c r="BJ57" s="560"/>
      <c r="BK57" s="561"/>
      <c r="BL57" s="564"/>
      <c r="BM57" s="205"/>
      <c r="BN57" s="205"/>
      <c r="BO57" s="205"/>
    </row>
    <row r="58" spans="1:83" ht="12.75" thickBot="1" x14ac:dyDescent="0.25"/>
    <row r="59" spans="1:83" ht="23.25" customHeight="1" x14ac:dyDescent="0.2">
      <c r="A59" s="511"/>
      <c r="B59" s="538" t="s">
        <v>255</v>
      </c>
      <c r="C59" s="539"/>
      <c r="D59" s="539"/>
      <c r="E59" s="539"/>
      <c r="F59" s="539"/>
      <c r="G59" s="539"/>
      <c r="H59" s="539"/>
      <c r="I59" s="539"/>
      <c r="J59" s="539"/>
      <c r="K59" s="539"/>
      <c r="L59" s="539"/>
      <c r="M59" s="540"/>
    </row>
    <row r="60" spans="1:83" ht="15" customHeight="1" x14ac:dyDescent="0.2">
      <c r="A60" s="511"/>
      <c r="B60" s="541"/>
      <c r="C60" s="542"/>
      <c r="D60" s="542"/>
      <c r="E60" s="542"/>
      <c r="F60" s="542"/>
      <c r="G60" s="542"/>
      <c r="H60" s="542"/>
      <c r="I60" s="542"/>
      <c r="J60" s="542"/>
      <c r="K60" s="542"/>
      <c r="L60" s="542"/>
      <c r="M60" s="543"/>
    </row>
    <row r="61" spans="1:83" ht="15.75" customHeight="1" thickBot="1" x14ac:dyDescent="0.25">
      <c r="A61" s="511"/>
      <c r="B61" s="544"/>
      <c r="C61" s="545"/>
      <c r="D61" s="545"/>
      <c r="E61" s="545"/>
      <c r="F61" s="545"/>
      <c r="G61" s="545"/>
      <c r="H61" s="545"/>
      <c r="I61" s="545"/>
      <c r="J61" s="545"/>
      <c r="K61" s="545"/>
      <c r="L61" s="545"/>
      <c r="M61" s="546"/>
    </row>
    <row r="62" spans="1:83" s="181" customFormat="1" ht="15.75" customHeight="1" thickBot="1" x14ac:dyDescent="0.25">
      <c r="A62" s="511"/>
      <c r="B62" s="472" t="s">
        <v>235</v>
      </c>
      <c r="C62" s="478" t="s">
        <v>18</v>
      </c>
      <c r="D62" s="475" t="s">
        <v>236</v>
      </c>
      <c r="E62" s="472" t="s">
        <v>19</v>
      </c>
      <c r="F62" s="466" t="s">
        <v>321</v>
      </c>
      <c r="G62" s="466" t="s">
        <v>238</v>
      </c>
      <c r="H62" s="466" t="s">
        <v>239</v>
      </c>
      <c r="I62" s="469" t="s">
        <v>20</v>
      </c>
      <c r="J62" s="459" t="s">
        <v>240</v>
      </c>
      <c r="K62" s="459" t="s">
        <v>241</v>
      </c>
      <c r="L62" s="459" t="s">
        <v>242</v>
      </c>
      <c r="M62" s="459" t="s">
        <v>243</v>
      </c>
      <c r="N62" s="481" t="s">
        <v>0</v>
      </c>
      <c r="O62" s="482"/>
      <c r="P62" s="481" t="s">
        <v>2</v>
      </c>
      <c r="Q62" s="490"/>
      <c r="R62" s="490"/>
      <c r="S62" s="490"/>
      <c r="T62" s="490"/>
      <c r="U62" s="482"/>
      <c r="V62" s="490" t="s">
        <v>3</v>
      </c>
      <c r="W62" s="490"/>
      <c r="X62" s="490"/>
      <c r="Y62" s="490"/>
      <c r="Z62" s="482"/>
      <c r="AA62" s="498" t="s">
        <v>4</v>
      </c>
      <c r="AB62" s="498"/>
      <c r="AC62" s="498"/>
      <c r="AD62" s="498"/>
      <c r="AE62" s="498"/>
      <c r="AF62" s="498"/>
      <c r="AG62" s="499"/>
      <c r="AH62" s="500" t="s">
        <v>5</v>
      </c>
      <c r="AI62" s="498"/>
      <c r="AJ62" s="498"/>
      <c r="AK62" s="498"/>
      <c r="AL62" s="498"/>
      <c r="AM62" s="481" t="s">
        <v>6</v>
      </c>
      <c r="AN62" s="490"/>
      <c r="AO62" s="482"/>
      <c r="AP62" s="490" t="s">
        <v>7</v>
      </c>
      <c r="AQ62" s="490"/>
      <c r="AR62" s="490"/>
      <c r="AS62" s="490"/>
      <c r="AT62" s="490"/>
      <c r="AU62" s="490"/>
      <c r="AV62" s="482"/>
      <c r="AW62" s="481" t="s">
        <v>8</v>
      </c>
      <c r="AX62" s="490"/>
      <c r="AY62" s="490"/>
      <c r="AZ62" s="490"/>
      <c r="BA62" s="490"/>
      <c r="BB62" s="490"/>
      <c r="BC62" s="482"/>
      <c r="BD62" s="481" t="s">
        <v>9</v>
      </c>
      <c r="BE62" s="490"/>
      <c r="BF62" s="490"/>
      <c r="BG62" s="482"/>
      <c r="BH62" s="459" t="s">
        <v>256</v>
      </c>
      <c r="BI62" s="439" t="s">
        <v>245</v>
      </c>
      <c r="BJ62" s="441"/>
      <c r="BK62" s="269" t="s">
        <v>296</v>
      </c>
      <c r="BL62" s="269" t="s">
        <v>297</v>
      </c>
      <c r="BM62" s="269" t="s">
        <v>298</v>
      </c>
      <c r="BN62" s="269" t="s">
        <v>299</v>
      </c>
      <c r="BO62" s="269" t="s">
        <v>300</v>
      </c>
      <c r="BP62" s="269" t="s">
        <v>301</v>
      </c>
      <c r="BQ62" s="269" t="s">
        <v>302</v>
      </c>
      <c r="BR62" s="512" t="s">
        <v>275</v>
      </c>
      <c r="BS62" s="536" t="s">
        <v>276</v>
      </c>
      <c r="BT62" s="531" t="s">
        <v>277</v>
      </c>
      <c r="BU62" s="531" t="s">
        <v>278</v>
      </c>
      <c r="BV62" s="531" t="s">
        <v>279</v>
      </c>
      <c r="BX62" s="514" t="s">
        <v>280</v>
      </c>
      <c r="BY62" s="514" t="s">
        <v>281</v>
      </c>
      <c r="BZ62" s="116"/>
      <c r="CA62" s="517" t="s">
        <v>282</v>
      </c>
      <c r="CB62" s="517" t="s">
        <v>283</v>
      </c>
      <c r="CC62" s="533" t="s">
        <v>284</v>
      </c>
      <c r="CD62" s="533" t="s">
        <v>285</v>
      </c>
      <c r="CE62" s="527"/>
    </row>
    <row r="63" spans="1:83" s="181" customFormat="1" ht="15" customHeight="1" thickBot="1" x14ac:dyDescent="0.25">
      <c r="A63" s="511"/>
      <c r="B63" s="473"/>
      <c r="C63" s="479"/>
      <c r="D63" s="476"/>
      <c r="E63" s="473"/>
      <c r="F63" s="467"/>
      <c r="G63" s="467"/>
      <c r="H63" s="467"/>
      <c r="I63" s="470"/>
      <c r="J63" s="460"/>
      <c r="K63" s="460"/>
      <c r="L63" s="460"/>
      <c r="M63" s="460"/>
      <c r="N63" s="483"/>
      <c r="O63" s="484"/>
      <c r="P63" s="495"/>
      <c r="Q63" s="496"/>
      <c r="R63" s="496"/>
      <c r="S63" s="496"/>
      <c r="T63" s="496"/>
      <c r="U63" s="497"/>
      <c r="V63" s="496"/>
      <c r="W63" s="496"/>
      <c r="X63" s="496"/>
      <c r="Y63" s="496"/>
      <c r="Z63" s="497"/>
      <c r="AA63" s="500" t="s">
        <v>10</v>
      </c>
      <c r="AB63" s="498"/>
      <c r="AC63" s="498"/>
      <c r="AD63" s="499"/>
      <c r="AE63" s="500" t="s">
        <v>11</v>
      </c>
      <c r="AF63" s="498"/>
      <c r="AG63" s="499"/>
      <c r="AH63" s="500" t="s">
        <v>12</v>
      </c>
      <c r="AI63" s="498"/>
      <c r="AJ63" s="498"/>
      <c r="AK63" s="498"/>
      <c r="AL63" s="499"/>
      <c r="AM63" s="483"/>
      <c r="AN63" s="492"/>
      <c r="AO63" s="484"/>
      <c r="AP63" s="500" t="s">
        <v>13</v>
      </c>
      <c r="AQ63" s="498"/>
      <c r="AR63" s="499"/>
      <c r="AS63" s="500" t="s">
        <v>14</v>
      </c>
      <c r="AT63" s="498"/>
      <c r="AU63" s="499"/>
      <c r="AV63" s="501" t="s">
        <v>15</v>
      </c>
      <c r="AW63" s="500" t="s">
        <v>16</v>
      </c>
      <c r="AX63" s="498"/>
      <c r="AY63" s="498"/>
      <c r="AZ63" s="499"/>
      <c r="BA63" s="500" t="s">
        <v>17</v>
      </c>
      <c r="BB63" s="499"/>
      <c r="BC63" s="488" t="s">
        <v>39</v>
      </c>
      <c r="BD63" s="483"/>
      <c r="BE63" s="492"/>
      <c r="BF63" s="492"/>
      <c r="BG63" s="484"/>
      <c r="BH63" s="460"/>
      <c r="BI63" s="431" t="s">
        <v>248</v>
      </c>
      <c r="BJ63" s="431" t="s">
        <v>249</v>
      </c>
      <c r="BK63" s="431" t="s">
        <v>266</v>
      </c>
      <c r="BL63" s="431" t="s">
        <v>266</v>
      </c>
      <c r="BM63" s="431" t="s">
        <v>266</v>
      </c>
      <c r="BN63" s="431" t="s">
        <v>266</v>
      </c>
      <c r="BO63" s="431" t="s">
        <v>266</v>
      </c>
      <c r="BP63" s="431" t="s">
        <v>266</v>
      </c>
      <c r="BQ63" s="431" t="s">
        <v>266</v>
      </c>
      <c r="BR63" s="513"/>
      <c r="BS63" s="537"/>
      <c r="BT63" s="532"/>
      <c r="BU63" s="532"/>
      <c r="BV63" s="532"/>
      <c r="BX63" s="515"/>
      <c r="BY63" s="515"/>
      <c r="BZ63" s="116"/>
      <c r="CA63" s="518"/>
      <c r="CB63" s="518"/>
      <c r="CC63" s="534"/>
      <c r="CD63" s="534"/>
      <c r="CE63" s="527"/>
    </row>
    <row r="64" spans="1:83" s="181" customFormat="1" ht="48.75" thickBot="1" x14ac:dyDescent="0.3">
      <c r="A64" s="511"/>
      <c r="B64" s="473"/>
      <c r="C64" s="479"/>
      <c r="D64" s="476"/>
      <c r="E64" s="473"/>
      <c r="F64" s="467"/>
      <c r="G64" s="467"/>
      <c r="H64" s="467"/>
      <c r="I64" s="470"/>
      <c r="J64" s="460"/>
      <c r="K64" s="460"/>
      <c r="L64" s="460"/>
      <c r="M64" s="460"/>
      <c r="N64" s="2" t="s">
        <v>21</v>
      </c>
      <c r="O64" s="1" t="s">
        <v>1</v>
      </c>
      <c r="P64" s="133" t="s">
        <v>22</v>
      </c>
      <c r="Q64" s="2" t="s">
        <v>24</v>
      </c>
      <c r="R64" s="2" t="s">
        <v>25</v>
      </c>
      <c r="S64" s="2" t="s">
        <v>26</v>
      </c>
      <c r="T64" s="2" t="s">
        <v>27</v>
      </c>
      <c r="U64" s="3" t="s">
        <v>28</v>
      </c>
      <c r="V64" s="2" t="s">
        <v>23</v>
      </c>
      <c r="W64" s="2" t="s">
        <v>24</v>
      </c>
      <c r="X64" s="2" t="s">
        <v>26</v>
      </c>
      <c r="Y64" s="2" t="s">
        <v>27</v>
      </c>
      <c r="Z64" s="3" t="s">
        <v>29</v>
      </c>
      <c r="AA64" s="2" t="s">
        <v>23</v>
      </c>
      <c r="AB64" s="2" t="s">
        <v>24</v>
      </c>
      <c r="AC64" s="2" t="s">
        <v>27</v>
      </c>
      <c r="AD64" s="3" t="s">
        <v>30</v>
      </c>
      <c r="AE64" s="2" t="s">
        <v>22</v>
      </c>
      <c r="AF64" s="4" t="s">
        <v>31</v>
      </c>
      <c r="AG64" s="3" t="s">
        <v>32</v>
      </c>
      <c r="AH64" s="133" t="s">
        <v>22</v>
      </c>
      <c r="AI64" s="2" t="s">
        <v>23</v>
      </c>
      <c r="AJ64" s="2" t="s">
        <v>24</v>
      </c>
      <c r="AK64" s="2" t="s">
        <v>27</v>
      </c>
      <c r="AL64" s="3" t="s">
        <v>33</v>
      </c>
      <c r="AM64" s="2" t="s">
        <v>24</v>
      </c>
      <c r="AN64" s="2" t="s">
        <v>27</v>
      </c>
      <c r="AO64" s="3" t="s">
        <v>34</v>
      </c>
      <c r="AP64" s="2" t="s">
        <v>23</v>
      </c>
      <c r="AQ64" s="2" t="s">
        <v>27</v>
      </c>
      <c r="AR64" s="3" t="s">
        <v>35</v>
      </c>
      <c r="AS64" s="2" t="s">
        <v>23</v>
      </c>
      <c r="AT64" s="2" t="s">
        <v>26</v>
      </c>
      <c r="AU64" s="136" t="s">
        <v>36</v>
      </c>
      <c r="AV64" s="503"/>
      <c r="AW64" s="133" t="s">
        <v>22</v>
      </c>
      <c r="AX64" s="2" t="s">
        <v>24</v>
      </c>
      <c r="AY64" s="2" t="s">
        <v>27</v>
      </c>
      <c r="AZ64" s="3" t="s">
        <v>37</v>
      </c>
      <c r="BA64" s="2" t="s">
        <v>22</v>
      </c>
      <c r="BB64" s="4" t="s">
        <v>38</v>
      </c>
      <c r="BC64" s="494"/>
      <c r="BD64" s="2" t="s">
        <v>24</v>
      </c>
      <c r="BE64" s="2" t="s">
        <v>26</v>
      </c>
      <c r="BF64" s="2" t="s">
        <v>27</v>
      </c>
      <c r="BG64" s="3" t="s">
        <v>40</v>
      </c>
      <c r="BH64" s="460"/>
      <c r="BI64" s="432"/>
      <c r="BJ64" s="432"/>
      <c r="BK64" s="432"/>
      <c r="BL64" s="432"/>
      <c r="BM64" s="432"/>
      <c r="BN64" s="432"/>
      <c r="BO64" s="432"/>
      <c r="BP64" s="432"/>
      <c r="BQ64" s="432"/>
      <c r="BR64" s="513"/>
      <c r="BS64" s="537"/>
      <c r="BT64" s="532"/>
      <c r="BU64" s="532"/>
      <c r="BV64" s="532"/>
      <c r="BX64" s="516"/>
      <c r="BY64" s="516"/>
      <c r="BZ64" s="117"/>
      <c r="CA64" s="519"/>
      <c r="CB64" s="519"/>
      <c r="CC64" s="535"/>
      <c r="CD64" s="535"/>
      <c r="CE64" s="527"/>
    </row>
    <row r="65" spans="1:82" s="181" customFormat="1" ht="24" customHeight="1" x14ac:dyDescent="0.25">
      <c r="A65" s="511"/>
      <c r="B65" s="277">
        <v>42</v>
      </c>
      <c r="C65" s="278" t="str">
        <f>'ESPECIFICACIONES TECNICAS- E.M'!C65</f>
        <v>Ácido tricloroacético</v>
      </c>
      <c r="D65" s="308" t="str">
        <f>'ESPECIFICACIONES TECNICAS- E.M'!D65</f>
        <v>Reactivo analítico  o  ACS o Análisis o Ph Eur o  BP</v>
      </c>
      <c r="E65" s="308" t="str">
        <f>'ESPECIFICACIONES TECNICAS- E.M'!E65</f>
        <v>≥99%.</v>
      </c>
      <c r="F65" s="278" t="str">
        <f>'ESPECIFICACIONES TECNICAS- E.M'!F65</f>
        <v>Frasco por 100 gramos</v>
      </c>
      <c r="G65" s="278" t="str">
        <f>'ESPECIFICACIONES TECNICAS- E.M'!G65</f>
        <v xml:space="preserve"> Un (1) año a partir de la entrega</v>
      </c>
      <c r="H65" s="279" t="str">
        <f>'ESPECIFICACIONES TECNICAS- E.M'!H65</f>
        <v>AMBIENTE</v>
      </c>
      <c r="I65" s="281" t="str">
        <f>'ESPECIFICACIONES TECNICAS- E.M'!I65</f>
        <v>76-03-9</v>
      </c>
      <c r="J65" s="433" t="str">
        <f>'ESPECIFICACIONES TECNICAS- E.M'!J65:J78</f>
        <v>12161500
12191500
12191600
12352100
12352300</v>
      </c>
      <c r="K65" s="283" t="str">
        <f>'ESPECIFICACIONES TECNICAS- E.M'!K65</f>
        <v>REACTIVO</v>
      </c>
      <c r="L65" s="281" t="str">
        <f>'ESPECIFICACIONES TECNICAS- E.M'!L65</f>
        <v>PUREZA</v>
      </c>
      <c r="M65" s="436" t="str">
        <f>'ESPECIFICACIONES TECNICAS- E.M'!M65:M78</f>
        <v>ANALISIS DE SUSTACIA</v>
      </c>
      <c r="N65" s="35"/>
      <c r="O65" s="288">
        <f>SUM(N65:N65)</f>
        <v>0</v>
      </c>
      <c r="P65" s="35"/>
      <c r="Q65" s="48"/>
      <c r="R65" s="48"/>
      <c r="S65" s="48"/>
      <c r="T65" s="48"/>
      <c r="U65" s="288">
        <f>SUM(P65:T65)</f>
        <v>0</v>
      </c>
      <c r="V65" s="35"/>
      <c r="W65" s="36"/>
      <c r="X65" s="36"/>
      <c r="Y65" s="36"/>
      <c r="Z65" s="288">
        <f>SUM(V65:Y65)</f>
        <v>0</v>
      </c>
      <c r="AA65" s="35"/>
      <c r="AB65" s="36"/>
      <c r="AC65" s="36"/>
      <c r="AD65" s="48">
        <f>SUM(AA65:AC65)</f>
        <v>0</v>
      </c>
      <c r="AE65" s="36"/>
      <c r="AF65" s="48">
        <f>SUM(AE65:AE65)</f>
        <v>0</v>
      </c>
      <c r="AG65" s="288">
        <f>AF65+AD65</f>
        <v>0</v>
      </c>
      <c r="AH65" s="44"/>
      <c r="AI65" s="48"/>
      <c r="AJ65" s="48"/>
      <c r="AK65" s="48"/>
      <c r="AL65" s="288">
        <f>SUM(AH65:AK65)</f>
        <v>0</v>
      </c>
      <c r="AM65" s="35"/>
      <c r="AN65" s="36"/>
      <c r="AO65" s="288">
        <f>SUM(AM65:AN65)</f>
        <v>0</v>
      </c>
      <c r="AP65" s="35"/>
      <c r="AQ65" s="36"/>
      <c r="AR65" s="48">
        <f>SUM(AP65:AQ65)</f>
        <v>0</v>
      </c>
      <c r="AS65" s="36"/>
      <c r="AT65" s="36"/>
      <c r="AU65" s="48">
        <f>SUM(AS65:AT65)</f>
        <v>0</v>
      </c>
      <c r="AV65" s="288">
        <f>AU65+AR65</f>
        <v>0</v>
      </c>
      <c r="AW65" s="35"/>
      <c r="AX65" s="36"/>
      <c r="AY65" s="48">
        <v>1</v>
      </c>
      <c r="AZ65" s="48">
        <f>SUM(AW65:AY65)</f>
        <v>1</v>
      </c>
      <c r="BA65" s="36"/>
      <c r="BB65" s="48">
        <f>SUM(BA65:BA65)</f>
        <v>0</v>
      </c>
      <c r="BC65" s="288">
        <f>BB65+AZ65</f>
        <v>1</v>
      </c>
      <c r="BD65" s="35"/>
      <c r="BE65" s="36"/>
      <c r="BF65" s="36"/>
      <c r="BG65" s="288">
        <f>SUM(BD65:BF65)</f>
        <v>0</v>
      </c>
      <c r="BH65" s="331">
        <f>BG65+BC65+AV65+AO65+AL65+AG65+Z65+U65+O65</f>
        <v>1</v>
      </c>
      <c r="BI65" s="291">
        <v>289618.87</v>
      </c>
      <c r="BJ65" s="93">
        <f>ROUND(BI65,0)</f>
        <v>289619</v>
      </c>
      <c r="BK65" s="323"/>
      <c r="BL65" s="325"/>
      <c r="BM65" s="327"/>
      <c r="BN65" s="327"/>
      <c r="BO65" s="327"/>
      <c r="BP65" s="329"/>
      <c r="BQ65" s="329"/>
      <c r="BR65" s="321"/>
      <c r="BS65" s="398"/>
      <c r="BT65" s="323">
        <f>BJ65</f>
        <v>289619</v>
      </c>
      <c r="BU65" s="183">
        <f t="shared" ref="BU65:BU78" si="49">BT65*BH65</f>
        <v>289619</v>
      </c>
      <c r="BV65" s="508">
        <f>SUBTOTAL(9,BU65:BU78)</f>
        <v>183868614</v>
      </c>
    </row>
    <row r="66" spans="1:82" s="181" customFormat="1" ht="24" x14ac:dyDescent="0.25">
      <c r="A66" s="511"/>
      <c r="B66" s="14">
        <v>43</v>
      </c>
      <c r="C66" s="5" t="str">
        <f>'ESPECIFICACIONES TECNICAS- E.M'!C66</f>
        <v>Acetato de n-propilo</v>
      </c>
      <c r="D66" s="10" t="str">
        <f>'ESPECIFICACIONES TECNICAS- E.M'!D66</f>
        <v>Reactivo analítico  o  ACS o Análisis o Ph Eur o  BP</v>
      </c>
      <c r="E66" s="10" t="str">
        <f>'ESPECIFICACIONES TECNICAS- E.M'!E66</f>
        <v>≥ 98%</v>
      </c>
      <c r="F66" s="5" t="str">
        <f>'ESPECIFICACIONES TECNICAS- E.M'!F66</f>
        <v>Frasco por  1 Litro</v>
      </c>
      <c r="G66" s="5" t="str">
        <f>'ESPECIFICACIONES TECNICAS- E.M'!G66</f>
        <v xml:space="preserve"> Un (1) año a partir de la entrega</v>
      </c>
      <c r="H66" s="8" t="str">
        <f>'ESPECIFICACIONES TECNICAS- E.M'!H66</f>
        <v>AMBIENTE</v>
      </c>
      <c r="I66" s="282" t="str">
        <f>'ESPECIFICACIONES TECNICAS- E.M'!I66</f>
        <v>109-60-4</v>
      </c>
      <c r="J66" s="434"/>
      <c r="K66" s="284" t="str">
        <f>'ESPECIFICACIONES TECNICAS- E.M'!K66</f>
        <v>REACTIVO</v>
      </c>
      <c r="L66" s="282" t="str">
        <f>'ESPECIFICACIONES TECNICAS- E.M'!L66</f>
        <v>PUREZA</v>
      </c>
      <c r="M66" s="437"/>
      <c r="N66" s="38"/>
      <c r="O66" s="289">
        <f>SUM(N66:N66)</f>
        <v>0</v>
      </c>
      <c r="P66" s="38"/>
      <c r="Q66" s="22">
        <v>1</v>
      </c>
      <c r="R66" s="22"/>
      <c r="S66" s="22"/>
      <c r="T66" s="22"/>
      <c r="U66" s="289">
        <f>SUM(P66:T66)</f>
        <v>1</v>
      </c>
      <c r="V66" s="38"/>
      <c r="W66" s="7"/>
      <c r="X66" s="7"/>
      <c r="Y66" s="7"/>
      <c r="Z66" s="289">
        <f>SUM(V66:Y66)</f>
        <v>0</v>
      </c>
      <c r="AA66" s="38"/>
      <c r="AB66" s="7"/>
      <c r="AC66" s="7"/>
      <c r="AD66" s="22">
        <f>SUM(AA66:AC66)</f>
        <v>0</v>
      </c>
      <c r="AE66" s="7"/>
      <c r="AF66" s="22">
        <f>SUM(AE66:AE66)</f>
        <v>0</v>
      </c>
      <c r="AG66" s="289">
        <f>AF66+AD66</f>
        <v>0</v>
      </c>
      <c r="AH66" s="45"/>
      <c r="AI66" s="22"/>
      <c r="AJ66" s="22"/>
      <c r="AK66" s="22"/>
      <c r="AL66" s="289">
        <f>SUM(AH66:AK66)</f>
        <v>0</v>
      </c>
      <c r="AM66" s="38"/>
      <c r="AN66" s="7"/>
      <c r="AO66" s="289">
        <f>SUM(AM66:AN66)</f>
        <v>0</v>
      </c>
      <c r="AP66" s="38"/>
      <c r="AQ66" s="7"/>
      <c r="AR66" s="22">
        <f>SUM(AP66:AQ66)</f>
        <v>0</v>
      </c>
      <c r="AS66" s="7"/>
      <c r="AT66" s="7"/>
      <c r="AU66" s="22">
        <f>SUM(AS66:AT66)</f>
        <v>0</v>
      </c>
      <c r="AV66" s="289">
        <f>AU66+AR66</f>
        <v>0</v>
      </c>
      <c r="AW66" s="38"/>
      <c r="AX66" s="7"/>
      <c r="AY66" s="22"/>
      <c r="AZ66" s="22">
        <f>SUM(AW66:AY66)</f>
        <v>0</v>
      </c>
      <c r="BA66" s="7"/>
      <c r="BB66" s="22">
        <f>SUM(BA66:BA66)</f>
        <v>0</v>
      </c>
      <c r="BC66" s="289">
        <f>BB66+AZ66</f>
        <v>0</v>
      </c>
      <c r="BD66" s="38"/>
      <c r="BE66" s="7"/>
      <c r="BF66" s="7"/>
      <c r="BG66" s="289">
        <f>SUM(BD66:BF66)</f>
        <v>0</v>
      </c>
      <c r="BH66" s="332">
        <f t="shared" ref="BH66:BH69" si="50">BG66+BC66+AV66+AO66+AL66+AG66+Z66+U66+O66</f>
        <v>1</v>
      </c>
      <c r="BI66" s="292">
        <v>248845.37</v>
      </c>
      <c r="BJ66" s="85">
        <f t="shared" ref="BJ66:BJ69" si="51">ROUND(BI66,0)</f>
        <v>248845</v>
      </c>
      <c r="BK66" s="324"/>
      <c r="BL66" s="326"/>
      <c r="BM66" s="328"/>
      <c r="BN66" s="328"/>
      <c r="BO66" s="328"/>
      <c r="BP66" s="330"/>
      <c r="BQ66" s="330"/>
      <c r="BR66" s="322"/>
      <c r="BS66" s="399"/>
      <c r="BT66" s="324">
        <f>BJ66</f>
        <v>248845</v>
      </c>
      <c r="BU66" s="184">
        <f t="shared" si="49"/>
        <v>248845</v>
      </c>
      <c r="BV66" s="509"/>
    </row>
    <row r="67" spans="1:82" s="181" customFormat="1" ht="24" x14ac:dyDescent="0.25">
      <c r="A67" s="511"/>
      <c r="B67" s="14">
        <v>44</v>
      </c>
      <c r="C67" s="5" t="str">
        <f>'ESPECIFICACIONES TECNICAS- E.M'!C67</f>
        <v>Ácido rodizónico, sal disódica</v>
      </c>
      <c r="D67" s="10" t="str">
        <f>'ESPECIFICACIONES TECNICAS- E.M'!D67</f>
        <v>Reactivo analítico  o  ACS o Análisis o Ph Eur o  BP</v>
      </c>
      <c r="E67" s="10" t="str">
        <f>'ESPECIFICACIONES TECNICAS- E.M'!E67</f>
        <v>≥ 96%</v>
      </c>
      <c r="F67" s="5" t="str">
        <f>'ESPECIFICACIONES TECNICAS- E.M'!F67</f>
        <v>Frasco por 5 gramos</v>
      </c>
      <c r="G67" s="5" t="str">
        <f>'ESPECIFICACIONES TECNICAS- E.M'!G67</f>
        <v xml:space="preserve"> Un (1) año a partir de la entrega</v>
      </c>
      <c r="H67" s="8" t="str">
        <f>'ESPECIFICACIONES TECNICAS- E.M'!H67</f>
        <v>AMBIENTE</v>
      </c>
      <c r="I67" s="282" t="str">
        <f>'ESPECIFICACIONES TECNICAS- E.M'!I67</f>
        <v>523-21-7</v>
      </c>
      <c r="J67" s="434"/>
      <c r="K67" s="284" t="str">
        <f>'ESPECIFICACIONES TECNICAS- E.M'!K67</f>
        <v>REACTIVO</v>
      </c>
      <c r="L67" s="282" t="str">
        <f>'ESPECIFICACIONES TECNICAS- E.M'!L67</f>
        <v>PUREZA</v>
      </c>
      <c r="M67" s="437"/>
      <c r="N67" s="38"/>
      <c r="O67" s="289">
        <f>SUM(N67:N67)</f>
        <v>0</v>
      </c>
      <c r="P67" s="38"/>
      <c r="Q67" s="22"/>
      <c r="R67" s="22"/>
      <c r="S67" s="22"/>
      <c r="T67" s="22"/>
      <c r="U67" s="289">
        <f>SUM(P67:T67)</f>
        <v>0</v>
      </c>
      <c r="V67" s="38"/>
      <c r="W67" s="7"/>
      <c r="X67" s="7"/>
      <c r="Y67" s="7"/>
      <c r="Z67" s="289">
        <f>SUM(V67:Y67)</f>
        <v>0</v>
      </c>
      <c r="AA67" s="38"/>
      <c r="AB67" s="7"/>
      <c r="AC67" s="7"/>
      <c r="AD67" s="22">
        <f>SUM(AA67:AC67)</f>
        <v>0</v>
      </c>
      <c r="AE67" s="7"/>
      <c r="AF67" s="22">
        <f>SUM(AE67:AE67)</f>
        <v>0</v>
      </c>
      <c r="AG67" s="289">
        <f>AF67+AD67</f>
        <v>0</v>
      </c>
      <c r="AH67" s="45"/>
      <c r="AI67" s="22">
        <v>1</v>
      </c>
      <c r="AJ67" s="22"/>
      <c r="AK67" s="22"/>
      <c r="AL67" s="289">
        <f>SUM(AH67:AK67)</f>
        <v>1</v>
      </c>
      <c r="AM67" s="38"/>
      <c r="AN67" s="7"/>
      <c r="AO67" s="289">
        <f>SUM(AM67:AN67)</f>
        <v>0</v>
      </c>
      <c r="AP67" s="38"/>
      <c r="AQ67" s="7"/>
      <c r="AR67" s="22">
        <f>SUM(AP67:AQ67)</f>
        <v>0</v>
      </c>
      <c r="AS67" s="7"/>
      <c r="AT67" s="7"/>
      <c r="AU67" s="22">
        <f>SUM(AS67:AT67)</f>
        <v>0</v>
      </c>
      <c r="AV67" s="289">
        <f>AU67+AR67</f>
        <v>0</v>
      </c>
      <c r="AW67" s="38"/>
      <c r="AX67" s="7"/>
      <c r="AY67" s="22"/>
      <c r="AZ67" s="22">
        <f>SUM(AW67:AY67)</f>
        <v>0</v>
      </c>
      <c r="BA67" s="7"/>
      <c r="BB67" s="22">
        <f>SUM(BA67:BA67)</f>
        <v>0</v>
      </c>
      <c r="BC67" s="289">
        <f>BB67+AZ67</f>
        <v>0</v>
      </c>
      <c r="BD67" s="38"/>
      <c r="BE67" s="7"/>
      <c r="BF67" s="7"/>
      <c r="BG67" s="289">
        <f>SUM(BD67:BF67)</f>
        <v>0</v>
      </c>
      <c r="BH67" s="332">
        <f t="shared" si="50"/>
        <v>1</v>
      </c>
      <c r="BI67" s="292">
        <v>246901.28</v>
      </c>
      <c r="BJ67" s="85">
        <f t="shared" si="51"/>
        <v>246901</v>
      </c>
      <c r="BK67" s="324"/>
      <c r="BL67" s="326"/>
      <c r="BM67" s="328"/>
      <c r="BN67" s="328"/>
      <c r="BO67" s="328"/>
      <c r="BP67" s="330"/>
      <c r="BQ67" s="330"/>
      <c r="BR67" s="322"/>
      <c r="BS67" s="399"/>
      <c r="BT67" s="324">
        <f t="shared" ref="BT67:BT69" si="52">BJ67</f>
        <v>246901</v>
      </c>
      <c r="BU67" s="184">
        <f t="shared" si="49"/>
        <v>246901</v>
      </c>
      <c r="BV67" s="509"/>
    </row>
    <row r="68" spans="1:82" s="181" customFormat="1" ht="53.25" customHeight="1" x14ac:dyDescent="0.25">
      <c r="A68" s="511"/>
      <c r="B68" s="14">
        <v>45</v>
      </c>
      <c r="C68" s="5" t="str">
        <f>'ESPECIFICACIONES TECNICAS- E.M'!C68</f>
        <v>Beta-glucuronidasa proveniente de Helix Pomatia o Haliotis Rufenscens, solución acuosa, actividad ≥ 100,000 unidades/mL.</v>
      </c>
      <c r="D68" s="10" t="str">
        <f>'ESPECIFICACIONES TECNICAS- E.M'!D68</f>
        <v>NA</v>
      </c>
      <c r="E68" s="10" t="str">
        <f>'ESPECIFICACIONES TECNICAS- E.M'!E68</f>
        <v>NA</v>
      </c>
      <c r="F68" s="5" t="str">
        <f>'ESPECIFICACIONES TECNICAS- E.M'!F68</f>
        <v>Frasco por 25 mL</v>
      </c>
      <c r="G68" s="5" t="str">
        <f>'ESPECIFICACIONES TECNICAS- E.M'!G68</f>
        <v xml:space="preserve"> Un (1) año a partir de la entrega</v>
      </c>
      <c r="H68" s="8" t="str">
        <f>'ESPECIFICACIONES TECNICAS- E.M'!H68</f>
        <v>AMBIENTE</v>
      </c>
      <c r="I68" s="282" t="str">
        <f>'ESPECIFICACIONES TECNICAS- E.M'!I68</f>
        <v>9001-45-0</v>
      </c>
      <c r="J68" s="434"/>
      <c r="K68" s="284" t="str">
        <f>'ESPECIFICACIONES TECNICAS- E.M'!K68</f>
        <v>REACTIVO</v>
      </c>
      <c r="L68" s="282" t="str">
        <f>'ESPECIFICACIONES TECNICAS- E.M'!L68</f>
        <v>NA</v>
      </c>
      <c r="M68" s="437"/>
      <c r="N68" s="38"/>
      <c r="O68" s="289">
        <f>SUM(N68:N68)</f>
        <v>0</v>
      </c>
      <c r="P68" s="38"/>
      <c r="Q68" s="22"/>
      <c r="R68" s="22"/>
      <c r="S68" s="22"/>
      <c r="T68" s="22">
        <v>15</v>
      </c>
      <c r="U68" s="289">
        <f>SUM(P68:T68)</f>
        <v>15</v>
      </c>
      <c r="V68" s="38"/>
      <c r="W68" s="7"/>
      <c r="X68" s="7"/>
      <c r="Y68" s="7"/>
      <c r="Z68" s="289">
        <f>SUM(V68:Y68)</f>
        <v>0</v>
      </c>
      <c r="AA68" s="38"/>
      <c r="AB68" s="7"/>
      <c r="AC68" s="7"/>
      <c r="AD68" s="22">
        <f>SUM(AA68:AC68)</f>
        <v>0</v>
      </c>
      <c r="AE68" s="7"/>
      <c r="AF68" s="22">
        <f>SUM(AE68:AE68)</f>
        <v>0</v>
      </c>
      <c r="AG68" s="289">
        <f>AF68+AD68</f>
        <v>0</v>
      </c>
      <c r="AH68" s="45"/>
      <c r="AI68" s="22"/>
      <c r="AJ68" s="22"/>
      <c r="AK68" s="22">
        <v>10</v>
      </c>
      <c r="AL68" s="289">
        <f>SUM(AH68:AK68)</f>
        <v>10</v>
      </c>
      <c r="AM68" s="38"/>
      <c r="AN68" s="22">
        <v>2</v>
      </c>
      <c r="AO68" s="289">
        <f>SUM(AM68:AN68)</f>
        <v>2</v>
      </c>
      <c r="AP68" s="38"/>
      <c r="AQ68" s="7"/>
      <c r="AR68" s="22">
        <f>SUM(AP68:AQ68)</f>
        <v>0</v>
      </c>
      <c r="AS68" s="7"/>
      <c r="AT68" s="7"/>
      <c r="AU68" s="22">
        <f>SUM(AS68:AT68)</f>
        <v>0</v>
      </c>
      <c r="AV68" s="289">
        <f>AU68+AR68</f>
        <v>0</v>
      </c>
      <c r="AW68" s="38"/>
      <c r="AX68" s="7"/>
      <c r="AY68" s="22">
        <v>6</v>
      </c>
      <c r="AZ68" s="22">
        <f>SUM(AW68:AY68)</f>
        <v>6</v>
      </c>
      <c r="BA68" s="7"/>
      <c r="BB68" s="22">
        <f>SUM(BA68:BA68)</f>
        <v>0</v>
      </c>
      <c r="BC68" s="289">
        <f>BB68+AZ68</f>
        <v>6</v>
      </c>
      <c r="BD68" s="38"/>
      <c r="BE68" s="7"/>
      <c r="BF68" s="22">
        <v>15</v>
      </c>
      <c r="BG68" s="289">
        <f>SUM(BD68:BF68)</f>
        <v>15</v>
      </c>
      <c r="BH68" s="332">
        <f t="shared" si="50"/>
        <v>48</v>
      </c>
      <c r="BI68" s="292">
        <v>2170916.83</v>
      </c>
      <c r="BJ68" s="85">
        <f t="shared" si="51"/>
        <v>2170917</v>
      </c>
      <c r="BK68" s="324"/>
      <c r="BL68" s="326"/>
      <c r="BM68" s="328"/>
      <c r="BN68" s="328"/>
      <c r="BO68" s="328"/>
      <c r="BP68" s="330"/>
      <c r="BQ68" s="330"/>
      <c r="BR68" s="322"/>
      <c r="BS68" s="399"/>
      <c r="BT68" s="324">
        <f t="shared" si="52"/>
        <v>2170917</v>
      </c>
      <c r="BU68" s="184">
        <f t="shared" si="49"/>
        <v>104204016</v>
      </c>
      <c r="BV68" s="509"/>
    </row>
    <row r="69" spans="1:82" s="181" customFormat="1" ht="54" customHeight="1" x14ac:dyDescent="0.25">
      <c r="A69" s="511"/>
      <c r="B69" s="14">
        <v>46</v>
      </c>
      <c r="C69" s="5" t="str">
        <f>'ESPECIFICACIONES TECNICAS- E.M'!C69</f>
        <v>BSTFA + TMCS (99:1).</v>
      </c>
      <c r="D69" s="10" t="str">
        <f>'ESPECIFICACIONES TECNICAS- E.M'!D69</f>
        <v>NA</v>
      </c>
      <c r="E69" s="10" t="str">
        <f>'ESPECIFICACIONES TECNICAS- E.M'!E69</f>
        <v>NA</v>
      </c>
      <c r="F69" s="5" t="str">
        <f>'ESPECIFICACIONES TECNICAS- E.M'!F69</f>
        <v>Paquete * 10 ampollas de 1 mL (no vial con tapa y septum)</v>
      </c>
      <c r="G69" s="5" t="str">
        <f>'ESPECIFICACIONES TECNICAS- E.M'!G69</f>
        <v xml:space="preserve"> Un (1) año a partir de la entrega</v>
      </c>
      <c r="H69" s="8" t="str">
        <f>'ESPECIFICACIONES TECNICAS- E.M'!H69</f>
        <v>AMBIENTE</v>
      </c>
      <c r="I69" s="282" t="str">
        <f>'ESPECIFICACIONES TECNICAS- E.M'!I69</f>
        <v>NA</v>
      </c>
      <c r="J69" s="434"/>
      <c r="K69" s="284" t="str">
        <f>'ESPECIFICACIONES TECNICAS- E.M'!K69</f>
        <v>REACTIVO</v>
      </c>
      <c r="L69" s="282" t="str">
        <f>'ESPECIFICACIONES TECNICAS- E.M'!L69</f>
        <v>NA</v>
      </c>
      <c r="M69" s="437"/>
      <c r="N69" s="38"/>
      <c r="O69" s="289">
        <f>SUM(N69:N69)</f>
        <v>0</v>
      </c>
      <c r="P69" s="38"/>
      <c r="Q69" s="22"/>
      <c r="R69" s="22"/>
      <c r="S69" s="22"/>
      <c r="T69" s="22">
        <v>25</v>
      </c>
      <c r="U69" s="289">
        <f>SUM(P69:T69)</f>
        <v>25</v>
      </c>
      <c r="V69" s="38"/>
      <c r="W69" s="7"/>
      <c r="X69" s="7"/>
      <c r="Y69" s="22">
        <v>10</v>
      </c>
      <c r="Z69" s="289">
        <f>SUM(V69:Y69)</f>
        <v>10</v>
      </c>
      <c r="AA69" s="38"/>
      <c r="AB69" s="7"/>
      <c r="AC69" s="7"/>
      <c r="AD69" s="22">
        <f>SUM(AA69:AC69)</f>
        <v>0</v>
      </c>
      <c r="AE69" s="7"/>
      <c r="AF69" s="22">
        <f>SUM(AE69:AE69)</f>
        <v>0</v>
      </c>
      <c r="AG69" s="289">
        <f>AF69+AD69</f>
        <v>0</v>
      </c>
      <c r="AH69" s="45"/>
      <c r="AI69" s="22"/>
      <c r="AJ69" s="22"/>
      <c r="AK69" s="22">
        <v>1</v>
      </c>
      <c r="AL69" s="289">
        <f>SUM(AH69:AK69)</f>
        <v>1</v>
      </c>
      <c r="AM69" s="38"/>
      <c r="AN69" s="22">
        <v>15</v>
      </c>
      <c r="AO69" s="289">
        <f>SUM(AM69:AN69)</f>
        <v>15</v>
      </c>
      <c r="AP69" s="38"/>
      <c r="AQ69" s="7"/>
      <c r="AR69" s="22">
        <f>SUM(AP69:AQ69)</f>
        <v>0</v>
      </c>
      <c r="AS69" s="7"/>
      <c r="AT69" s="7"/>
      <c r="AU69" s="22">
        <f>SUM(AS69:AT69)</f>
        <v>0</v>
      </c>
      <c r="AV69" s="289">
        <f>AU69+AR69</f>
        <v>0</v>
      </c>
      <c r="AW69" s="38"/>
      <c r="AX69" s="7"/>
      <c r="AY69" s="22">
        <v>30</v>
      </c>
      <c r="AZ69" s="22">
        <f>SUM(AW69:AY69)</f>
        <v>30</v>
      </c>
      <c r="BA69" s="7"/>
      <c r="BB69" s="22">
        <f>SUM(BA69:BA69)</f>
        <v>0</v>
      </c>
      <c r="BC69" s="289">
        <f>BB69+AZ69</f>
        <v>30</v>
      </c>
      <c r="BD69" s="38"/>
      <c r="BE69" s="7"/>
      <c r="BF69" s="22">
        <v>70</v>
      </c>
      <c r="BG69" s="289">
        <f>SUM(BD69:BF69)</f>
        <v>70</v>
      </c>
      <c r="BH69" s="332">
        <f t="shared" si="50"/>
        <v>151</v>
      </c>
      <c r="BI69" s="292">
        <v>373268.07</v>
      </c>
      <c r="BJ69" s="85">
        <f t="shared" si="51"/>
        <v>373268</v>
      </c>
      <c r="BK69" s="324"/>
      <c r="BL69" s="326"/>
      <c r="BM69" s="328"/>
      <c r="BN69" s="328"/>
      <c r="BO69" s="328"/>
      <c r="BP69" s="330"/>
      <c r="BQ69" s="330"/>
      <c r="BR69" s="322"/>
      <c r="BS69" s="399"/>
      <c r="BT69" s="324">
        <f t="shared" si="52"/>
        <v>373268</v>
      </c>
      <c r="BU69" s="184">
        <f t="shared" si="49"/>
        <v>56363468</v>
      </c>
      <c r="BV69" s="509"/>
    </row>
    <row r="70" spans="1:82" s="181" customFormat="1" ht="24" customHeight="1" x14ac:dyDescent="0.25">
      <c r="A70" s="511"/>
      <c r="B70" s="272">
        <v>47</v>
      </c>
      <c r="C70" s="5" t="str">
        <f>'ESPECIFICACIONES TECNICAS- E.M'!C70</f>
        <v>Alfa naftol (1-Naftol)</v>
      </c>
      <c r="D70" s="10" t="str">
        <f>'ESPECIFICACIONES TECNICAS- E.M'!D70</f>
        <v>Reactivo analítico  o  ACS o Análisis o Ph Eur o  BP</v>
      </c>
      <c r="E70" s="10" t="str">
        <f>'ESPECIFICACIONES TECNICAS- E.M'!E70</f>
        <v xml:space="preserve"> ≥99%</v>
      </c>
      <c r="F70" s="5" t="str">
        <f>'ESPECIFICACIONES TECNICAS- E.M'!F70</f>
        <v>Frasco por 50 gramos</v>
      </c>
      <c r="G70" s="5" t="str">
        <f>'ESPECIFICACIONES TECNICAS- E.M'!G70</f>
        <v xml:space="preserve"> Un (1) año a partir de la entrega</v>
      </c>
      <c r="H70" s="8" t="str">
        <f>'ESPECIFICACIONES TECNICAS- E.M'!H70</f>
        <v>AMBIENTE</v>
      </c>
      <c r="I70" s="282" t="str">
        <f>'ESPECIFICACIONES TECNICAS- E.M'!I70</f>
        <v>90-15-3</v>
      </c>
      <c r="J70" s="434"/>
      <c r="K70" s="284" t="str">
        <f>'ESPECIFICACIONES TECNICAS- E.M'!K70</f>
        <v>REACTIVO</v>
      </c>
      <c r="L70" s="282" t="str">
        <f>'ESPECIFICACIONES TECNICAS- E.M'!L70</f>
        <v>PUREZA</v>
      </c>
      <c r="M70" s="437"/>
      <c r="N70" s="38"/>
      <c r="O70" s="289">
        <f t="shared" ref="O70:O78" si="53">SUM(N70:N70)</f>
        <v>0</v>
      </c>
      <c r="P70" s="38"/>
      <c r="Q70" s="7"/>
      <c r="R70" s="7"/>
      <c r="S70" s="7"/>
      <c r="T70" s="7"/>
      <c r="U70" s="289">
        <f t="shared" ref="U70:U78" si="54">SUM(P70:T70)</f>
        <v>0</v>
      </c>
      <c r="V70" s="45">
        <v>1</v>
      </c>
      <c r="W70" s="22"/>
      <c r="X70" s="22"/>
      <c r="Y70" s="22"/>
      <c r="Z70" s="289">
        <f t="shared" ref="Z70:Z78" si="55">SUM(V70:Y70)</f>
        <v>1</v>
      </c>
      <c r="AA70" s="45">
        <v>1</v>
      </c>
      <c r="AB70" s="22"/>
      <c r="AC70" s="22"/>
      <c r="AD70" s="22">
        <f t="shared" ref="AD70:AD78" si="56">SUM(AA70:AC70)</f>
        <v>1</v>
      </c>
      <c r="AE70" s="7"/>
      <c r="AF70" s="22">
        <f t="shared" ref="AF70:AF78" si="57">SUM(AE70:AE70)</f>
        <v>0</v>
      </c>
      <c r="AG70" s="289">
        <f t="shared" ref="AG70:AG78" si="58">AF70+AD70</f>
        <v>1</v>
      </c>
      <c r="AH70" s="38"/>
      <c r="AI70" s="7"/>
      <c r="AJ70" s="7"/>
      <c r="AK70" s="7"/>
      <c r="AL70" s="289">
        <f t="shared" ref="AL70:AL78" si="59">SUM(AH70:AK70)</f>
        <v>0</v>
      </c>
      <c r="AM70" s="38"/>
      <c r="AN70" s="7"/>
      <c r="AO70" s="289">
        <f t="shared" ref="AO70:AO78" si="60">SUM(AM70:AN70)</f>
        <v>0</v>
      </c>
      <c r="AP70" s="38"/>
      <c r="AQ70" s="7"/>
      <c r="AR70" s="22">
        <f t="shared" ref="AR70:AR78" si="61">SUM(AP70:AQ70)</f>
        <v>0</v>
      </c>
      <c r="AS70" s="7">
        <v>1</v>
      </c>
      <c r="AT70" s="7"/>
      <c r="AU70" s="22">
        <f t="shared" ref="AU70:AU78" si="62">SUM(AS70:AT70)</f>
        <v>1</v>
      </c>
      <c r="AV70" s="289">
        <f t="shared" ref="AV70:AV78" si="63">AU70+AR70</f>
        <v>1</v>
      </c>
      <c r="AW70" s="45"/>
      <c r="AX70" s="22"/>
      <c r="AY70" s="22"/>
      <c r="AZ70" s="22">
        <f t="shared" ref="AZ70:AZ78" si="64">SUM(AW70:AY70)</f>
        <v>0</v>
      </c>
      <c r="BA70" s="22"/>
      <c r="BB70" s="22">
        <f t="shared" ref="BB70:BB78" si="65">SUM(BA70:BA70)</f>
        <v>0</v>
      </c>
      <c r="BC70" s="289">
        <f t="shared" ref="BC70:BC78" si="66">BB70+AZ70</f>
        <v>0</v>
      </c>
      <c r="BD70" s="45"/>
      <c r="BE70" s="22"/>
      <c r="BF70" s="22"/>
      <c r="BG70" s="289">
        <f t="shared" ref="BG70:BG78" si="67">SUM(BD70:BF70)</f>
        <v>0</v>
      </c>
      <c r="BH70" s="332">
        <f>BG70+BC70+AV70+AO70+AL70+AG70+Z70+U70+O70</f>
        <v>3</v>
      </c>
      <c r="BI70" s="341"/>
      <c r="BJ70" s="342"/>
      <c r="BK70" s="207"/>
      <c r="BL70" s="207"/>
      <c r="BM70" s="207"/>
      <c r="BN70" s="207"/>
      <c r="BO70" s="207"/>
      <c r="BP70" s="207">
        <f>'ESPECIFICACIONES TECNICAS- E.M'!CB70</f>
        <v>459340</v>
      </c>
      <c r="BQ70" s="207">
        <f>'ESPECIFICACIONES TECNICAS- E.M'!CE70</f>
        <v>642600</v>
      </c>
      <c r="BR70" s="84">
        <f>ROUND(GEOMEAN(BK70:BQ70),0)</f>
        <v>543297</v>
      </c>
      <c r="BS70" s="276">
        <f>ROUND(HARMEAN(BK70:BQ70),0)</f>
        <v>535731</v>
      </c>
      <c r="BT70" s="343">
        <f>BR70</f>
        <v>543297</v>
      </c>
      <c r="BU70" s="344">
        <f t="shared" si="49"/>
        <v>1629891</v>
      </c>
      <c r="BV70" s="509"/>
      <c r="BX70" s="181">
        <f>+IF(CD70&gt;0.3,BS70,BR70)</f>
        <v>543297</v>
      </c>
      <c r="BY70" s="345">
        <f>BX70-BT70</f>
        <v>0</v>
      </c>
      <c r="CA70" s="181">
        <f>+VAR(BK70:BQ70)</f>
        <v>16792113800</v>
      </c>
      <c r="CB70" s="181">
        <f>+STDEV(BK70:BQ70)</f>
        <v>129584.3887202467</v>
      </c>
      <c r="CC70" s="181">
        <f>+AVERAGEIF(BJ70:BQ70,"&lt;&gt;")</f>
        <v>550970</v>
      </c>
      <c r="CD70" s="181">
        <f>CB70/CC70</f>
        <v>0.23519318423915403</v>
      </c>
    </row>
    <row r="71" spans="1:82" s="181" customFormat="1" ht="24" x14ac:dyDescent="0.25">
      <c r="A71" s="511"/>
      <c r="B71" s="272">
        <v>48</v>
      </c>
      <c r="C71" s="5" t="str">
        <f>'ESPECIFICACIONES TECNICAS- E.M'!C71</f>
        <v>Dicromato de potasio</v>
      </c>
      <c r="D71" s="10" t="str">
        <f>'ESPECIFICACIONES TECNICAS- E.M'!D71</f>
        <v>Reactivo analítico  o  ACS o Análisis o Ph Eur o  BP</v>
      </c>
      <c r="E71" s="10" t="str">
        <f>'ESPECIFICACIONES TECNICAS- E.M'!E71</f>
        <v xml:space="preserve">≥98% </v>
      </c>
      <c r="F71" s="5" t="str">
        <f>'ESPECIFICACIONES TECNICAS- E.M'!F71</f>
        <v>Frasco por 100 gramos</v>
      </c>
      <c r="G71" s="5" t="str">
        <f>'ESPECIFICACIONES TECNICAS- E.M'!G71</f>
        <v xml:space="preserve"> Un (1) año a partir de la entrega</v>
      </c>
      <c r="H71" s="8" t="str">
        <f>'ESPECIFICACIONES TECNICAS- E.M'!H71</f>
        <v>AMBIENTE</v>
      </c>
      <c r="I71" s="282" t="str">
        <f>'ESPECIFICACIONES TECNICAS- E.M'!I71</f>
        <v>7778-50-9</v>
      </c>
      <c r="J71" s="434"/>
      <c r="K71" s="284" t="str">
        <f>'ESPECIFICACIONES TECNICAS- E.M'!K71</f>
        <v>REACTIVO</v>
      </c>
      <c r="L71" s="282" t="str">
        <f>'ESPECIFICACIONES TECNICAS- E.M'!L71</f>
        <v>PUREZA</v>
      </c>
      <c r="M71" s="437"/>
      <c r="N71" s="38"/>
      <c r="O71" s="289">
        <f t="shared" si="53"/>
        <v>0</v>
      </c>
      <c r="P71" s="38"/>
      <c r="Q71" s="7"/>
      <c r="R71" s="7"/>
      <c r="S71" s="7"/>
      <c r="T71" s="7"/>
      <c r="U71" s="289">
        <f t="shared" si="54"/>
        <v>0</v>
      </c>
      <c r="V71" s="45"/>
      <c r="W71" s="22"/>
      <c r="X71" s="22"/>
      <c r="Y71" s="22"/>
      <c r="Z71" s="289">
        <f t="shared" si="55"/>
        <v>0</v>
      </c>
      <c r="AA71" s="45"/>
      <c r="AB71" s="22"/>
      <c r="AC71" s="22"/>
      <c r="AD71" s="22">
        <f t="shared" si="56"/>
        <v>0</v>
      </c>
      <c r="AE71" s="7"/>
      <c r="AF71" s="22">
        <f t="shared" si="57"/>
        <v>0</v>
      </c>
      <c r="AG71" s="289">
        <f t="shared" si="58"/>
        <v>0</v>
      </c>
      <c r="AH71" s="38"/>
      <c r="AI71" s="7"/>
      <c r="AJ71" s="7"/>
      <c r="AK71" s="7"/>
      <c r="AL71" s="289">
        <f t="shared" si="59"/>
        <v>0</v>
      </c>
      <c r="AM71" s="45"/>
      <c r="AN71" s="22"/>
      <c r="AO71" s="289">
        <f t="shared" si="60"/>
        <v>0</v>
      </c>
      <c r="AP71" s="38"/>
      <c r="AQ71" s="7"/>
      <c r="AR71" s="22">
        <f t="shared" si="61"/>
        <v>0</v>
      </c>
      <c r="AS71" s="7"/>
      <c r="AT71" s="7"/>
      <c r="AU71" s="22">
        <f t="shared" si="62"/>
        <v>0</v>
      </c>
      <c r="AV71" s="289">
        <f t="shared" si="63"/>
        <v>0</v>
      </c>
      <c r="AW71" s="45"/>
      <c r="AX71" s="22"/>
      <c r="AY71" s="22"/>
      <c r="AZ71" s="22">
        <f t="shared" si="64"/>
        <v>0</v>
      </c>
      <c r="BA71" s="22"/>
      <c r="BB71" s="22">
        <f t="shared" si="65"/>
        <v>0</v>
      </c>
      <c r="BC71" s="289">
        <f t="shared" si="66"/>
        <v>0</v>
      </c>
      <c r="BD71" s="45">
        <v>1</v>
      </c>
      <c r="BE71" s="22"/>
      <c r="BF71" s="22"/>
      <c r="BG71" s="289">
        <f t="shared" si="67"/>
        <v>1</v>
      </c>
      <c r="BH71" s="332">
        <f t="shared" ref="BH71:BH78" si="68">BG71+BC71+AV71+AO71+AL71+AG71+Z71+U71+O71</f>
        <v>1</v>
      </c>
      <c r="BI71" s="341"/>
      <c r="BJ71" s="342"/>
      <c r="BK71" s="207"/>
      <c r="BL71" s="207">
        <f>'ESPECIFICACIONES TECNICAS- E.M'!BP71</f>
        <v>3927000</v>
      </c>
      <c r="BM71" s="207"/>
      <c r="BN71" s="207"/>
      <c r="BO71" s="207"/>
      <c r="BP71" s="207"/>
      <c r="BQ71" s="207">
        <f>'ESPECIFICACIONES TECNICAS- E.M'!CE71</f>
        <v>794920</v>
      </c>
      <c r="BR71" s="84">
        <f t="shared" ref="BR71:BR78" si="69">ROUND(GEOMEAN(BK71:BQ71),0)</f>
        <v>1766819</v>
      </c>
      <c r="BS71" s="276">
        <f t="shared" ref="BS71:BS78" si="70">ROUND(HARMEAN(BK71:BQ71),0)</f>
        <v>1322196</v>
      </c>
      <c r="BT71" s="343">
        <f>BS71</f>
        <v>1322196</v>
      </c>
      <c r="BU71" s="344">
        <f t="shared" si="49"/>
        <v>1322196</v>
      </c>
      <c r="BV71" s="509"/>
      <c r="BX71" s="181">
        <f t="shared" ref="BX71:BX78" si="71">+IF(CD71&gt;0.3,BS71,BR71)</f>
        <v>1322196</v>
      </c>
      <c r="BY71" s="345">
        <f t="shared" ref="BY71:BY78" si="72">BX71-BT71</f>
        <v>0</v>
      </c>
      <c r="CA71" s="181">
        <f>+VAR(BK71:BQ71)</f>
        <v>4904962563200</v>
      </c>
      <c r="CB71" s="181">
        <f t="shared" ref="CB71:CB78" si="73">+STDEV(BK71:BQ71)</f>
        <v>2214715.0072187618</v>
      </c>
      <c r="CC71" s="181">
        <f t="shared" ref="CC71:CC78" si="74">+AVERAGEIF(BJ71:BQ71,"&lt;&gt;")</f>
        <v>2360960</v>
      </c>
      <c r="CD71" s="181">
        <f t="shared" ref="CD71:CD78" si="75">CB71/CC71</f>
        <v>0.93805697988054093</v>
      </c>
    </row>
    <row r="72" spans="1:82" s="181" customFormat="1" ht="24" x14ac:dyDescent="0.25">
      <c r="A72" s="511"/>
      <c r="B72" s="272">
        <v>49</v>
      </c>
      <c r="C72" s="5" t="str">
        <f>'ESPECIFICACIONES TECNICAS- E.M'!C72</f>
        <v>Nitrato de Bismuto (III)</v>
      </c>
      <c r="D72" s="10" t="str">
        <f>'ESPECIFICACIONES TECNICAS- E.M'!D72</f>
        <v>Reactivo analítico  o  ACS o Análisis o Ph Eur o  BP</v>
      </c>
      <c r="E72" s="10" t="str">
        <f>'ESPECIFICACIONES TECNICAS- E.M'!E72</f>
        <v xml:space="preserve">≥71% </v>
      </c>
      <c r="F72" s="5" t="str">
        <f>'ESPECIFICACIONES TECNICAS- E.M'!F72</f>
        <v>Frasco por 100 gramos</v>
      </c>
      <c r="G72" s="5" t="str">
        <f>'ESPECIFICACIONES TECNICAS- E.M'!G72</f>
        <v xml:space="preserve"> Un (1) año a partir de la entrega</v>
      </c>
      <c r="H72" s="8" t="str">
        <f>'ESPECIFICACIONES TECNICAS- E.M'!H72</f>
        <v>AMBIENTE</v>
      </c>
      <c r="I72" s="282" t="str">
        <f>'ESPECIFICACIONES TECNICAS- E.M'!I72</f>
        <v>1304-85-4</v>
      </c>
      <c r="J72" s="434"/>
      <c r="K72" s="284" t="str">
        <f>'ESPECIFICACIONES TECNICAS- E.M'!K72</f>
        <v>REACTIVO</v>
      </c>
      <c r="L72" s="282" t="str">
        <f>'ESPECIFICACIONES TECNICAS- E.M'!L72</f>
        <v>PUREZA</v>
      </c>
      <c r="M72" s="437"/>
      <c r="N72" s="38"/>
      <c r="O72" s="289">
        <f t="shared" si="53"/>
        <v>0</v>
      </c>
      <c r="P72" s="38"/>
      <c r="Q72" s="22"/>
      <c r="R72" s="22"/>
      <c r="S72" s="22"/>
      <c r="T72" s="22"/>
      <c r="U72" s="289">
        <f t="shared" si="54"/>
        <v>0</v>
      </c>
      <c r="V72" s="45"/>
      <c r="W72" s="22"/>
      <c r="X72" s="22"/>
      <c r="Y72" s="22"/>
      <c r="Z72" s="289">
        <f t="shared" si="55"/>
        <v>0</v>
      </c>
      <c r="AA72" s="45"/>
      <c r="AB72" s="22"/>
      <c r="AC72" s="22"/>
      <c r="AD72" s="22">
        <f t="shared" si="56"/>
        <v>0</v>
      </c>
      <c r="AE72" s="7"/>
      <c r="AF72" s="22">
        <f t="shared" si="57"/>
        <v>0</v>
      </c>
      <c r="AG72" s="289">
        <f t="shared" si="58"/>
        <v>0</v>
      </c>
      <c r="AH72" s="38"/>
      <c r="AI72" s="7"/>
      <c r="AJ72" s="7"/>
      <c r="AK72" s="7"/>
      <c r="AL72" s="289">
        <f t="shared" si="59"/>
        <v>0</v>
      </c>
      <c r="AM72" s="45"/>
      <c r="AN72" s="22"/>
      <c r="AO72" s="289">
        <f t="shared" si="60"/>
        <v>0</v>
      </c>
      <c r="AP72" s="38"/>
      <c r="AQ72" s="7"/>
      <c r="AR72" s="22">
        <f t="shared" si="61"/>
        <v>0</v>
      </c>
      <c r="AS72" s="7"/>
      <c r="AT72" s="7"/>
      <c r="AU72" s="22">
        <f t="shared" si="62"/>
        <v>0</v>
      </c>
      <c r="AV72" s="289">
        <f t="shared" si="63"/>
        <v>0</v>
      </c>
      <c r="AW72" s="45"/>
      <c r="AX72" s="22">
        <v>1</v>
      </c>
      <c r="AY72" s="22"/>
      <c r="AZ72" s="22">
        <f t="shared" si="64"/>
        <v>1</v>
      </c>
      <c r="BA72" s="22"/>
      <c r="BB72" s="22">
        <f t="shared" si="65"/>
        <v>0</v>
      </c>
      <c r="BC72" s="289">
        <f t="shared" si="66"/>
        <v>1</v>
      </c>
      <c r="BD72" s="45">
        <v>1</v>
      </c>
      <c r="BE72" s="22"/>
      <c r="BF72" s="22"/>
      <c r="BG72" s="289">
        <f t="shared" si="67"/>
        <v>1</v>
      </c>
      <c r="BH72" s="332">
        <f t="shared" si="68"/>
        <v>2</v>
      </c>
      <c r="BI72" s="341"/>
      <c r="BJ72" s="342"/>
      <c r="BK72" s="207"/>
      <c r="BL72" s="207">
        <f>'ESPECIFICACIONES TECNICAS- E.M'!BP72</f>
        <v>1666000</v>
      </c>
      <c r="BM72" s="207">
        <f>'ESPECIFICACIONES TECNICAS- E.M'!BS72</f>
        <v>1005550</v>
      </c>
      <c r="BN72" s="207"/>
      <c r="BO72" s="207">
        <f>'ESPECIFICACIONES TECNICAS- E.M'!BY72</f>
        <v>916300</v>
      </c>
      <c r="BP72" s="207">
        <f>'ESPECIFICACIONES TECNICAS- E.M'!CB72</f>
        <v>607257</v>
      </c>
      <c r="BQ72" s="207">
        <f>'ESPECIFICACIONES TECNICAS- E.M'!CE72</f>
        <v>850850</v>
      </c>
      <c r="BR72" s="84">
        <f t="shared" si="69"/>
        <v>954703</v>
      </c>
      <c r="BS72" s="276">
        <f t="shared" si="70"/>
        <v>907752</v>
      </c>
      <c r="BT72" s="343">
        <f>BS72</f>
        <v>907752</v>
      </c>
      <c r="BU72" s="344">
        <f t="shared" si="49"/>
        <v>1815504</v>
      </c>
      <c r="BV72" s="509"/>
      <c r="BX72" s="181">
        <f t="shared" si="71"/>
        <v>907752</v>
      </c>
      <c r="BY72" s="345">
        <f t="shared" si="72"/>
        <v>0</v>
      </c>
      <c r="CA72" s="181">
        <f t="shared" ref="CA72:CA78" si="76">+VAR(BK72:BN72)</f>
        <v>218097101250</v>
      </c>
      <c r="CB72" s="181">
        <f t="shared" si="73"/>
        <v>395810.20384750067</v>
      </c>
      <c r="CC72" s="181">
        <f t="shared" si="74"/>
        <v>1009191.4</v>
      </c>
      <c r="CD72" s="181">
        <f t="shared" si="75"/>
        <v>0.39220528816188949</v>
      </c>
    </row>
    <row r="73" spans="1:82" s="181" customFormat="1" ht="24" x14ac:dyDescent="0.25">
      <c r="A73" s="511"/>
      <c r="B73" s="272">
        <v>50</v>
      </c>
      <c r="C73" s="5" t="str">
        <f>'ESPECIFICACIONES TECNICAS- E.M'!C73</f>
        <v>Hidróxido de potasio</v>
      </c>
      <c r="D73" s="10" t="str">
        <f>'ESPECIFICACIONES TECNICAS- E.M'!D73</f>
        <v>Reactivo analítico  o  ACS o Análisis o Ph Eur o  BP</v>
      </c>
      <c r="E73" s="10" t="str">
        <f>'ESPECIFICACIONES TECNICAS- E.M'!E73</f>
        <v xml:space="preserve">≥85% </v>
      </c>
      <c r="F73" s="5" t="str">
        <f>'ESPECIFICACIONES TECNICAS- E.M'!F73</f>
        <v>Frasco por 500 gramos</v>
      </c>
      <c r="G73" s="5" t="str">
        <f>'ESPECIFICACIONES TECNICAS- E.M'!G73</f>
        <v xml:space="preserve"> Un (1) año a partir de la entrega</v>
      </c>
      <c r="H73" s="8" t="str">
        <f>'ESPECIFICACIONES TECNICAS- E.M'!H73</f>
        <v>AMBIENTE</v>
      </c>
      <c r="I73" s="282" t="str">
        <f>'ESPECIFICACIONES TECNICAS- E.M'!I73</f>
        <v>1310-58-3</v>
      </c>
      <c r="J73" s="434"/>
      <c r="K73" s="284" t="str">
        <f>'ESPECIFICACIONES TECNICAS- E.M'!K73</f>
        <v>REACTIVO</v>
      </c>
      <c r="L73" s="282" t="str">
        <f>'ESPECIFICACIONES TECNICAS- E.M'!L73</f>
        <v>PUREZA</v>
      </c>
      <c r="M73" s="437"/>
      <c r="N73" s="38"/>
      <c r="O73" s="289">
        <f t="shared" si="53"/>
        <v>0</v>
      </c>
      <c r="P73" s="38"/>
      <c r="Q73" s="22"/>
      <c r="R73" s="22"/>
      <c r="S73" s="22"/>
      <c r="T73" s="22"/>
      <c r="U73" s="289">
        <f t="shared" si="54"/>
        <v>0</v>
      </c>
      <c r="V73" s="45"/>
      <c r="W73" s="22"/>
      <c r="X73" s="22"/>
      <c r="Y73" s="22"/>
      <c r="Z73" s="289">
        <f t="shared" si="55"/>
        <v>0</v>
      </c>
      <c r="AA73" s="45"/>
      <c r="AB73" s="22"/>
      <c r="AC73" s="22"/>
      <c r="AD73" s="22">
        <f t="shared" si="56"/>
        <v>0</v>
      </c>
      <c r="AE73" s="7"/>
      <c r="AF73" s="22">
        <f t="shared" si="57"/>
        <v>0</v>
      </c>
      <c r="AG73" s="289">
        <f t="shared" si="58"/>
        <v>0</v>
      </c>
      <c r="AH73" s="38"/>
      <c r="AI73" s="7"/>
      <c r="AJ73" s="7"/>
      <c r="AK73" s="7"/>
      <c r="AL73" s="289">
        <f t="shared" si="59"/>
        <v>0</v>
      </c>
      <c r="AM73" s="45"/>
      <c r="AN73" s="22">
        <v>2</v>
      </c>
      <c r="AO73" s="289">
        <f t="shared" si="60"/>
        <v>2</v>
      </c>
      <c r="AP73" s="38"/>
      <c r="AQ73" s="7"/>
      <c r="AR73" s="22">
        <f t="shared" si="61"/>
        <v>0</v>
      </c>
      <c r="AS73" s="7"/>
      <c r="AT73" s="7"/>
      <c r="AU73" s="22">
        <f t="shared" si="62"/>
        <v>0</v>
      </c>
      <c r="AV73" s="289">
        <f t="shared" si="63"/>
        <v>0</v>
      </c>
      <c r="AW73" s="45"/>
      <c r="AX73" s="22"/>
      <c r="AY73" s="22">
        <v>1</v>
      </c>
      <c r="AZ73" s="22">
        <f t="shared" si="64"/>
        <v>1</v>
      </c>
      <c r="BA73" s="22"/>
      <c r="BB73" s="22">
        <f t="shared" si="65"/>
        <v>0</v>
      </c>
      <c r="BC73" s="289">
        <f t="shared" si="66"/>
        <v>1</v>
      </c>
      <c r="BD73" s="45"/>
      <c r="BE73" s="22"/>
      <c r="BF73" s="22">
        <v>2</v>
      </c>
      <c r="BG73" s="289">
        <f t="shared" si="67"/>
        <v>2</v>
      </c>
      <c r="BH73" s="332">
        <f t="shared" si="68"/>
        <v>5</v>
      </c>
      <c r="BI73" s="341"/>
      <c r="BJ73" s="342"/>
      <c r="BK73" s="207"/>
      <c r="BL73" s="207">
        <f>'ESPECIFICACIONES TECNICAS- E.M'!BP73</f>
        <v>1309000</v>
      </c>
      <c r="BM73" s="207">
        <f>'ESPECIFICACIONES TECNICAS- E.M'!BS73</f>
        <v>168980</v>
      </c>
      <c r="BN73" s="207"/>
      <c r="BO73" s="207"/>
      <c r="BP73" s="207">
        <f>'ESPECIFICACIONES TECNICAS- E.M'!CB73</f>
        <v>127449</v>
      </c>
      <c r="BQ73" s="207">
        <f>'ESPECIFICACIONES TECNICAS- E.M'!CE73</f>
        <v>178500</v>
      </c>
      <c r="BR73" s="84">
        <f t="shared" si="69"/>
        <v>266341</v>
      </c>
      <c r="BS73" s="276">
        <f t="shared" si="70"/>
        <v>198705</v>
      </c>
      <c r="BT73" s="343">
        <f>BS73</f>
        <v>198705</v>
      </c>
      <c r="BU73" s="344">
        <f t="shared" si="49"/>
        <v>993525</v>
      </c>
      <c r="BV73" s="509"/>
      <c r="BX73" s="181">
        <f t="shared" si="71"/>
        <v>198705</v>
      </c>
      <c r="BY73" s="345">
        <f t="shared" si="72"/>
        <v>0</v>
      </c>
      <c r="CA73" s="181">
        <f t="shared" si="76"/>
        <v>649822800200</v>
      </c>
      <c r="CB73" s="181">
        <f t="shared" si="73"/>
        <v>575771.96549234376</v>
      </c>
      <c r="CC73" s="181">
        <f t="shared" si="74"/>
        <v>445982.25</v>
      </c>
      <c r="CD73" s="181">
        <f t="shared" si="75"/>
        <v>1.2910199127708417</v>
      </c>
    </row>
    <row r="74" spans="1:82" s="181" customFormat="1" ht="24" x14ac:dyDescent="0.25">
      <c r="A74" s="511"/>
      <c r="B74" s="272">
        <v>51</v>
      </c>
      <c r="C74" s="5" t="str">
        <f>'ESPECIFICACIONES TECNICAS- E.M'!C74</f>
        <v xml:space="preserve">Ácido nítrico </v>
      </c>
      <c r="D74" s="10" t="str">
        <f>'ESPECIFICACIONES TECNICAS- E.M'!D74</f>
        <v>Reactivo analítico  o  ACS o Análisis o Ph Eur o  BP</v>
      </c>
      <c r="E74" s="396" t="str">
        <f>'ESPECIFICACIONES TECNICAS- E.M'!E74</f>
        <v>≥65%</v>
      </c>
      <c r="F74" s="5" t="str">
        <f>'ESPECIFICACIONES TECNICAS- E.M'!F74</f>
        <v>Frasco por 2,5 Litros</v>
      </c>
      <c r="G74" s="5" t="str">
        <f>'ESPECIFICACIONES TECNICAS- E.M'!G74</f>
        <v xml:space="preserve"> Un (1) año a partir de la entrega</v>
      </c>
      <c r="H74" s="8" t="str">
        <f>'ESPECIFICACIONES TECNICAS- E.M'!H74</f>
        <v>AMBIENTE</v>
      </c>
      <c r="I74" s="282" t="str">
        <f>'ESPECIFICACIONES TECNICAS- E.M'!I74</f>
        <v> 
7697-37-2</v>
      </c>
      <c r="J74" s="434"/>
      <c r="K74" s="284" t="str">
        <f>'ESPECIFICACIONES TECNICAS- E.M'!K74</f>
        <v>REACTIVO</v>
      </c>
      <c r="L74" s="282" t="str">
        <f>'ESPECIFICACIONES TECNICAS- E.M'!L74</f>
        <v>PUREZA</v>
      </c>
      <c r="M74" s="437"/>
      <c r="N74" s="38"/>
      <c r="O74" s="289">
        <f t="shared" si="53"/>
        <v>0</v>
      </c>
      <c r="P74" s="38"/>
      <c r="Q74" s="22"/>
      <c r="R74" s="22"/>
      <c r="S74" s="22"/>
      <c r="T74" s="22"/>
      <c r="U74" s="289">
        <f t="shared" si="54"/>
        <v>0</v>
      </c>
      <c r="V74" s="45"/>
      <c r="W74" s="22"/>
      <c r="X74" s="22"/>
      <c r="Y74" s="22"/>
      <c r="Z74" s="289">
        <f t="shared" si="55"/>
        <v>0</v>
      </c>
      <c r="AA74" s="45">
        <v>1</v>
      </c>
      <c r="AB74" s="22"/>
      <c r="AC74" s="22"/>
      <c r="AD74" s="22">
        <f t="shared" si="56"/>
        <v>1</v>
      </c>
      <c r="AE74" s="7"/>
      <c r="AF74" s="22">
        <f t="shared" si="57"/>
        <v>0</v>
      </c>
      <c r="AG74" s="289">
        <f t="shared" si="58"/>
        <v>1</v>
      </c>
      <c r="AH74" s="38"/>
      <c r="AI74" s="7"/>
      <c r="AJ74" s="7"/>
      <c r="AK74" s="7"/>
      <c r="AL74" s="289">
        <f t="shared" si="59"/>
        <v>0</v>
      </c>
      <c r="AM74" s="45"/>
      <c r="AN74" s="22"/>
      <c r="AO74" s="289">
        <f t="shared" si="60"/>
        <v>0</v>
      </c>
      <c r="AP74" s="38"/>
      <c r="AQ74" s="7"/>
      <c r="AR74" s="22">
        <f t="shared" si="61"/>
        <v>0</v>
      </c>
      <c r="AS74" s="7"/>
      <c r="AT74" s="7"/>
      <c r="AU74" s="22">
        <f t="shared" si="62"/>
        <v>0</v>
      </c>
      <c r="AV74" s="289">
        <f t="shared" si="63"/>
        <v>0</v>
      </c>
      <c r="AW74" s="45"/>
      <c r="AX74" s="22"/>
      <c r="AY74" s="22"/>
      <c r="AZ74" s="22">
        <f t="shared" si="64"/>
        <v>0</v>
      </c>
      <c r="BA74" s="22"/>
      <c r="BB74" s="22">
        <f t="shared" si="65"/>
        <v>0</v>
      </c>
      <c r="BC74" s="289">
        <f t="shared" si="66"/>
        <v>0</v>
      </c>
      <c r="BD74" s="45"/>
      <c r="BE74" s="22"/>
      <c r="BF74" s="22"/>
      <c r="BG74" s="289">
        <f t="shared" si="67"/>
        <v>0</v>
      </c>
      <c r="BH74" s="332">
        <f t="shared" si="68"/>
        <v>1</v>
      </c>
      <c r="BI74" s="341"/>
      <c r="BJ74" s="342"/>
      <c r="BK74" s="207"/>
      <c r="BL74" s="207"/>
      <c r="BM74" s="207">
        <f>'ESPECIFICACIONES TECNICAS- E.M'!BS74</f>
        <v>535500</v>
      </c>
      <c r="BN74" s="207"/>
      <c r="BO74" s="207">
        <f>'ESPECIFICACIONES TECNICAS- E.M'!BY74</f>
        <v>600950</v>
      </c>
      <c r="BP74" s="207">
        <f>'ESPECIFICACIONES TECNICAS- E.M'!CB74</f>
        <v>689724</v>
      </c>
      <c r="BQ74" s="207">
        <f>'ESPECIFICACIONES TECNICAS- E.M'!CE74</f>
        <v>966280</v>
      </c>
      <c r="BR74" s="84">
        <f t="shared" si="69"/>
        <v>680525</v>
      </c>
      <c r="BS74" s="276">
        <f t="shared" si="70"/>
        <v>664872</v>
      </c>
      <c r="BT74" s="343">
        <f t="shared" ref="BT74" si="77">BR74</f>
        <v>680525</v>
      </c>
      <c r="BU74" s="344">
        <f t="shared" si="49"/>
        <v>680525</v>
      </c>
      <c r="BV74" s="509"/>
      <c r="BX74" s="181">
        <f t="shared" si="71"/>
        <v>680525</v>
      </c>
      <c r="BY74" s="345">
        <f t="shared" si="72"/>
        <v>0</v>
      </c>
      <c r="CA74" s="181" t="e">
        <f t="shared" si="76"/>
        <v>#DIV/0!</v>
      </c>
      <c r="CB74" s="181">
        <f t="shared" si="73"/>
        <v>189620.27981117068</v>
      </c>
      <c r="CC74" s="181">
        <f t="shared" si="74"/>
        <v>698113.5</v>
      </c>
      <c r="CD74" s="181">
        <f t="shared" si="75"/>
        <v>0.27161812486246245</v>
      </c>
    </row>
    <row r="75" spans="1:82" s="181" customFormat="1" ht="24" x14ac:dyDescent="0.25">
      <c r="A75" s="511"/>
      <c r="B75" s="272">
        <v>52</v>
      </c>
      <c r="C75" s="5" t="str">
        <f>'ESPECIFICACIONES TECNICAS- E.M'!C75</f>
        <v xml:space="preserve">Ácido nítrico </v>
      </c>
      <c r="D75" s="10" t="str">
        <f>'ESPECIFICACIONES TECNICAS- E.M'!D75</f>
        <v>Para análisis de trazas inorgánicas</v>
      </c>
      <c r="E75" s="396" t="str">
        <f>'ESPECIFICACIONES TECNICAS- E.M'!E75</f>
        <v>≥65%</v>
      </c>
      <c r="F75" s="5" t="str">
        <f>'ESPECIFICACIONES TECNICAS- E.M'!F75</f>
        <v>Frasco por  1 Litro</v>
      </c>
      <c r="G75" s="5" t="str">
        <f>'ESPECIFICACIONES TECNICAS- E.M'!G75</f>
        <v xml:space="preserve"> Un (1) año a partir de la entrega</v>
      </c>
      <c r="H75" s="8" t="str">
        <f>'ESPECIFICACIONES TECNICAS- E.M'!H75</f>
        <v>AMBIENTE</v>
      </c>
      <c r="I75" s="282" t="str">
        <f>'ESPECIFICACIONES TECNICAS- E.M'!I75</f>
        <v xml:space="preserve">
7697-37-2</v>
      </c>
      <c r="J75" s="434"/>
      <c r="K75" s="284" t="str">
        <f>'ESPECIFICACIONES TECNICAS- E.M'!K75</f>
        <v>REACTIVO</v>
      </c>
      <c r="L75" s="282" t="str">
        <f>'ESPECIFICACIONES TECNICAS- E.M'!L75</f>
        <v>PUREZA</v>
      </c>
      <c r="M75" s="437"/>
      <c r="N75" s="38"/>
      <c r="O75" s="289">
        <f t="shared" si="53"/>
        <v>0</v>
      </c>
      <c r="P75" s="38"/>
      <c r="Q75" s="22"/>
      <c r="R75" s="22">
        <v>4</v>
      </c>
      <c r="S75" s="22"/>
      <c r="T75" s="22"/>
      <c r="U75" s="289">
        <f t="shared" si="54"/>
        <v>4</v>
      </c>
      <c r="V75" s="45"/>
      <c r="W75" s="22"/>
      <c r="X75" s="22"/>
      <c r="Y75" s="22"/>
      <c r="Z75" s="289">
        <f t="shared" si="55"/>
        <v>0</v>
      </c>
      <c r="AA75" s="45"/>
      <c r="AB75" s="22"/>
      <c r="AC75" s="22"/>
      <c r="AD75" s="22">
        <f t="shared" si="56"/>
        <v>0</v>
      </c>
      <c r="AE75" s="7"/>
      <c r="AF75" s="22">
        <f t="shared" si="57"/>
        <v>0</v>
      </c>
      <c r="AG75" s="289">
        <f t="shared" si="58"/>
        <v>0</v>
      </c>
      <c r="AH75" s="38"/>
      <c r="AI75" s="22"/>
      <c r="AJ75" s="22"/>
      <c r="AK75" s="7"/>
      <c r="AL75" s="289">
        <f t="shared" si="59"/>
        <v>0</v>
      </c>
      <c r="AM75" s="45"/>
      <c r="AN75" s="22"/>
      <c r="AO75" s="289">
        <f t="shared" si="60"/>
        <v>0</v>
      </c>
      <c r="AP75" s="38"/>
      <c r="AQ75" s="7"/>
      <c r="AR75" s="22">
        <f t="shared" si="61"/>
        <v>0</v>
      </c>
      <c r="AS75" s="7"/>
      <c r="AT75" s="7"/>
      <c r="AU75" s="22">
        <f t="shared" si="62"/>
        <v>0</v>
      </c>
      <c r="AV75" s="289">
        <f t="shared" si="63"/>
        <v>0</v>
      </c>
      <c r="AW75" s="45"/>
      <c r="AX75" s="22"/>
      <c r="AY75" s="22"/>
      <c r="AZ75" s="22">
        <f t="shared" si="64"/>
        <v>0</v>
      </c>
      <c r="BA75" s="22"/>
      <c r="BB75" s="22">
        <f t="shared" si="65"/>
        <v>0</v>
      </c>
      <c r="BC75" s="289">
        <f t="shared" si="66"/>
        <v>0</v>
      </c>
      <c r="BD75" s="45"/>
      <c r="BE75" s="22"/>
      <c r="BF75" s="22"/>
      <c r="BG75" s="289">
        <f t="shared" si="67"/>
        <v>0</v>
      </c>
      <c r="BH75" s="332">
        <f t="shared" si="68"/>
        <v>4</v>
      </c>
      <c r="BI75" s="341"/>
      <c r="BJ75" s="342"/>
      <c r="BK75" s="207"/>
      <c r="BL75" s="207"/>
      <c r="BM75" s="207">
        <f>'ESPECIFICACIONES TECNICAS- E.M'!BS75</f>
        <v>1264970</v>
      </c>
      <c r="BN75" s="207"/>
      <c r="BO75" s="207"/>
      <c r="BP75" s="207">
        <f>'ESPECIFICACIONES TECNICAS- E.M'!CB75</f>
        <v>994840</v>
      </c>
      <c r="BQ75" s="207">
        <f>'ESPECIFICACIONES TECNICAS- E.M'!CE75</f>
        <v>5270510</v>
      </c>
      <c r="BR75" s="84">
        <f t="shared" si="69"/>
        <v>1878864</v>
      </c>
      <c r="BS75" s="276">
        <f t="shared" si="70"/>
        <v>1510989</v>
      </c>
      <c r="BT75" s="343">
        <f>BS75</f>
        <v>1510989</v>
      </c>
      <c r="BU75" s="344">
        <f t="shared" si="49"/>
        <v>6043956</v>
      </c>
      <c r="BV75" s="509"/>
      <c r="BX75" s="181">
        <f t="shared" si="71"/>
        <v>1510989</v>
      </c>
      <c r="BY75" s="345">
        <f t="shared" si="72"/>
        <v>0</v>
      </c>
      <c r="CA75" s="181" t="e">
        <f t="shared" si="76"/>
        <v>#DIV/0!</v>
      </c>
      <c r="CB75" s="181">
        <f t="shared" si="73"/>
        <v>2394391.8802554719</v>
      </c>
      <c r="CC75" s="181">
        <f t="shared" si="74"/>
        <v>2510106.6666666665</v>
      </c>
      <c r="CD75" s="181">
        <f t="shared" si="75"/>
        <v>0.95390045054744232</v>
      </c>
    </row>
    <row r="76" spans="1:82" s="181" customFormat="1" ht="33.75" customHeight="1" x14ac:dyDescent="0.25">
      <c r="A76" s="511"/>
      <c r="B76" s="272">
        <v>53</v>
      </c>
      <c r="C76" s="5" t="str">
        <f>'ESPECIFICACIONES TECNICAS- E.M'!C76</f>
        <v>Éter metil terbutílico</v>
      </c>
      <c r="D76" s="10" t="str">
        <f>'ESPECIFICACIONES TECNICAS- E.M'!D76</f>
        <v>Reactivo analítico  o  ACS o Análisis o Ph Eur o  BP</v>
      </c>
      <c r="E76" s="396" t="str">
        <f>'ESPECIFICACIONES TECNICAS- E.M'!E76</f>
        <v xml:space="preserve"> ≥99%</v>
      </c>
      <c r="F76" s="5" t="str">
        <f>'ESPECIFICACIONES TECNICAS- E.M'!F76</f>
        <v>Frasco por  1 Litro</v>
      </c>
      <c r="G76" s="5" t="str">
        <f>'ESPECIFICACIONES TECNICAS- E.M'!G76</f>
        <v xml:space="preserve"> Un (1) año a partir de la entrega</v>
      </c>
      <c r="H76" s="8" t="str">
        <f>'ESPECIFICACIONES TECNICAS- E.M'!H76</f>
        <v>AMBIENTE</v>
      </c>
      <c r="I76" s="282" t="str">
        <f>'ESPECIFICACIONES TECNICAS- E.M'!I76</f>
        <v> 1634-04-4</v>
      </c>
      <c r="J76" s="434"/>
      <c r="K76" s="284" t="str">
        <f>'ESPECIFICACIONES TECNICAS- E.M'!K76</f>
        <v>REACTIVO</v>
      </c>
      <c r="L76" s="282" t="str">
        <f>'ESPECIFICACIONES TECNICAS- E.M'!L76</f>
        <v>PUREZA</v>
      </c>
      <c r="M76" s="437"/>
      <c r="N76" s="38"/>
      <c r="O76" s="289">
        <f t="shared" si="53"/>
        <v>0</v>
      </c>
      <c r="P76" s="38"/>
      <c r="Q76" s="22"/>
      <c r="R76" s="22"/>
      <c r="S76" s="22"/>
      <c r="T76" s="22">
        <v>1</v>
      </c>
      <c r="U76" s="289">
        <f t="shared" si="54"/>
        <v>1</v>
      </c>
      <c r="V76" s="45"/>
      <c r="W76" s="22"/>
      <c r="X76" s="22"/>
      <c r="Y76" s="22"/>
      <c r="Z76" s="289">
        <f t="shared" si="55"/>
        <v>0</v>
      </c>
      <c r="AA76" s="45"/>
      <c r="AB76" s="22"/>
      <c r="AC76" s="22"/>
      <c r="AD76" s="22">
        <f t="shared" si="56"/>
        <v>0</v>
      </c>
      <c r="AE76" s="7"/>
      <c r="AF76" s="22">
        <f t="shared" si="57"/>
        <v>0</v>
      </c>
      <c r="AG76" s="289">
        <f t="shared" si="58"/>
        <v>0</v>
      </c>
      <c r="AH76" s="38"/>
      <c r="AI76" s="22"/>
      <c r="AJ76" s="22"/>
      <c r="AK76" s="7"/>
      <c r="AL76" s="289">
        <f t="shared" si="59"/>
        <v>0</v>
      </c>
      <c r="AM76" s="45"/>
      <c r="AN76" s="22"/>
      <c r="AO76" s="289">
        <f t="shared" si="60"/>
        <v>0</v>
      </c>
      <c r="AP76" s="38"/>
      <c r="AQ76" s="7"/>
      <c r="AR76" s="22">
        <f t="shared" si="61"/>
        <v>0</v>
      </c>
      <c r="AS76" s="7"/>
      <c r="AT76" s="7"/>
      <c r="AU76" s="22">
        <f t="shared" si="62"/>
        <v>0</v>
      </c>
      <c r="AV76" s="289">
        <f t="shared" si="63"/>
        <v>0</v>
      </c>
      <c r="AW76" s="45"/>
      <c r="AX76" s="22"/>
      <c r="AY76" s="22"/>
      <c r="AZ76" s="22">
        <f t="shared" si="64"/>
        <v>0</v>
      </c>
      <c r="BA76" s="22"/>
      <c r="BB76" s="22">
        <f t="shared" si="65"/>
        <v>0</v>
      </c>
      <c r="BC76" s="289">
        <f t="shared" si="66"/>
        <v>0</v>
      </c>
      <c r="BD76" s="45"/>
      <c r="BE76" s="22"/>
      <c r="BF76" s="22"/>
      <c r="BG76" s="289">
        <f t="shared" si="67"/>
        <v>0</v>
      </c>
      <c r="BH76" s="332">
        <f t="shared" si="68"/>
        <v>1</v>
      </c>
      <c r="BI76" s="341"/>
      <c r="BJ76" s="342"/>
      <c r="BK76" s="207">
        <f>'ESPECIFICACIONES TECNICAS- E.M'!BM76</f>
        <v>335580</v>
      </c>
      <c r="BL76" s="207">
        <f>'ESPECIFICACIONES TECNICAS- E.M'!BP76</f>
        <v>2737000</v>
      </c>
      <c r="BM76" s="207">
        <f>'ESPECIFICACIONES TECNICAS- E.M'!BS76</f>
        <v>806820</v>
      </c>
      <c r="BN76" s="207"/>
      <c r="BO76" s="207">
        <f>'ESPECIFICACIONES TECNICAS- E.M'!BY76</f>
        <v>1541050</v>
      </c>
      <c r="BP76" s="207">
        <f>'ESPECIFICACIONES TECNICAS- E.M'!CB76</f>
        <v>530621</v>
      </c>
      <c r="BQ76" s="207">
        <f>'ESPECIFICACIONES TECNICAS- E.M'!CE76</f>
        <v>743750</v>
      </c>
      <c r="BR76" s="84">
        <f>ROUND(GEOMEAN(BK76:BQ76),0)</f>
        <v>875614</v>
      </c>
      <c r="BS76" s="276">
        <f>ROUND(HARMEAN(BK76:BQ76),0)</f>
        <v>708990</v>
      </c>
      <c r="BT76" s="343">
        <f>BS76</f>
        <v>708990</v>
      </c>
      <c r="BU76" s="344">
        <f t="shared" si="49"/>
        <v>708990</v>
      </c>
      <c r="BV76" s="509"/>
      <c r="BX76" s="181">
        <f t="shared" si="71"/>
        <v>708990</v>
      </c>
      <c r="BY76" s="345">
        <f t="shared" si="72"/>
        <v>0</v>
      </c>
      <c r="CA76" s="181">
        <f t="shared" si="76"/>
        <v>1619079997733.3335</v>
      </c>
      <c r="CB76" s="181">
        <f t="shared" si="73"/>
        <v>893777.88692353538</v>
      </c>
      <c r="CC76" s="181">
        <f t="shared" si="74"/>
        <v>1115803.5</v>
      </c>
      <c r="CD76" s="181">
        <f t="shared" si="75"/>
        <v>0.80101728209629686</v>
      </c>
    </row>
    <row r="77" spans="1:82" s="181" customFormat="1" ht="24" x14ac:dyDescent="0.25">
      <c r="A77" s="511"/>
      <c r="B77" s="272">
        <v>54</v>
      </c>
      <c r="C77" s="5" t="str">
        <f>'ESPECIFICACIONES TECNICAS- E.M'!C77</f>
        <v>Formiato de amonio</v>
      </c>
      <c r="D77" s="10" t="str">
        <f>'ESPECIFICACIONES TECNICAS- E.M'!D77</f>
        <v>LC MS</v>
      </c>
      <c r="E77" s="396" t="str">
        <f>'ESPECIFICACIONES TECNICAS- E.M'!E77</f>
        <v xml:space="preserve"> ≥99%</v>
      </c>
      <c r="F77" s="5" t="str">
        <f>'ESPECIFICACIONES TECNICAS- E.M'!F77</f>
        <v>Frasco por 25 gramos</v>
      </c>
      <c r="G77" s="5" t="str">
        <f>'ESPECIFICACIONES TECNICAS- E.M'!G77</f>
        <v xml:space="preserve"> Un (1) año a partir de la entrega</v>
      </c>
      <c r="H77" s="8" t="str">
        <f>'ESPECIFICACIONES TECNICAS- E.M'!H77</f>
        <v>AMBIENTE</v>
      </c>
      <c r="I77" s="282" t="str">
        <f>'ESPECIFICACIONES TECNICAS- E.M'!I77</f>
        <v>CAS 540-69-2</v>
      </c>
      <c r="J77" s="434"/>
      <c r="K77" s="284" t="str">
        <f>'ESPECIFICACIONES TECNICAS- E.M'!K77</f>
        <v>REACTIVO</v>
      </c>
      <c r="L77" s="282" t="str">
        <f>'ESPECIFICACIONES TECNICAS- E.M'!L77</f>
        <v>PUREZA</v>
      </c>
      <c r="M77" s="437"/>
      <c r="N77" s="38"/>
      <c r="O77" s="289">
        <f t="shared" si="53"/>
        <v>0</v>
      </c>
      <c r="P77" s="38"/>
      <c r="Q77" s="8">
        <v>8</v>
      </c>
      <c r="R77" s="22"/>
      <c r="S77" s="22"/>
      <c r="T77" s="22"/>
      <c r="U77" s="289">
        <f t="shared" si="54"/>
        <v>8</v>
      </c>
      <c r="V77" s="45"/>
      <c r="W77" s="22"/>
      <c r="X77" s="22"/>
      <c r="Y77" s="22"/>
      <c r="Z77" s="289">
        <f t="shared" si="55"/>
        <v>0</v>
      </c>
      <c r="AA77" s="45"/>
      <c r="AB77" s="22"/>
      <c r="AC77" s="22"/>
      <c r="AD77" s="22">
        <f t="shared" si="56"/>
        <v>0</v>
      </c>
      <c r="AE77" s="7"/>
      <c r="AF77" s="22">
        <f t="shared" si="57"/>
        <v>0</v>
      </c>
      <c r="AG77" s="289">
        <f t="shared" si="58"/>
        <v>0</v>
      </c>
      <c r="AH77" s="38"/>
      <c r="AI77" s="22"/>
      <c r="AJ77" s="22"/>
      <c r="AK77" s="7"/>
      <c r="AL77" s="289">
        <f t="shared" si="59"/>
        <v>0</v>
      </c>
      <c r="AM77" s="45"/>
      <c r="AN77" s="22"/>
      <c r="AO77" s="289">
        <f t="shared" si="60"/>
        <v>0</v>
      </c>
      <c r="AP77" s="38"/>
      <c r="AQ77" s="7"/>
      <c r="AR77" s="22">
        <f t="shared" si="61"/>
        <v>0</v>
      </c>
      <c r="AS77" s="7"/>
      <c r="AT77" s="7"/>
      <c r="AU77" s="22">
        <f t="shared" si="62"/>
        <v>0</v>
      </c>
      <c r="AV77" s="289">
        <f t="shared" si="63"/>
        <v>0</v>
      </c>
      <c r="AW77" s="45"/>
      <c r="AX77" s="22"/>
      <c r="AY77" s="22"/>
      <c r="AZ77" s="22">
        <f t="shared" si="64"/>
        <v>0</v>
      </c>
      <c r="BA77" s="22"/>
      <c r="BB77" s="22">
        <f t="shared" si="65"/>
        <v>0</v>
      </c>
      <c r="BC77" s="289">
        <f t="shared" si="66"/>
        <v>0</v>
      </c>
      <c r="BD77" s="45"/>
      <c r="BE77" s="22"/>
      <c r="BF77" s="22"/>
      <c r="BG77" s="289">
        <f t="shared" si="67"/>
        <v>0</v>
      </c>
      <c r="BH77" s="332">
        <f t="shared" si="68"/>
        <v>8</v>
      </c>
      <c r="BI77" s="341"/>
      <c r="BJ77" s="342"/>
      <c r="BK77" s="207"/>
      <c r="BL77" s="207"/>
      <c r="BM77" s="207"/>
      <c r="BN77" s="207"/>
      <c r="BO77" s="207">
        <f>'ESPECIFICACIONES TECNICAS- E.M'!BY77</f>
        <v>1023400</v>
      </c>
      <c r="BP77" s="207">
        <f>'ESPECIFICACIONES TECNICAS- E.M'!CB77</f>
        <v>790517</v>
      </c>
      <c r="BQ77" s="207">
        <f>'ESPECIFICACIONES TECNICAS- E.M'!CE77</f>
        <v>1107890</v>
      </c>
      <c r="BR77" s="84">
        <f t="shared" si="69"/>
        <v>964164</v>
      </c>
      <c r="BS77" s="276">
        <f t="shared" si="70"/>
        <v>953972</v>
      </c>
      <c r="BT77" s="343">
        <f>BR77</f>
        <v>964164</v>
      </c>
      <c r="BU77" s="344">
        <f t="shared" si="49"/>
        <v>7713312</v>
      </c>
      <c r="BV77" s="509"/>
      <c r="BX77" s="181">
        <f t="shared" si="71"/>
        <v>964164</v>
      </c>
      <c r="BY77" s="345">
        <f t="shared" si="72"/>
        <v>0</v>
      </c>
      <c r="CA77" s="181" t="e">
        <f t="shared" si="76"/>
        <v>#DIV/0!</v>
      </c>
      <c r="CB77" s="181">
        <f t="shared" si="73"/>
        <v>164366.80165511905</v>
      </c>
      <c r="CC77" s="181">
        <f t="shared" si="74"/>
        <v>973935.66666666663</v>
      </c>
      <c r="CD77" s="181">
        <f t="shared" si="75"/>
        <v>0.16876556355890623</v>
      </c>
    </row>
    <row r="78" spans="1:82" s="181" customFormat="1" ht="24.75" thickBot="1" x14ac:dyDescent="0.3">
      <c r="A78" s="511"/>
      <c r="B78" s="79">
        <v>55</v>
      </c>
      <c r="C78" s="18" t="str">
        <f>'ESPECIFICACIONES TECNICAS- E.M'!C78</f>
        <v>Acetato de amonio</v>
      </c>
      <c r="D78" s="17" t="str">
        <f>'ESPECIFICACIONES TECNICAS- E.M'!D78</f>
        <v>LC MS</v>
      </c>
      <c r="E78" s="397" t="str">
        <f>'ESPECIFICACIONES TECNICAS- E.M'!E78</f>
        <v xml:space="preserve">≥98% </v>
      </c>
      <c r="F78" s="18" t="str">
        <f>'ESPECIFICACIONES TECNICAS- E.M'!F78</f>
        <v>Frasco por 50 gramos</v>
      </c>
      <c r="G78" s="18" t="str">
        <f>'ESPECIFICACIONES TECNICAS- E.M'!G78</f>
        <v xml:space="preserve"> Un (1) año a partir de la entrega</v>
      </c>
      <c r="H78" s="69" t="str">
        <f>'ESPECIFICACIONES TECNICAS- E.M'!H78</f>
        <v>AMBIENTE</v>
      </c>
      <c r="I78" s="337" t="str">
        <f>'ESPECIFICACIONES TECNICAS- E.M'!I78</f>
        <v> CAS 631-61-8</v>
      </c>
      <c r="J78" s="435"/>
      <c r="K78" s="339" t="str">
        <f>'ESPECIFICACIONES TECNICAS- E.M'!K78</f>
        <v>REACTIVO</v>
      </c>
      <c r="L78" s="337" t="str">
        <f>'ESPECIFICACIONES TECNICAS- E.M'!L78</f>
        <v>PUREZA</v>
      </c>
      <c r="M78" s="438"/>
      <c r="N78" s="42"/>
      <c r="O78" s="334">
        <f t="shared" si="53"/>
        <v>0</v>
      </c>
      <c r="P78" s="42"/>
      <c r="Q78" s="49">
        <v>2</v>
      </c>
      <c r="R78" s="49"/>
      <c r="S78" s="49"/>
      <c r="T78" s="49"/>
      <c r="U78" s="334">
        <f t="shared" si="54"/>
        <v>2</v>
      </c>
      <c r="V78" s="46"/>
      <c r="W78" s="49"/>
      <c r="X78" s="49"/>
      <c r="Y78" s="49"/>
      <c r="Z78" s="334">
        <f t="shared" si="55"/>
        <v>0</v>
      </c>
      <c r="AA78" s="46"/>
      <c r="AB78" s="49"/>
      <c r="AC78" s="49"/>
      <c r="AD78" s="49">
        <f t="shared" si="56"/>
        <v>0</v>
      </c>
      <c r="AE78" s="47"/>
      <c r="AF78" s="49">
        <f t="shared" si="57"/>
        <v>0</v>
      </c>
      <c r="AG78" s="334">
        <f t="shared" si="58"/>
        <v>0</v>
      </c>
      <c r="AH78" s="42"/>
      <c r="AI78" s="49"/>
      <c r="AJ78" s="49"/>
      <c r="AK78" s="47"/>
      <c r="AL78" s="334">
        <f t="shared" si="59"/>
        <v>0</v>
      </c>
      <c r="AM78" s="46"/>
      <c r="AN78" s="49"/>
      <c r="AO78" s="334">
        <f t="shared" si="60"/>
        <v>0</v>
      </c>
      <c r="AP78" s="42"/>
      <c r="AQ78" s="47"/>
      <c r="AR78" s="49">
        <f t="shared" si="61"/>
        <v>0</v>
      </c>
      <c r="AS78" s="47"/>
      <c r="AT78" s="47"/>
      <c r="AU78" s="49">
        <f t="shared" si="62"/>
        <v>0</v>
      </c>
      <c r="AV78" s="334">
        <f t="shared" si="63"/>
        <v>0</v>
      </c>
      <c r="AW78" s="46"/>
      <c r="AX78" s="49"/>
      <c r="AY78" s="49"/>
      <c r="AZ78" s="49">
        <f t="shared" si="64"/>
        <v>0</v>
      </c>
      <c r="BA78" s="49"/>
      <c r="BB78" s="49">
        <f t="shared" si="65"/>
        <v>0</v>
      </c>
      <c r="BC78" s="334">
        <f t="shared" si="66"/>
        <v>0</v>
      </c>
      <c r="BD78" s="46"/>
      <c r="BE78" s="49"/>
      <c r="BF78" s="49"/>
      <c r="BG78" s="334">
        <f t="shared" si="67"/>
        <v>0</v>
      </c>
      <c r="BH78" s="346">
        <f t="shared" si="68"/>
        <v>2</v>
      </c>
      <c r="BI78" s="347"/>
      <c r="BJ78" s="348"/>
      <c r="BK78" s="207">
        <f>'ESPECIFICACIONES TECNICAS- E.M'!BM78</f>
        <v>993650</v>
      </c>
      <c r="BL78" s="207"/>
      <c r="BM78" s="207"/>
      <c r="BN78" s="207"/>
      <c r="BO78" s="207">
        <f>'ESPECIFICACIONES TECNICAS- E.M'!BY78</f>
        <v>880600</v>
      </c>
      <c r="BP78" s="207">
        <f>'ESPECIFICACIONES TECNICAS- E.M'!CB78</f>
        <v>583933</v>
      </c>
      <c r="BQ78" s="207">
        <f>'ESPECIFICACIONES TECNICAS- E.M'!CE78</f>
        <v>817530</v>
      </c>
      <c r="BR78" s="87">
        <f t="shared" si="69"/>
        <v>803933</v>
      </c>
      <c r="BS78" s="367">
        <f t="shared" si="70"/>
        <v>787758</v>
      </c>
      <c r="BT78" s="349">
        <f t="shared" ref="BT78" si="78">BR78</f>
        <v>803933</v>
      </c>
      <c r="BU78" s="350">
        <f t="shared" si="49"/>
        <v>1607866</v>
      </c>
      <c r="BV78" s="510"/>
      <c r="BX78" s="181">
        <f t="shared" si="71"/>
        <v>803933</v>
      </c>
      <c r="BY78" s="345">
        <f t="shared" si="72"/>
        <v>0</v>
      </c>
      <c r="CA78" s="181" t="e">
        <f t="shared" si="76"/>
        <v>#DIV/0!</v>
      </c>
      <c r="CB78" s="181">
        <f t="shared" si="73"/>
        <v>172777.13708392286</v>
      </c>
      <c r="CC78" s="181">
        <f t="shared" si="74"/>
        <v>818928.25</v>
      </c>
      <c r="CD78" s="181">
        <f t="shared" si="75"/>
        <v>0.21097957859424543</v>
      </c>
    </row>
    <row r="79" spans="1:82" ht="15.75" thickBot="1" x14ac:dyDescent="0.25">
      <c r="B79" s="544" t="s">
        <v>253</v>
      </c>
      <c r="C79" s="545"/>
      <c r="D79" s="545"/>
      <c r="E79" s="545"/>
      <c r="F79" s="545"/>
      <c r="G79" s="545"/>
      <c r="H79" s="545"/>
      <c r="I79" s="545"/>
      <c r="J79" s="545"/>
      <c r="K79" s="545"/>
      <c r="L79" s="545"/>
      <c r="M79" s="546"/>
      <c r="N79" s="312">
        <f t="shared" ref="N79:BH79" si="79">SUM(N65:N78)</f>
        <v>0</v>
      </c>
      <c r="O79" s="313">
        <f t="shared" si="79"/>
        <v>0</v>
      </c>
      <c r="P79" s="312">
        <f t="shared" si="79"/>
        <v>0</v>
      </c>
      <c r="Q79" s="314">
        <f t="shared" si="79"/>
        <v>11</v>
      </c>
      <c r="R79" s="314">
        <f t="shared" si="79"/>
        <v>4</v>
      </c>
      <c r="S79" s="314">
        <f t="shared" si="79"/>
        <v>0</v>
      </c>
      <c r="T79" s="314">
        <f t="shared" si="79"/>
        <v>41</v>
      </c>
      <c r="U79" s="313">
        <f t="shared" si="79"/>
        <v>56</v>
      </c>
      <c r="V79" s="312">
        <f t="shared" si="79"/>
        <v>1</v>
      </c>
      <c r="W79" s="314">
        <f t="shared" si="79"/>
        <v>0</v>
      </c>
      <c r="X79" s="314">
        <f t="shared" si="79"/>
        <v>0</v>
      </c>
      <c r="Y79" s="314">
        <f t="shared" si="79"/>
        <v>10</v>
      </c>
      <c r="Z79" s="313">
        <f t="shared" si="79"/>
        <v>11</v>
      </c>
      <c r="AA79" s="312">
        <f t="shared" si="79"/>
        <v>2</v>
      </c>
      <c r="AB79" s="314">
        <f t="shared" si="79"/>
        <v>0</v>
      </c>
      <c r="AC79" s="314">
        <f t="shared" si="79"/>
        <v>0</v>
      </c>
      <c r="AD79" s="314">
        <f t="shared" si="79"/>
        <v>2</v>
      </c>
      <c r="AE79" s="314">
        <f t="shared" si="79"/>
        <v>0</v>
      </c>
      <c r="AF79" s="314">
        <f t="shared" si="79"/>
        <v>0</v>
      </c>
      <c r="AG79" s="313">
        <f t="shared" si="79"/>
        <v>2</v>
      </c>
      <c r="AH79" s="312">
        <f t="shared" si="79"/>
        <v>0</v>
      </c>
      <c r="AI79" s="314">
        <f t="shared" si="79"/>
        <v>1</v>
      </c>
      <c r="AJ79" s="314">
        <f t="shared" si="79"/>
        <v>0</v>
      </c>
      <c r="AK79" s="314">
        <f t="shared" si="79"/>
        <v>11</v>
      </c>
      <c r="AL79" s="313">
        <f t="shared" si="79"/>
        <v>12</v>
      </c>
      <c r="AM79" s="312">
        <f t="shared" si="79"/>
        <v>0</v>
      </c>
      <c r="AN79" s="314">
        <f t="shared" si="79"/>
        <v>19</v>
      </c>
      <c r="AO79" s="313">
        <f t="shared" si="79"/>
        <v>19</v>
      </c>
      <c r="AP79" s="312">
        <f t="shared" si="79"/>
        <v>0</v>
      </c>
      <c r="AQ79" s="314">
        <f t="shared" si="79"/>
        <v>0</v>
      </c>
      <c r="AR79" s="314">
        <f t="shared" si="79"/>
        <v>0</v>
      </c>
      <c r="AS79" s="314">
        <f t="shared" si="79"/>
        <v>1</v>
      </c>
      <c r="AT79" s="314">
        <f t="shared" si="79"/>
        <v>0</v>
      </c>
      <c r="AU79" s="314">
        <f t="shared" si="79"/>
        <v>1</v>
      </c>
      <c r="AV79" s="313">
        <f t="shared" si="79"/>
        <v>1</v>
      </c>
      <c r="AW79" s="312">
        <f t="shared" si="79"/>
        <v>0</v>
      </c>
      <c r="AX79" s="314">
        <f t="shared" si="79"/>
        <v>1</v>
      </c>
      <c r="AY79" s="314">
        <f t="shared" si="79"/>
        <v>38</v>
      </c>
      <c r="AZ79" s="314">
        <f t="shared" si="79"/>
        <v>39</v>
      </c>
      <c r="BA79" s="314">
        <f t="shared" si="79"/>
        <v>0</v>
      </c>
      <c r="BB79" s="314">
        <f t="shared" si="79"/>
        <v>0</v>
      </c>
      <c r="BC79" s="313">
        <f t="shared" si="79"/>
        <v>39</v>
      </c>
      <c r="BD79" s="312">
        <f t="shared" si="79"/>
        <v>2</v>
      </c>
      <c r="BE79" s="314">
        <f t="shared" si="79"/>
        <v>0</v>
      </c>
      <c r="BF79" s="314">
        <f t="shared" si="79"/>
        <v>87</v>
      </c>
      <c r="BG79" s="313">
        <f t="shared" si="79"/>
        <v>89</v>
      </c>
      <c r="BH79" s="270">
        <f t="shared" si="79"/>
        <v>229</v>
      </c>
      <c r="BI79" s="553" t="s">
        <v>272</v>
      </c>
      <c r="BJ79" s="554"/>
      <c r="BK79" s="555"/>
      <c r="BL79" s="565">
        <f>SUM(BV65)</f>
        <v>183868614</v>
      </c>
      <c r="BM79" s="525"/>
      <c r="BN79" s="525"/>
      <c r="BO79" s="525"/>
      <c r="BP79" s="525"/>
      <c r="BQ79" s="525"/>
      <c r="BR79" s="525"/>
      <c r="BS79" s="525"/>
      <c r="BT79" s="525"/>
      <c r="BU79" s="525"/>
      <c r="BV79" s="526"/>
    </row>
    <row r="80" spans="1:82" ht="12.75" thickBot="1" x14ac:dyDescent="0.25"/>
    <row r="81" spans="2:67" x14ac:dyDescent="0.2">
      <c r="B81" s="538" t="s">
        <v>258</v>
      </c>
      <c r="C81" s="539"/>
      <c r="D81" s="539"/>
      <c r="E81" s="539"/>
      <c r="F81" s="539"/>
      <c r="G81" s="539"/>
      <c r="H81" s="539"/>
      <c r="I81" s="539"/>
      <c r="J81" s="539"/>
      <c r="K81" s="539"/>
      <c r="L81" s="539"/>
      <c r="M81" s="540"/>
    </row>
    <row r="82" spans="2:67" x14ac:dyDescent="0.2">
      <c r="B82" s="541"/>
      <c r="C82" s="542"/>
      <c r="D82" s="542"/>
      <c r="E82" s="542"/>
      <c r="F82" s="542"/>
      <c r="G82" s="542"/>
      <c r="H82" s="542"/>
      <c r="I82" s="542"/>
      <c r="J82" s="542"/>
      <c r="K82" s="542"/>
      <c r="L82" s="542"/>
      <c r="M82" s="543"/>
    </row>
    <row r="83" spans="2:67" ht="12.75" thickBot="1" x14ac:dyDescent="0.25">
      <c r="B83" s="544"/>
      <c r="C83" s="545"/>
      <c r="D83" s="545"/>
      <c r="E83" s="545"/>
      <c r="F83" s="545"/>
      <c r="G83" s="545"/>
      <c r="H83" s="545"/>
      <c r="I83" s="545"/>
      <c r="J83" s="545"/>
      <c r="K83" s="545"/>
      <c r="L83" s="545"/>
      <c r="M83" s="546"/>
    </row>
    <row r="84" spans="2:67" s="181" customFormat="1" ht="12.75" thickBot="1" x14ac:dyDescent="0.3">
      <c r="B84" s="472" t="s">
        <v>235</v>
      </c>
      <c r="C84" s="478" t="s">
        <v>18</v>
      </c>
      <c r="D84" s="475" t="s">
        <v>236</v>
      </c>
      <c r="E84" s="472" t="s">
        <v>19</v>
      </c>
      <c r="F84" s="466" t="s">
        <v>321</v>
      </c>
      <c r="G84" s="466" t="s">
        <v>238</v>
      </c>
      <c r="H84" s="466" t="s">
        <v>239</v>
      </c>
      <c r="I84" s="469" t="s">
        <v>20</v>
      </c>
      <c r="J84" s="459" t="s">
        <v>240</v>
      </c>
      <c r="K84" s="459" t="s">
        <v>241</v>
      </c>
      <c r="L84" s="459" t="s">
        <v>242</v>
      </c>
      <c r="M84" s="459" t="s">
        <v>243</v>
      </c>
      <c r="N84" s="481" t="s">
        <v>0</v>
      </c>
      <c r="O84" s="482"/>
      <c r="P84" s="481" t="s">
        <v>2</v>
      </c>
      <c r="Q84" s="490"/>
      <c r="R84" s="490"/>
      <c r="S84" s="490"/>
      <c r="T84" s="490"/>
      <c r="U84" s="482"/>
      <c r="V84" s="490" t="s">
        <v>3</v>
      </c>
      <c r="W84" s="490"/>
      <c r="X84" s="490"/>
      <c r="Y84" s="490"/>
      <c r="Z84" s="482"/>
      <c r="AA84" s="498" t="s">
        <v>4</v>
      </c>
      <c r="AB84" s="498"/>
      <c r="AC84" s="498"/>
      <c r="AD84" s="498"/>
      <c r="AE84" s="498"/>
      <c r="AF84" s="498"/>
      <c r="AG84" s="499"/>
      <c r="AH84" s="500" t="s">
        <v>5</v>
      </c>
      <c r="AI84" s="498"/>
      <c r="AJ84" s="498"/>
      <c r="AK84" s="498"/>
      <c r="AL84" s="498"/>
      <c r="AM84" s="481" t="s">
        <v>6</v>
      </c>
      <c r="AN84" s="490"/>
      <c r="AO84" s="482"/>
      <c r="AP84" s="490" t="s">
        <v>7</v>
      </c>
      <c r="AQ84" s="490"/>
      <c r="AR84" s="490"/>
      <c r="AS84" s="490"/>
      <c r="AT84" s="490"/>
      <c r="AU84" s="490"/>
      <c r="AV84" s="482"/>
      <c r="AW84" s="481" t="s">
        <v>8</v>
      </c>
      <c r="AX84" s="490"/>
      <c r="AY84" s="490"/>
      <c r="AZ84" s="490"/>
      <c r="BA84" s="490"/>
      <c r="BB84" s="490"/>
      <c r="BC84" s="482"/>
      <c r="BD84" s="481" t="s">
        <v>9</v>
      </c>
      <c r="BE84" s="490"/>
      <c r="BF84" s="490"/>
      <c r="BG84" s="482"/>
      <c r="BH84" s="459" t="s">
        <v>244</v>
      </c>
      <c r="BI84" s="439" t="s">
        <v>245</v>
      </c>
      <c r="BJ84" s="441"/>
      <c r="BK84" s="556" t="s">
        <v>271</v>
      </c>
      <c r="BL84" s="556" t="s">
        <v>272</v>
      </c>
      <c r="BM84" s="206"/>
      <c r="BN84" s="206"/>
      <c r="BO84" s="206"/>
    </row>
    <row r="85" spans="2:67" s="181" customFormat="1" ht="12.75" thickBot="1" x14ac:dyDescent="0.3">
      <c r="B85" s="473"/>
      <c r="C85" s="479"/>
      <c r="D85" s="476"/>
      <c r="E85" s="473"/>
      <c r="F85" s="467"/>
      <c r="G85" s="467"/>
      <c r="H85" s="467"/>
      <c r="I85" s="470"/>
      <c r="J85" s="460"/>
      <c r="K85" s="460"/>
      <c r="L85" s="460"/>
      <c r="M85" s="460"/>
      <c r="N85" s="483"/>
      <c r="O85" s="484"/>
      <c r="P85" s="495"/>
      <c r="Q85" s="496"/>
      <c r="R85" s="496"/>
      <c r="S85" s="496"/>
      <c r="T85" s="496"/>
      <c r="U85" s="497"/>
      <c r="V85" s="496"/>
      <c r="W85" s="496"/>
      <c r="X85" s="496"/>
      <c r="Y85" s="496"/>
      <c r="Z85" s="497"/>
      <c r="AA85" s="500" t="s">
        <v>10</v>
      </c>
      <c r="AB85" s="498"/>
      <c r="AC85" s="498"/>
      <c r="AD85" s="499"/>
      <c r="AE85" s="500" t="s">
        <v>11</v>
      </c>
      <c r="AF85" s="498"/>
      <c r="AG85" s="499"/>
      <c r="AH85" s="500" t="s">
        <v>12</v>
      </c>
      <c r="AI85" s="498"/>
      <c r="AJ85" s="498"/>
      <c r="AK85" s="498"/>
      <c r="AL85" s="499"/>
      <c r="AM85" s="483"/>
      <c r="AN85" s="492"/>
      <c r="AO85" s="484"/>
      <c r="AP85" s="500" t="s">
        <v>13</v>
      </c>
      <c r="AQ85" s="498"/>
      <c r="AR85" s="499"/>
      <c r="AS85" s="500" t="s">
        <v>14</v>
      </c>
      <c r="AT85" s="498"/>
      <c r="AU85" s="499"/>
      <c r="AV85" s="501" t="s">
        <v>15</v>
      </c>
      <c r="AW85" s="500" t="s">
        <v>16</v>
      </c>
      <c r="AX85" s="498"/>
      <c r="AY85" s="498"/>
      <c r="AZ85" s="499"/>
      <c r="BA85" s="500" t="s">
        <v>17</v>
      </c>
      <c r="BB85" s="499"/>
      <c r="BC85" s="488" t="s">
        <v>39</v>
      </c>
      <c r="BD85" s="483"/>
      <c r="BE85" s="492"/>
      <c r="BF85" s="492"/>
      <c r="BG85" s="484"/>
      <c r="BH85" s="460"/>
      <c r="BI85" s="431" t="s">
        <v>248</v>
      </c>
      <c r="BJ85" s="431" t="s">
        <v>249</v>
      </c>
      <c r="BK85" s="557"/>
      <c r="BL85" s="557"/>
      <c r="BM85" s="206"/>
      <c r="BN85" s="206"/>
      <c r="BO85" s="206"/>
    </row>
    <row r="86" spans="2:67" s="181" customFormat="1" ht="48.75" thickBot="1" x14ac:dyDescent="0.3">
      <c r="B86" s="474"/>
      <c r="C86" s="480"/>
      <c r="D86" s="477"/>
      <c r="E86" s="474"/>
      <c r="F86" s="468"/>
      <c r="G86" s="468"/>
      <c r="H86" s="468"/>
      <c r="I86" s="471"/>
      <c r="J86" s="460"/>
      <c r="K86" s="460"/>
      <c r="L86" s="460"/>
      <c r="M86" s="460"/>
      <c r="N86" s="12" t="s">
        <v>21</v>
      </c>
      <c r="O86" s="24" t="s">
        <v>1</v>
      </c>
      <c r="P86" s="25" t="s">
        <v>22</v>
      </c>
      <c r="Q86" s="12" t="s">
        <v>24</v>
      </c>
      <c r="R86" s="12" t="s">
        <v>25</v>
      </c>
      <c r="S86" s="12" t="s">
        <v>26</v>
      </c>
      <c r="T86" s="12" t="s">
        <v>27</v>
      </c>
      <c r="U86" s="26" t="s">
        <v>28</v>
      </c>
      <c r="V86" s="12" t="s">
        <v>23</v>
      </c>
      <c r="W86" s="12" t="s">
        <v>24</v>
      </c>
      <c r="X86" s="12" t="s">
        <v>26</v>
      </c>
      <c r="Y86" s="12" t="s">
        <v>27</v>
      </c>
      <c r="Z86" s="26" t="s">
        <v>29</v>
      </c>
      <c r="AA86" s="12" t="s">
        <v>23</v>
      </c>
      <c r="AB86" s="12" t="s">
        <v>24</v>
      </c>
      <c r="AC86" s="12" t="s">
        <v>27</v>
      </c>
      <c r="AD86" s="26" t="s">
        <v>30</v>
      </c>
      <c r="AE86" s="12" t="s">
        <v>22</v>
      </c>
      <c r="AF86" s="27" t="s">
        <v>31</v>
      </c>
      <c r="AG86" s="26" t="s">
        <v>32</v>
      </c>
      <c r="AH86" s="25" t="s">
        <v>22</v>
      </c>
      <c r="AI86" s="12" t="s">
        <v>23</v>
      </c>
      <c r="AJ86" s="12" t="s">
        <v>24</v>
      </c>
      <c r="AK86" s="12" t="s">
        <v>27</v>
      </c>
      <c r="AL86" s="26" t="s">
        <v>33</v>
      </c>
      <c r="AM86" s="12" t="s">
        <v>24</v>
      </c>
      <c r="AN86" s="12" t="s">
        <v>27</v>
      </c>
      <c r="AO86" s="26" t="s">
        <v>34</v>
      </c>
      <c r="AP86" s="12" t="s">
        <v>23</v>
      </c>
      <c r="AQ86" s="12" t="s">
        <v>27</v>
      </c>
      <c r="AR86" s="26" t="s">
        <v>35</v>
      </c>
      <c r="AS86" s="12" t="s">
        <v>23</v>
      </c>
      <c r="AT86" s="12" t="s">
        <v>26</v>
      </c>
      <c r="AU86" s="28" t="s">
        <v>36</v>
      </c>
      <c r="AV86" s="502"/>
      <c r="AW86" s="25" t="s">
        <v>22</v>
      </c>
      <c r="AX86" s="12" t="s">
        <v>24</v>
      </c>
      <c r="AY86" s="12" t="s">
        <v>27</v>
      </c>
      <c r="AZ86" s="26" t="s">
        <v>37</v>
      </c>
      <c r="BA86" s="12" t="s">
        <v>22</v>
      </c>
      <c r="BB86" s="27" t="s">
        <v>38</v>
      </c>
      <c r="BC86" s="489"/>
      <c r="BD86" s="12" t="s">
        <v>24</v>
      </c>
      <c r="BE86" s="12" t="s">
        <v>26</v>
      </c>
      <c r="BF86" s="12" t="s">
        <v>27</v>
      </c>
      <c r="BG86" s="26" t="s">
        <v>40</v>
      </c>
      <c r="BH86" s="493"/>
      <c r="BI86" s="432"/>
      <c r="BJ86" s="432"/>
      <c r="BK86" s="557"/>
      <c r="BL86" s="558"/>
      <c r="BM86" s="206"/>
      <c r="BN86" s="206"/>
      <c r="BO86" s="206"/>
    </row>
    <row r="87" spans="2:67" s="181" customFormat="1" ht="24" x14ac:dyDescent="0.25">
      <c r="B87" s="14">
        <v>56</v>
      </c>
      <c r="C87" s="5" t="str">
        <f>'ESPECIFICACIONES TECNICAS- E.M'!C87</f>
        <v>1-propanol (n-propanol),</v>
      </c>
      <c r="D87" s="8" t="str">
        <f>'ESPECIFICACIONES TECNICAS- E.M'!D87</f>
        <v>Reactivo analítico  o  ACS o Análisis o Ph Eur o  BP</v>
      </c>
      <c r="E87" s="8" t="str">
        <f>'ESPECIFICACIONES TECNICAS- E.M'!E87</f>
        <v xml:space="preserve"> ≥99 %. </v>
      </c>
      <c r="F87" s="5" t="str">
        <f>'ESPECIFICACIONES TECNICAS- E.M'!F87</f>
        <v>Frasco por  1 Litro</v>
      </c>
      <c r="G87" s="5" t="str">
        <f>'ESPECIFICACIONES TECNICAS- E.M'!G87</f>
        <v xml:space="preserve"> Un (1) año a partir de la entrega</v>
      </c>
      <c r="H87" s="8" t="str">
        <f>'ESPECIFICACIONES TECNICAS- E.M'!H87</f>
        <v>AMBIENTE</v>
      </c>
      <c r="I87" s="102" t="str">
        <f>'ESPECIFICACIONES TECNICAS- E.M'!I87</f>
        <v>71-23-8</v>
      </c>
      <c r="J87" s="442" t="str">
        <f>'ESPECIFICACIONES TECNICAS- E.M'!J87:J96</f>
        <v>12161500
12191500
12191600
12352100
12352300</v>
      </c>
      <c r="K87" s="283" t="str">
        <f>'ESPECIFICACIONES TECNICAS- E.M'!K87</f>
        <v>REACTIVO</v>
      </c>
      <c r="L87" s="281" t="str">
        <f>'ESPECIFICACIONES TECNICAS- E.M'!L87</f>
        <v>PUREZA</v>
      </c>
      <c r="M87" s="442" t="str">
        <f>'ESPECIFICACIONES TECNICAS- E.M'!M87:M96</f>
        <v>ANALISIS DE SUSTACIA</v>
      </c>
      <c r="N87" s="108"/>
      <c r="O87" s="37">
        <f t="shared" ref="O87:O96" si="80">SUM(N87:N87)</f>
        <v>0</v>
      </c>
      <c r="P87" s="44"/>
      <c r="Q87" s="48"/>
      <c r="R87" s="48"/>
      <c r="S87" s="48"/>
      <c r="T87" s="48">
        <v>2</v>
      </c>
      <c r="U87" s="37">
        <f t="shared" ref="U87:U96" si="81">SUM(P87:T87)</f>
        <v>2</v>
      </c>
      <c r="V87" s="35"/>
      <c r="W87" s="36"/>
      <c r="X87" s="36"/>
      <c r="Y87" s="36"/>
      <c r="Z87" s="37">
        <f t="shared" ref="Z87:Z96" si="82">SUM(V87:Y87)</f>
        <v>0</v>
      </c>
      <c r="AA87" s="35"/>
      <c r="AB87" s="36"/>
      <c r="AC87" s="36"/>
      <c r="AD87" s="48">
        <f t="shared" ref="AD87:AD96" si="83">SUM(AA87:AC87)</f>
        <v>0</v>
      </c>
      <c r="AE87" s="36"/>
      <c r="AF87" s="48">
        <f t="shared" ref="AF87:AF96" si="84">SUM(AE87:AE87)</f>
        <v>0</v>
      </c>
      <c r="AG87" s="37">
        <f t="shared" ref="AG87:AG96" si="85">AF87+AD87</f>
        <v>0</v>
      </c>
      <c r="AH87" s="35"/>
      <c r="AI87" s="36"/>
      <c r="AJ87" s="36"/>
      <c r="AK87" s="36"/>
      <c r="AL87" s="37">
        <f t="shared" ref="AL87:AL96" si="86">SUM(AH87:AK87)</f>
        <v>0</v>
      </c>
      <c r="AM87" s="35"/>
      <c r="AN87" s="36"/>
      <c r="AO87" s="37">
        <f t="shared" ref="AO87:AO96" si="87">SUM(AM87:AN87)</f>
        <v>0</v>
      </c>
      <c r="AP87" s="35"/>
      <c r="AQ87" s="36"/>
      <c r="AR87" s="48">
        <f t="shared" ref="AR87:AR96" si="88">SUM(AP87:AQ87)</f>
        <v>0</v>
      </c>
      <c r="AS87" s="36"/>
      <c r="AT87" s="36"/>
      <c r="AU87" s="48">
        <f t="shared" ref="AU87:AU96" si="89">SUM(AS87:AT87)</f>
        <v>0</v>
      </c>
      <c r="AV87" s="37">
        <f t="shared" ref="AV87:AV96" si="90">AU87+AR87</f>
        <v>0</v>
      </c>
      <c r="AW87" s="35"/>
      <c r="AX87" s="36"/>
      <c r="AY87" s="36"/>
      <c r="AZ87" s="48">
        <f t="shared" ref="AZ87:AZ96" si="91">SUM(AW87:AY87)</f>
        <v>0</v>
      </c>
      <c r="BA87" s="36"/>
      <c r="BB87" s="48">
        <f t="shared" ref="BB87:BB96" si="92">SUM(BA87:BA87)</f>
        <v>0</v>
      </c>
      <c r="BC87" s="37">
        <f t="shared" ref="BC87:BC96" si="93">BB87+AZ87</f>
        <v>0</v>
      </c>
      <c r="BD87" s="44"/>
      <c r="BE87" s="48"/>
      <c r="BF87" s="48"/>
      <c r="BG87" s="37">
        <f t="shared" ref="BG87:BG96" si="94">SUM(BD87:BF87)</f>
        <v>0</v>
      </c>
      <c r="BH87" s="182">
        <f>BG87+BC87+AV87+AO87+AL87+AG87+Z87+U87+O87</f>
        <v>2</v>
      </c>
      <c r="BI87" s="81">
        <v>341079.44</v>
      </c>
      <c r="BJ87" s="93">
        <f>ROUND(BI87,0)</f>
        <v>341079</v>
      </c>
      <c r="BK87" s="183">
        <f>BJ87*BH87</f>
        <v>682158</v>
      </c>
      <c r="BL87" s="568">
        <f>SUM(BK87:BK96)</f>
        <v>113493602</v>
      </c>
      <c r="BM87" s="205"/>
      <c r="BN87" s="205"/>
      <c r="BO87" s="205"/>
    </row>
    <row r="88" spans="2:67" s="181" customFormat="1" ht="24" x14ac:dyDescent="0.25">
      <c r="B88" s="14">
        <v>57</v>
      </c>
      <c r="C88" s="5" t="str">
        <f>'ESPECIFICACIONES TECNICAS- E.M'!C88</f>
        <v>Acetato de Isopropilo</v>
      </c>
      <c r="D88" s="8" t="str">
        <f>'ESPECIFICACIONES TECNICAS- E.M'!D88</f>
        <v>Reactivo analítico  o  ACS o Análisis o Ph Eur o  BP</v>
      </c>
      <c r="E88" s="8" t="str">
        <f>'ESPECIFICACIONES TECNICAS- E.M'!E88</f>
        <v>≥96%</v>
      </c>
      <c r="F88" s="5" t="str">
        <f>'ESPECIFICACIONES TECNICAS- E.M'!F88</f>
        <v>Frasco por  1 Litro</v>
      </c>
      <c r="G88" s="5" t="str">
        <f>'ESPECIFICACIONES TECNICAS- E.M'!G88</f>
        <v xml:space="preserve"> Un (1) año a partir de la entrega</v>
      </c>
      <c r="H88" s="8" t="str">
        <f>'ESPECIFICACIONES TECNICAS- E.M'!H88</f>
        <v>AMBIENTE</v>
      </c>
      <c r="I88" s="102" t="str">
        <f>'ESPECIFICACIONES TECNICAS- E.M'!I88</f>
        <v>108-21-4</v>
      </c>
      <c r="J88" s="443"/>
      <c r="K88" s="284" t="str">
        <f>'ESPECIFICACIONES TECNICAS- E.M'!K88</f>
        <v>REACTIVO</v>
      </c>
      <c r="L88" s="282" t="str">
        <f>'ESPECIFICACIONES TECNICAS- E.M'!L88</f>
        <v>PUREZA</v>
      </c>
      <c r="M88" s="443"/>
      <c r="N88" s="13"/>
      <c r="O88" s="39">
        <f t="shared" si="80"/>
        <v>0</v>
      </c>
      <c r="P88" s="45"/>
      <c r="Q88" s="22"/>
      <c r="R88" s="22"/>
      <c r="S88" s="22"/>
      <c r="T88" s="22"/>
      <c r="U88" s="39">
        <f t="shared" si="81"/>
        <v>0</v>
      </c>
      <c r="V88" s="38"/>
      <c r="W88" s="7"/>
      <c r="X88" s="22"/>
      <c r="Y88" s="22"/>
      <c r="Z88" s="39">
        <f t="shared" si="82"/>
        <v>0</v>
      </c>
      <c r="AA88" s="38"/>
      <c r="AB88" s="22"/>
      <c r="AC88" s="22"/>
      <c r="AD88" s="22">
        <f t="shared" si="83"/>
        <v>0</v>
      </c>
      <c r="AE88" s="7"/>
      <c r="AF88" s="22">
        <f t="shared" si="84"/>
        <v>0</v>
      </c>
      <c r="AG88" s="39">
        <f t="shared" si="85"/>
        <v>0</v>
      </c>
      <c r="AH88" s="38"/>
      <c r="AI88" s="7"/>
      <c r="AJ88" s="7"/>
      <c r="AK88" s="7"/>
      <c r="AL88" s="39">
        <f t="shared" si="86"/>
        <v>0</v>
      </c>
      <c r="AM88" s="38"/>
      <c r="AN88" s="7"/>
      <c r="AO88" s="39">
        <f t="shared" si="87"/>
        <v>0</v>
      </c>
      <c r="AP88" s="38"/>
      <c r="AQ88" s="7"/>
      <c r="AR88" s="22">
        <f t="shared" si="88"/>
        <v>0</v>
      </c>
      <c r="AS88" s="7"/>
      <c r="AT88" s="7"/>
      <c r="AU88" s="22">
        <f t="shared" si="89"/>
        <v>0</v>
      </c>
      <c r="AV88" s="39">
        <f t="shared" si="90"/>
        <v>0</v>
      </c>
      <c r="AW88" s="38"/>
      <c r="AX88" s="7"/>
      <c r="AY88" s="7"/>
      <c r="AZ88" s="22">
        <f t="shared" si="91"/>
        <v>0</v>
      </c>
      <c r="BA88" s="7"/>
      <c r="BB88" s="22">
        <f t="shared" si="92"/>
        <v>0</v>
      </c>
      <c r="BC88" s="39">
        <f t="shared" si="93"/>
        <v>0</v>
      </c>
      <c r="BD88" s="45">
        <v>1</v>
      </c>
      <c r="BE88" s="22"/>
      <c r="BF88" s="22"/>
      <c r="BG88" s="39">
        <f t="shared" si="94"/>
        <v>1</v>
      </c>
      <c r="BH88" s="190">
        <f t="shared" ref="BH88:BH96" si="95">BG88+BC88+AV88+AO88+AL88+AG88+Z88+U88+O88</f>
        <v>1</v>
      </c>
      <c r="BI88" s="84">
        <v>270742.71999999997</v>
      </c>
      <c r="BJ88" s="85">
        <f t="shared" ref="BJ88:BJ96" si="96">ROUND(BI88,0)</f>
        <v>270743</v>
      </c>
      <c r="BK88" s="184">
        <f t="shared" ref="BK88:BK96" si="97">BJ88*BH88</f>
        <v>270743</v>
      </c>
      <c r="BL88" s="569"/>
      <c r="BM88" s="205"/>
      <c r="BN88" s="205"/>
      <c r="BO88" s="205"/>
    </row>
    <row r="89" spans="2:67" s="181" customFormat="1" ht="24" x14ac:dyDescent="0.25">
      <c r="B89" s="14">
        <v>58</v>
      </c>
      <c r="C89" s="5" t="str">
        <f>'ESPECIFICACIONES TECNICAS- E.M'!C89</f>
        <v>Acetonitrilo</v>
      </c>
      <c r="D89" s="8" t="str">
        <f>'ESPECIFICACIONES TECNICAS- E.M'!D89</f>
        <v>LC-MS</v>
      </c>
      <c r="E89" s="8" t="str">
        <f>'ESPECIFICACIONES TECNICAS- E.M'!E89</f>
        <v>≥99,9 %</v>
      </c>
      <c r="F89" s="5" t="str">
        <f>'ESPECIFICACIONES TECNICAS- E.M'!F89</f>
        <v>Frasco por 2,5 Litros</v>
      </c>
      <c r="G89" s="5" t="str">
        <f>'ESPECIFICACIONES TECNICAS- E.M'!G89</f>
        <v xml:space="preserve"> Un (1) año a partir de la entrega</v>
      </c>
      <c r="H89" s="8" t="str">
        <f>'ESPECIFICACIONES TECNICAS- E.M'!H89</f>
        <v>AMBIENTE</v>
      </c>
      <c r="I89" s="102" t="str">
        <f>'ESPECIFICACIONES TECNICAS- E.M'!I89</f>
        <v>75-05-8</v>
      </c>
      <c r="J89" s="443"/>
      <c r="K89" s="284" t="str">
        <f>'ESPECIFICACIONES TECNICAS- E.M'!K89</f>
        <v>REACTIVO</v>
      </c>
      <c r="L89" s="282" t="str">
        <f>'ESPECIFICACIONES TECNICAS- E.M'!L89</f>
        <v>PUREZA</v>
      </c>
      <c r="M89" s="443"/>
      <c r="N89" s="13"/>
      <c r="O89" s="39">
        <f t="shared" si="80"/>
        <v>0</v>
      </c>
      <c r="P89" s="45"/>
      <c r="Q89" s="22">
        <v>3</v>
      </c>
      <c r="R89" s="22"/>
      <c r="S89" s="22"/>
      <c r="T89" s="22"/>
      <c r="U89" s="39">
        <f t="shared" si="81"/>
        <v>3</v>
      </c>
      <c r="V89" s="38"/>
      <c r="W89" s="7"/>
      <c r="X89" s="22"/>
      <c r="Y89" s="22">
        <v>90</v>
      </c>
      <c r="Z89" s="39">
        <f t="shared" si="82"/>
        <v>90</v>
      </c>
      <c r="AA89" s="38"/>
      <c r="AB89" s="22"/>
      <c r="AC89" s="22">
        <v>70</v>
      </c>
      <c r="AD89" s="22">
        <f t="shared" si="83"/>
        <v>70</v>
      </c>
      <c r="AE89" s="7"/>
      <c r="AF89" s="22">
        <f t="shared" si="84"/>
        <v>0</v>
      </c>
      <c r="AG89" s="39">
        <f t="shared" si="85"/>
        <v>70</v>
      </c>
      <c r="AH89" s="38"/>
      <c r="AI89" s="7"/>
      <c r="AJ89" s="7"/>
      <c r="AK89" s="7"/>
      <c r="AL89" s="39">
        <f t="shared" si="86"/>
        <v>0</v>
      </c>
      <c r="AM89" s="38"/>
      <c r="AN89" s="7"/>
      <c r="AO89" s="39">
        <f t="shared" si="87"/>
        <v>0</v>
      </c>
      <c r="AP89" s="38"/>
      <c r="AQ89" s="7"/>
      <c r="AR89" s="22">
        <f t="shared" si="88"/>
        <v>0</v>
      </c>
      <c r="AS89" s="7"/>
      <c r="AT89" s="7"/>
      <c r="AU89" s="22">
        <f t="shared" si="89"/>
        <v>0</v>
      </c>
      <c r="AV89" s="39">
        <f t="shared" si="90"/>
        <v>0</v>
      </c>
      <c r="AW89" s="38"/>
      <c r="AX89" s="7"/>
      <c r="AY89" s="7"/>
      <c r="AZ89" s="22">
        <f t="shared" si="91"/>
        <v>0</v>
      </c>
      <c r="BA89" s="7"/>
      <c r="BB89" s="22">
        <f t="shared" si="92"/>
        <v>0</v>
      </c>
      <c r="BC89" s="39">
        <f t="shared" si="93"/>
        <v>0</v>
      </c>
      <c r="BD89" s="45"/>
      <c r="BE89" s="22"/>
      <c r="BF89" s="22"/>
      <c r="BG89" s="39">
        <f t="shared" si="94"/>
        <v>0</v>
      </c>
      <c r="BH89" s="190">
        <f t="shared" si="95"/>
        <v>163</v>
      </c>
      <c r="BI89" s="84">
        <v>627202.4</v>
      </c>
      <c r="BJ89" s="85">
        <f t="shared" si="96"/>
        <v>627202</v>
      </c>
      <c r="BK89" s="184">
        <f t="shared" si="97"/>
        <v>102233926</v>
      </c>
      <c r="BL89" s="569"/>
      <c r="BM89" s="205"/>
      <c r="BN89" s="205"/>
      <c r="BO89" s="205"/>
    </row>
    <row r="90" spans="2:67" s="181" customFormat="1" ht="66.75" customHeight="1" x14ac:dyDescent="0.25">
      <c r="B90" s="14">
        <v>59</v>
      </c>
      <c r="C90" s="5" t="str">
        <f>'ESPECIFICACIONES TECNICAS- E.M'!C90</f>
        <v xml:space="preserve">DTT (1,4-Dithiothreitol) para biología molecular. </v>
      </c>
      <c r="D90" s="8" t="str">
        <f>'ESPECIFICACIONES TECNICAS- E.M'!D90</f>
        <v>NA</v>
      </c>
      <c r="E90" s="8" t="str">
        <f>'ESPECIFICACIONES TECNICAS- E.M'!E90</f>
        <v>NA</v>
      </c>
      <c r="F90" s="5" t="str">
        <f>'ESPECIFICACIONES TECNICAS- E.M'!F90</f>
        <v>Frasco por 5 gramos</v>
      </c>
      <c r="G90" s="5" t="str">
        <f>'ESPECIFICACIONES TECNICAS- E.M'!G90</f>
        <v xml:space="preserve"> Un (1) año a partir de la entrega</v>
      </c>
      <c r="H90" s="8" t="str">
        <f>'ESPECIFICACIONES TECNICAS- E.M'!H90</f>
        <v>REFRIGERACION / CONGELACION
SEGÚN ESPECIFICACION DEL FABRICANTE</v>
      </c>
      <c r="I90" s="102" t="str">
        <f>'ESPECIFICACIONES TECNICAS- E.M'!I90</f>
        <v xml:space="preserve">
3483-12-3</v>
      </c>
      <c r="J90" s="443"/>
      <c r="K90" s="284" t="str">
        <f>'ESPECIFICACIONES TECNICAS- E.M'!K90</f>
        <v>REACTIVO</v>
      </c>
      <c r="L90" s="282" t="str">
        <f>'ESPECIFICACIONES TECNICAS- E.M'!L90</f>
        <v>NA</v>
      </c>
      <c r="M90" s="443"/>
      <c r="N90" s="13"/>
      <c r="O90" s="39">
        <f t="shared" si="80"/>
        <v>0</v>
      </c>
      <c r="P90" s="45"/>
      <c r="Q90" s="22"/>
      <c r="R90" s="22"/>
      <c r="S90" s="22">
        <v>3</v>
      </c>
      <c r="T90" s="22"/>
      <c r="U90" s="39">
        <f t="shared" si="81"/>
        <v>3</v>
      </c>
      <c r="V90" s="38"/>
      <c r="W90" s="7"/>
      <c r="X90" s="22">
        <v>3</v>
      </c>
      <c r="Y90" s="22"/>
      <c r="Z90" s="39">
        <f t="shared" si="82"/>
        <v>3</v>
      </c>
      <c r="AA90" s="38"/>
      <c r="AB90" s="22"/>
      <c r="AC90" s="22"/>
      <c r="AD90" s="22">
        <f t="shared" si="83"/>
        <v>0</v>
      </c>
      <c r="AE90" s="7"/>
      <c r="AF90" s="22">
        <f t="shared" si="84"/>
        <v>0</v>
      </c>
      <c r="AG90" s="39">
        <f t="shared" si="85"/>
        <v>0</v>
      </c>
      <c r="AH90" s="38"/>
      <c r="AI90" s="7"/>
      <c r="AJ90" s="7"/>
      <c r="AK90" s="7"/>
      <c r="AL90" s="39">
        <f t="shared" si="86"/>
        <v>0</v>
      </c>
      <c r="AM90" s="38"/>
      <c r="AN90" s="7"/>
      <c r="AO90" s="39">
        <f t="shared" si="87"/>
        <v>0</v>
      </c>
      <c r="AP90" s="38"/>
      <c r="AQ90" s="7"/>
      <c r="AR90" s="22">
        <f t="shared" si="88"/>
        <v>0</v>
      </c>
      <c r="AS90" s="7"/>
      <c r="AT90" s="7"/>
      <c r="AU90" s="22">
        <f t="shared" si="89"/>
        <v>0</v>
      </c>
      <c r="AV90" s="39">
        <f t="shared" si="90"/>
        <v>0</v>
      </c>
      <c r="AW90" s="38"/>
      <c r="AX90" s="7"/>
      <c r="AY90" s="7"/>
      <c r="AZ90" s="22">
        <f t="shared" si="91"/>
        <v>0</v>
      </c>
      <c r="BA90" s="7"/>
      <c r="BB90" s="22">
        <f t="shared" si="92"/>
        <v>0</v>
      </c>
      <c r="BC90" s="39">
        <f t="shared" si="93"/>
        <v>0</v>
      </c>
      <c r="BD90" s="45"/>
      <c r="BE90" s="22">
        <v>1</v>
      </c>
      <c r="BF90" s="22"/>
      <c r="BG90" s="39">
        <f t="shared" si="94"/>
        <v>1</v>
      </c>
      <c r="BH90" s="190">
        <f t="shared" si="95"/>
        <v>7</v>
      </c>
      <c r="BI90" s="84">
        <v>438783.94</v>
      </c>
      <c r="BJ90" s="85">
        <f t="shared" si="96"/>
        <v>438784</v>
      </c>
      <c r="BK90" s="184">
        <f t="shared" si="97"/>
        <v>3071488</v>
      </c>
      <c r="BL90" s="569"/>
      <c r="BM90" s="205"/>
      <c r="BN90" s="205"/>
      <c r="BO90" s="205"/>
    </row>
    <row r="91" spans="2:67" s="181" customFormat="1" ht="41.25" customHeight="1" x14ac:dyDescent="0.25">
      <c r="B91" s="14">
        <v>60</v>
      </c>
      <c r="C91" s="5" t="str">
        <f>'ESPECIFICACIONES TECNICAS- E.M'!C91</f>
        <v>Sílica gel granulado (1-3mm), con indicador de humedad, capacidad de absorción ≥20%.</v>
      </c>
      <c r="D91" s="8" t="str">
        <f>'ESPECIFICACIONES TECNICAS- E.M'!D91</f>
        <v>NA</v>
      </c>
      <c r="E91" s="8" t="str">
        <f>'ESPECIFICACIONES TECNICAS- E.M'!E91</f>
        <v>NA</v>
      </c>
      <c r="F91" s="5" t="str">
        <f>'ESPECIFICACIONES TECNICAS- E.M'!F91</f>
        <v>Frasco por 1 Kg</v>
      </c>
      <c r="G91" s="5" t="str">
        <f>'ESPECIFICACIONES TECNICAS- E.M'!G91</f>
        <v xml:space="preserve"> Un (1) año a partir de la entrega</v>
      </c>
      <c r="H91" s="8" t="str">
        <f>'ESPECIFICACIONES TECNICAS- E.M'!H91</f>
        <v>AMBIENTE</v>
      </c>
      <c r="I91" s="102" t="str">
        <f>'ESPECIFICACIONES TECNICAS- E.M'!I91</f>
        <v>NA</v>
      </c>
      <c r="J91" s="443"/>
      <c r="K91" s="284" t="str">
        <f>'ESPECIFICACIONES TECNICAS- E.M'!K91</f>
        <v>REACTIVO</v>
      </c>
      <c r="L91" s="282" t="str">
        <f>'ESPECIFICACIONES TECNICAS- E.M'!L91</f>
        <v>NA</v>
      </c>
      <c r="M91" s="443"/>
      <c r="N91" s="13"/>
      <c r="O91" s="39">
        <f t="shared" si="80"/>
        <v>0</v>
      </c>
      <c r="P91" s="45"/>
      <c r="Q91" s="22"/>
      <c r="R91" s="22"/>
      <c r="S91" s="22"/>
      <c r="T91" s="22"/>
      <c r="U91" s="39">
        <f t="shared" si="81"/>
        <v>0</v>
      </c>
      <c r="V91" s="38"/>
      <c r="W91" s="7"/>
      <c r="X91" s="7"/>
      <c r="Y91" s="7"/>
      <c r="Z91" s="39">
        <f t="shared" si="82"/>
        <v>0</v>
      </c>
      <c r="AA91" s="38"/>
      <c r="AB91" s="22"/>
      <c r="AC91" s="22"/>
      <c r="AD91" s="22">
        <f t="shared" si="83"/>
        <v>0</v>
      </c>
      <c r="AE91" s="7"/>
      <c r="AF91" s="22">
        <f t="shared" si="84"/>
        <v>0</v>
      </c>
      <c r="AG91" s="39">
        <f t="shared" si="85"/>
        <v>0</v>
      </c>
      <c r="AH91" s="38"/>
      <c r="AI91" s="7"/>
      <c r="AJ91" s="7"/>
      <c r="AK91" s="7"/>
      <c r="AL91" s="39">
        <f t="shared" si="86"/>
        <v>0</v>
      </c>
      <c r="AM91" s="38"/>
      <c r="AN91" s="7"/>
      <c r="AO91" s="39">
        <f t="shared" si="87"/>
        <v>0</v>
      </c>
      <c r="AP91" s="38"/>
      <c r="AQ91" s="7"/>
      <c r="AR91" s="22">
        <f t="shared" si="88"/>
        <v>0</v>
      </c>
      <c r="AS91" s="7"/>
      <c r="AT91" s="7"/>
      <c r="AU91" s="22">
        <f t="shared" si="89"/>
        <v>0</v>
      </c>
      <c r="AV91" s="39">
        <f t="shared" si="90"/>
        <v>0</v>
      </c>
      <c r="AW91" s="38"/>
      <c r="AX91" s="7"/>
      <c r="AY91" s="7">
        <v>2</v>
      </c>
      <c r="AZ91" s="22">
        <f t="shared" si="91"/>
        <v>2</v>
      </c>
      <c r="BA91" s="7"/>
      <c r="BB91" s="22">
        <f t="shared" si="92"/>
        <v>0</v>
      </c>
      <c r="BC91" s="39">
        <f t="shared" si="93"/>
        <v>2</v>
      </c>
      <c r="BD91" s="45"/>
      <c r="BE91" s="22"/>
      <c r="BF91" s="22"/>
      <c r="BG91" s="39">
        <f t="shared" si="94"/>
        <v>0</v>
      </c>
      <c r="BH91" s="190">
        <f t="shared" si="95"/>
        <v>2</v>
      </c>
      <c r="BI91" s="84">
        <v>345297.96</v>
      </c>
      <c r="BJ91" s="85">
        <f t="shared" si="96"/>
        <v>345298</v>
      </c>
      <c r="BK91" s="184">
        <f t="shared" si="97"/>
        <v>690596</v>
      </c>
      <c r="BL91" s="569"/>
      <c r="BM91" s="205"/>
      <c r="BN91" s="205"/>
      <c r="BO91" s="205"/>
    </row>
    <row r="92" spans="2:67" s="181" customFormat="1" ht="24" x14ac:dyDescent="0.25">
      <c r="B92" s="14">
        <v>61</v>
      </c>
      <c r="C92" s="5" t="str">
        <f>'ESPECIFICACIONES TECNICAS- E.M'!C92</f>
        <v>Sodio tetraborato decahidratado</v>
      </c>
      <c r="D92" s="8" t="str">
        <f>'ESPECIFICACIONES TECNICAS- E.M'!D92</f>
        <v>Reactivo analítico  o  ACS o Análisis o Ph Eur o  BP</v>
      </c>
      <c r="E92" s="8" t="str">
        <f>'ESPECIFICACIONES TECNICAS- E.M'!E92</f>
        <v>≥ 97%</v>
      </c>
      <c r="F92" s="5" t="str">
        <f>'ESPECIFICACIONES TECNICAS- E.M'!F92</f>
        <v>Frasco por 500 gramos</v>
      </c>
      <c r="G92" s="5" t="str">
        <f>'ESPECIFICACIONES TECNICAS- E.M'!G92</f>
        <v xml:space="preserve"> Un (1) año a partir de la entrega</v>
      </c>
      <c r="H92" s="8" t="str">
        <f>'ESPECIFICACIONES TECNICAS- E.M'!H92</f>
        <v>AMBIENTE</v>
      </c>
      <c r="I92" s="102" t="str">
        <f>'ESPECIFICACIONES TECNICAS- E.M'!I92</f>
        <v>1303-96-4</v>
      </c>
      <c r="J92" s="443"/>
      <c r="K92" s="284" t="str">
        <f>'ESPECIFICACIONES TECNICAS- E.M'!K92</f>
        <v>REACTIVO</v>
      </c>
      <c r="L92" s="282" t="str">
        <f>'ESPECIFICACIONES TECNICAS- E.M'!L92</f>
        <v>PUREZA</v>
      </c>
      <c r="M92" s="443"/>
      <c r="N92" s="13"/>
      <c r="O92" s="39">
        <f t="shared" si="80"/>
        <v>0</v>
      </c>
      <c r="P92" s="45"/>
      <c r="Q92" s="22"/>
      <c r="R92" s="22"/>
      <c r="S92" s="22"/>
      <c r="T92" s="22"/>
      <c r="U92" s="39">
        <f t="shared" si="81"/>
        <v>0</v>
      </c>
      <c r="V92" s="38"/>
      <c r="W92" s="7"/>
      <c r="X92" s="7"/>
      <c r="Y92" s="7"/>
      <c r="Z92" s="39">
        <f t="shared" si="82"/>
        <v>0</v>
      </c>
      <c r="AA92" s="38"/>
      <c r="AB92" s="22"/>
      <c r="AC92" s="22"/>
      <c r="AD92" s="22">
        <f t="shared" si="83"/>
        <v>0</v>
      </c>
      <c r="AE92" s="7"/>
      <c r="AF92" s="22">
        <f t="shared" si="84"/>
        <v>0</v>
      </c>
      <c r="AG92" s="39">
        <f t="shared" si="85"/>
        <v>0</v>
      </c>
      <c r="AH92" s="38"/>
      <c r="AI92" s="7"/>
      <c r="AJ92" s="7"/>
      <c r="AK92" s="7"/>
      <c r="AL92" s="39">
        <f t="shared" si="86"/>
        <v>0</v>
      </c>
      <c r="AM92" s="38"/>
      <c r="AN92" s="22">
        <v>2</v>
      </c>
      <c r="AO92" s="39">
        <f t="shared" si="87"/>
        <v>2</v>
      </c>
      <c r="AP92" s="38"/>
      <c r="AQ92" s="7"/>
      <c r="AR92" s="22">
        <f t="shared" si="88"/>
        <v>0</v>
      </c>
      <c r="AS92" s="7"/>
      <c r="AT92" s="7"/>
      <c r="AU92" s="22">
        <f t="shared" si="89"/>
        <v>0</v>
      </c>
      <c r="AV92" s="39">
        <f t="shared" si="90"/>
        <v>0</v>
      </c>
      <c r="AW92" s="38"/>
      <c r="AX92" s="7"/>
      <c r="AY92" s="7">
        <v>3</v>
      </c>
      <c r="AZ92" s="22">
        <f t="shared" si="91"/>
        <v>3</v>
      </c>
      <c r="BA92" s="7"/>
      <c r="BB92" s="22">
        <f t="shared" si="92"/>
        <v>0</v>
      </c>
      <c r="BC92" s="39">
        <f t="shared" si="93"/>
        <v>3</v>
      </c>
      <c r="BD92" s="45"/>
      <c r="BE92" s="22"/>
      <c r="BF92" s="22">
        <v>2</v>
      </c>
      <c r="BG92" s="39">
        <f t="shared" si="94"/>
        <v>2</v>
      </c>
      <c r="BH92" s="190">
        <f t="shared" si="95"/>
        <v>7</v>
      </c>
      <c r="BI92" s="84">
        <v>296590.36</v>
      </c>
      <c r="BJ92" s="85">
        <f t="shared" si="96"/>
        <v>296590</v>
      </c>
      <c r="BK92" s="184">
        <f t="shared" si="97"/>
        <v>2076130</v>
      </c>
      <c r="BL92" s="569"/>
      <c r="BM92" s="205"/>
      <c r="BN92" s="205"/>
      <c r="BO92" s="205"/>
    </row>
    <row r="93" spans="2:67" s="181" customFormat="1" ht="24" x14ac:dyDescent="0.25">
      <c r="B93" s="14">
        <v>62</v>
      </c>
      <c r="C93" s="5" t="str">
        <f>'ESPECIFICACIONES TECNICAS- E.M'!C93</f>
        <v xml:space="preserve">Sulfato de Aluminio Octadecahidratado </v>
      </c>
      <c r="D93" s="8" t="str">
        <f>'ESPECIFICACIONES TECNICAS- E.M'!D93</f>
        <v>Reactivo analítico  o  ACS o Análisis o Ph Eur o  BP</v>
      </c>
      <c r="E93" s="8" t="str">
        <f>'ESPECIFICACIONES TECNICAS- E.M'!E93</f>
        <v>≥97%</v>
      </c>
      <c r="F93" s="5" t="str">
        <f>'ESPECIFICACIONES TECNICAS- E.M'!F93</f>
        <v>Frasco por 500 gramos</v>
      </c>
      <c r="G93" s="5" t="str">
        <f>'ESPECIFICACIONES TECNICAS- E.M'!G93</f>
        <v xml:space="preserve"> Un (1) año a partir de la entrega</v>
      </c>
      <c r="H93" s="8" t="str">
        <f>'ESPECIFICACIONES TECNICAS- E.M'!H93</f>
        <v>AMBIENTE</v>
      </c>
      <c r="I93" s="102" t="str">
        <f>'ESPECIFICACIONES TECNICAS- E.M'!I93</f>
        <v xml:space="preserve"> 7784-31-8</v>
      </c>
      <c r="J93" s="443"/>
      <c r="K93" s="284" t="str">
        <f>'ESPECIFICACIONES TECNICAS- E.M'!K93</f>
        <v>REACTIVO</v>
      </c>
      <c r="L93" s="282" t="str">
        <f>'ESPECIFICACIONES TECNICAS- E.M'!L93</f>
        <v>PUREZA</v>
      </c>
      <c r="M93" s="443"/>
      <c r="N93" s="13"/>
      <c r="O93" s="39">
        <f t="shared" si="80"/>
        <v>0</v>
      </c>
      <c r="P93" s="45"/>
      <c r="Q93" s="22"/>
      <c r="R93" s="22"/>
      <c r="S93" s="22"/>
      <c r="T93" s="22"/>
      <c r="U93" s="39">
        <f t="shared" si="81"/>
        <v>0</v>
      </c>
      <c r="V93" s="38"/>
      <c r="W93" s="7"/>
      <c r="X93" s="7"/>
      <c r="Y93" s="7"/>
      <c r="Z93" s="39">
        <f t="shared" si="82"/>
        <v>0</v>
      </c>
      <c r="AA93" s="38"/>
      <c r="AB93" s="22"/>
      <c r="AC93" s="22"/>
      <c r="AD93" s="22">
        <f t="shared" si="83"/>
        <v>0</v>
      </c>
      <c r="AE93" s="7"/>
      <c r="AF93" s="22">
        <f t="shared" si="84"/>
        <v>0</v>
      </c>
      <c r="AG93" s="39">
        <f t="shared" si="85"/>
        <v>0</v>
      </c>
      <c r="AH93" s="38"/>
      <c r="AI93" s="7"/>
      <c r="AJ93" s="7"/>
      <c r="AK93" s="7"/>
      <c r="AL93" s="39">
        <f t="shared" si="86"/>
        <v>0</v>
      </c>
      <c r="AM93" s="38"/>
      <c r="AN93" s="7"/>
      <c r="AO93" s="39">
        <f t="shared" si="87"/>
        <v>0</v>
      </c>
      <c r="AP93" s="38"/>
      <c r="AQ93" s="7"/>
      <c r="AR93" s="22">
        <f t="shared" si="88"/>
        <v>0</v>
      </c>
      <c r="AS93" s="7"/>
      <c r="AT93" s="7"/>
      <c r="AU93" s="22">
        <f t="shared" si="89"/>
        <v>0</v>
      </c>
      <c r="AV93" s="39">
        <f t="shared" si="90"/>
        <v>0</v>
      </c>
      <c r="AW93" s="38">
        <v>1</v>
      </c>
      <c r="AX93" s="7"/>
      <c r="AY93" s="7"/>
      <c r="AZ93" s="22">
        <f t="shared" si="91"/>
        <v>1</v>
      </c>
      <c r="BA93" s="7"/>
      <c r="BB93" s="22">
        <f t="shared" si="92"/>
        <v>0</v>
      </c>
      <c r="BC93" s="39">
        <f t="shared" si="93"/>
        <v>1</v>
      </c>
      <c r="BD93" s="45"/>
      <c r="BE93" s="22"/>
      <c r="BF93" s="22"/>
      <c r="BG93" s="39">
        <f t="shared" si="94"/>
        <v>0</v>
      </c>
      <c r="BH93" s="190">
        <f t="shared" si="95"/>
        <v>1</v>
      </c>
      <c r="BI93" s="84">
        <v>164616.95999999999</v>
      </c>
      <c r="BJ93" s="85">
        <f t="shared" si="96"/>
        <v>164617</v>
      </c>
      <c r="BK93" s="184">
        <f t="shared" si="97"/>
        <v>164617</v>
      </c>
      <c r="BL93" s="569"/>
      <c r="BM93" s="205"/>
      <c r="BN93" s="205"/>
      <c r="BO93" s="205"/>
    </row>
    <row r="94" spans="2:67" s="181" customFormat="1" ht="24" x14ac:dyDescent="0.25">
      <c r="B94" s="14">
        <v>63</v>
      </c>
      <c r="C94" s="5" t="str">
        <f>'ESPECIFICACIONES TECNICAS- E.M'!C94</f>
        <v>Sulfato de sodio</v>
      </c>
      <c r="D94" s="8" t="str">
        <f>'ESPECIFICACIONES TECNICAS- E.M'!D94</f>
        <v>Reactivo analítico  o  ACS o Análisis o Ph Eur o  BP</v>
      </c>
      <c r="E94" s="8" t="str">
        <f>'ESPECIFICACIONES TECNICAS- E.M'!E94</f>
        <v>≥95%</v>
      </c>
      <c r="F94" s="5" t="str">
        <f>'ESPECIFICACIONES TECNICAS- E.M'!F94</f>
        <v>Frasco por 1 Kg</v>
      </c>
      <c r="G94" s="5" t="str">
        <f>'ESPECIFICACIONES TECNICAS- E.M'!G94</f>
        <v xml:space="preserve"> Un (1) año a partir de la entrega</v>
      </c>
      <c r="H94" s="8" t="str">
        <f>'ESPECIFICACIONES TECNICAS- E.M'!H94</f>
        <v>AMBIENTE</v>
      </c>
      <c r="I94" s="102" t="str">
        <f>'ESPECIFICACIONES TECNICAS- E.M'!I94</f>
        <v>7757-82-6</v>
      </c>
      <c r="J94" s="443"/>
      <c r="K94" s="284" t="str">
        <f>'ESPECIFICACIONES TECNICAS- E.M'!K94</f>
        <v>REACTIVO</v>
      </c>
      <c r="L94" s="282" t="str">
        <f>'ESPECIFICACIONES TECNICAS- E.M'!L94</f>
        <v>PUREZA</v>
      </c>
      <c r="M94" s="443"/>
      <c r="N94" s="13"/>
      <c r="O94" s="39">
        <f t="shared" si="80"/>
        <v>0</v>
      </c>
      <c r="P94" s="45"/>
      <c r="Q94" s="22"/>
      <c r="R94" s="22"/>
      <c r="S94" s="22"/>
      <c r="T94" s="22"/>
      <c r="U94" s="39">
        <f t="shared" si="81"/>
        <v>0</v>
      </c>
      <c r="V94" s="38"/>
      <c r="W94" s="7"/>
      <c r="X94" s="7"/>
      <c r="Y94" s="7"/>
      <c r="Z94" s="39">
        <f t="shared" si="82"/>
        <v>0</v>
      </c>
      <c r="AA94" s="38"/>
      <c r="AB94" s="22">
        <v>3</v>
      </c>
      <c r="AC94" s="22">
        <v>1</v>
      </c>
      <c r="AD94" s="22">
        <f t="shared" si="83"/>
        <v>4</v>
      </c>
      <c r="AE94" s="7"/>
      <c r="AF94" s="22">
        <f t="shared" si="84"/>
        <v>0</v>
      </c>
      <c r="AG94" s="39">
        <f t="shared" si="85"/>
        <v>4</v>
      </c>
      <c r="AH94" s="38"/>
      <c r="AI94" s="7"/>
      <c r="AJ94" s="7"/>
      <c r="AK94" s="7"/>
      <c r="AL94" s="39">
        <f t="shared" si="86"/>
        <v>0</v>
      </c>
      <c r="AM94" s="38"/>
      <c r="AN94" s="7"/>
      <c r="AO94" s="39">
        <f t="shared" si="87"/>
        <v>0</v>
      </c>
      <c r="AP94" s="38"/>
      <c r="AQ94" s="7"/>
      <c r="AR94" s="22">
        <f t="shared" si="88"/>
        <v>0</v>
      </c>
      <c r="AS94" s="7"/>
      <c r="AT94" s="7"/>
      <c r="AU94" s="22">
        <f t="shared" si="89"/>
        <v>0</v>
      </c>
      <c r="AV94" s="39">
        <f t="shared" si="90"/>
        <v>0</v>
      </c>
      <c r="AW94" s="38"/>
      <c r="AX94" s="7"/>
      <c r="AY94" s="7"/>
      <c r="AZ94" s="22">
        <f t="shared" si="91"/>
        <v>0</v>
      </c>
      <c r="BA94" s="7"/>
      <c r="BB94" s="22">
        <f t="shared" si="92"/>
        <v>0</v>
      </c>
      <c r="BC94" s="39">
        <f t="shared" si="93"/>
        <v>0</v>
      </c>
      <c r="BD94" s="45"/>
      <c r="BE94" s="22"/>
      <c r="BF94" s="22"/>
      <c r="BG94" s="39">
        <f t="shared" si="94"/>
        <v>0</v>
      </c>
      <c r="BH94" s="190">
        <f t="shared" si="95"/>
        <v>4</v>
      </c>
      <c r="BI94" s="84">
        <v>138506.32</v>
      </c>
      <c r="BJ94" s="85">
        <f t="shared" si="96"/>
        <v>138506</v>
      </c>
      <c r="BK94" s="184">
        <f t="shared" si="97"/>
        <v>554024</v>
      </c>
      <c r="BL94" s="569"/>
      <c r="BM94" s="205"/>
      <c r="BN94" s="205"/>
      <c r="BO94" s="205"/>
    </row>
    <row r="95" spans="2:67" s="181" customFormat="1" ht="24" x14ac:dyDescent="0.25">
      <c r="B95" s="14">
        <v>64</v>
      </c>
      <c r="C95" s="5" t="str">
        <f>'ESPECIFICACIONES TECNICAS- E.M'!C95</f>
        <v>Buffer PBS pH 7,4 ± 0,1 (1X ) en solución.</v>
      </c>
      <c r="D95" s="8" t="str">
        <f>'ESPECIFICACIONES TECNICAS- E.M'!D95</f>
        <v>NA</v>
      </c>
      <c r="E95" s="8" t="str">
        <f>'ESPECIFICACIONES TECNICAS- E.M'!E95</f>
        <v>NA</v>
      </c>
      <c r="F95" s="5" t="str">
        <f>'ESPECIFICACIONES TECNICAS- E.M'!F95</f>
        <v>Sobre para 1L o
Frasco x 1L</v>
      </c>
      <c r="G95" s="5" t="str">
        <f>'ESPECIFICACIONES TECNICAS- E.M'!G95</f>
        <v xml:space="preserve"> Un (1) año a partir de la entrega</v>
      </c>
      <c r="H95" s="8" t="str">
        <f>'ESPECIFICACIONES TECNICAS- E.M'!H95</f>
        <v>AMBIENTE</v>
      </c>
      <c r="I95" s="102" t="str">
        <f>'ESPECIFICACIONES TECNICAS- E.M'!I95</f>
        <v>NA</v>
      </c>
      <c r="J95" s="443"/>
      <c r="K95" s="284" t="str">
        <f>'ESPECIFICACIONES TECNICAS- E.M'!K95</f>
        <v>REACTIVO</v>
      </c>
      <c r="L95" s="282" t="str">
        <f>'ESPECIFICACIONES TECNICAS- E.M'!L95</f>
        <v>NA</v>
      </c>
      <c r="M95" s="443"/>
      <c r="N95" s="13"/>
      <c r="O95" s="39">
        <f t="shared" si="80"/>
        <v>0</v>
      </c>
      <c r="P95" s="45">
        <v>10</v>
      </c>
      <c r="Q95" s="22"/>
      <c r="R95" s="22"/>
      <c r="S95" s="22">
        <v>3</v>
      </c>
      <c r="T95" s="22"/>
      <c r="U95" s="39">
        <f t="shared" si="81"/>
        <v>13</v>
      </c>
      <c r="V95" s="38"/>
      <c r="W95" s="7"/>
      <c r="X95" s="7"/>
      <c r="Y95" s="7"/>
      <c r="Z95" s="39">
        <f t="shared" si="82"/>
        <v>0</v>
      </c>
      <c r="AA95" s="38"/>
      <c r="AB95" s="22"/>
      <c r="AC95" s="22"/>
      <c r="AD95" s="22">
        <f t="shared" si="83"/>
        <v>0</v>
      </c>
      <c r="AE95" s="7">
        <v>1</v>
      </c>
      <c r="AF95" s="22">
        <f t="shared" si="84"/>
        <v>1</v>
      </c>
      <c r="AG95" s="39">
        <f t="shared" si="85"/>
        <v>1</v>
      </c>
      <c r="AH95" s="38"/>
      <c r="AI95" s="7"/>
      <c r="AJ95" s="7"/>
      <c r="AK95" s="7"/>
      <c r="AL95" s="39">
        <f t="shared" si="86"/>
        <v>0</v>
      </c>
      <c r="AM95" s="38"/>
      <c r="AN95" s="7"/>
      <c r="AO95" s="39">
        <f t="shared" si="87"/>
        <v>0</v>
      </c>
      <c r="AP95" s="38"/>
      <c r="AQ95" s="7"/>
      <c r="AR95" s="22">
        <f t="shared" si="88"/>
        <v>0</v>
      </c>
      <c r="AS95" s="7"/>
      <c r="AT95" s="22">
        <v>2</v>
      </c>
      <c r="AU95" s="22">
        <f t="shared" si="89"/>
        <v>2</v>
      </c>
      <c r="AV95" s="39">
        <f t="shared" si="90"/>
        <v>2</v>
      </c>
      <c r="AW95" s="38"/>
      <c r="AX95" s="7"/>
      <c r="AY95" s="7"/>
      <c r="AZ95" s="22">
        <f t="shared" si="91"/>
        <v>0</v>
      </c>
      <c r="BA95" s="7"/>
      <c r="BB95" s="22">
        <f t="shared" si="92"/>
        <v>0</v>
      </c>
      <c r="BC95" s="39">
        <f t="shared" si="93"/>
        <v>0</v>
      </c>
      <c r="BD95" s="45"/>
      <c r="BE95" s="22">
        <v>2</v>
      </c>
      <c r="BF95" s="22"/>
      <c r="BG95" s="39">
        <f t="shared" si="94"/>
        <v>2</v>
      </c>
      <c r="BH95" s="190">
        <f t="shared" si="95"/>
        <v>18</v>
      </c>
      <c r="BI95" s="84">
        <v>195882.4</v>
      </c>
      <c r="BJ95" s="85">
        <f t="shared" si="96"/>
        <v>195882</v>
      </c>
      <c r="BK95" s="184">
        <f t="shared" si="97"/>
        <v>3525876</v>
      </c>
      <c r="BL95" s="569"/>
      <c r="BM95" s="205"/>
      <c r="BN95" s="205"/>
      <c r="BO95" s="205"/>
    </row>
    <row r="96" spans="2:67" s="181" customFormat="1" ht="24.75" thickBot="1" x14ac:dyDescent="0.3">
      <c r="B96" s="14">
        <v>65</v>
      </c>
      <c r="C96" s="5" t="str">
        <f>'ESPECIFICACIONES TECNICAS- E.M'!C96</f>
        <v>Oxalato de amonio monohidrato</v>
      </c>
      <c r="D96" s="8" t="str">
        <f>'ESPECIFICACIONES TECNICAS- E.M'!D96</f>
        <v>Reactivo analítico  o  ACS o Análisis o Ph Eur o  BP</v>
      </c>
      <c r="E96" s="8" t="str">
        <f>'ESPECIFICACIONES TECNICAS- E.M'!E96</f>
        <v>≥99%.</v>
      </c>
      <c r="F96" s="5" t="str">
        <f>'ESPECIFICACIONES TECNICAS- E.M'!F96</f>
        <v>Frasco por 25 gramos</v>
      </c>
      <c r="G96" s="5" t="str">
        <f>'ESPECIFICACIONES TECNICAS- E.M'!G96</f>
        <v xml:space="preserve"> Un (1) año a partir de la entrega</v>
      </c>
      <c r="H96" s="8" t="str">
        <f>'ESPECIFICACIONES TECNICAS- E.M'!H96</f>
        <v>AMBIENTE</v>
      </c>
      <c r="I96" s="102" t="str">
        <f>'ESPECIFICACIONES TECNICAS- E.M'!I96</f>
        <v>6009-70-7</v>
      </c>
      <c r="J96" s="444"/>
      <c r="K96" s="339" t="str">
        <f>'ESPECIFICACIONES TECNICAS- E.M'!K96</f>
        <v>REACTIVO</v>
      </c>
      <c r="L96" s="337" t="str">
        <f>'ESPECIFICACIONES TECNICAS- E.M'!L96</f>
        <v>PUREZA</v>
      </c>
      <c r="M96" s="444"/>
      <c r="N96" s="29"/>
      <c r="O96" s="41">
        <f t="shared" si="80"/>
        <v>0</v>
      </c>
      <c r="P96" s="51"/>
      <c r="Q96" s="52"/>
      <c r="R96" s="52"/>
      <c r="S96" s="52"/>
      <c r="T96" s="52"/>
      <c r="U96" s="41">
        <f t="shared" si="81"/>
        <v>0</v>
      </c>
      <c r="V96" s="40"/>
      <c r="W96" s="30"/>
      <c r="X96" s="30"/>
      <c r="Y96" s="30"/>
      <c r="Z96" s="41">
        <f t="shared" si="82"/>
        <v>0</v>
      </c>
      <c r="AA96" s="40"/>
      <c r="AB96" s="30"/>
      <c r="AC96" s="30"/>
      <c r="AD96" s="52">
        <f t="shared" si="83"/>
        <v>0</v>
      </c>
      <c r="AE96" s="30"/>
      <c r="AF96" s="52">
        <f t="shared" si="84"/>
        <v>0</v>
      </c>
      <c r="AG96" s="41">
        <f t="shared" si="85"/>
        <v>0</v>
      </c>
      <c r="AH96" s="40"/>
      <c r="AI96" s="30"/>
      <c r="AJ96" s="30"/>
      <c r="AK96" s="30"/>
      <c r="AL96" s="41">
        <f t="shared" si="86"/>
        <v>0</v>
      </c>
      <c r="AM96" s="40"/>
      <c r="AN96" s="30"/>
      <c r="AO96" s="41">
        <f t="shared" si="87"/>
        <v>0</v>
      </c>
      <c r="AP96" s="42"/>
      <c r="AQ96" s="47"/>
      <c r="AR96" s="49">
        <f t="shared" si="88"/>
        <v>0</v>
      </c>
      <c r="AS96" s="47"/>
      <c r="AT96" s="47"/>
      <c r="AU96" s="49">
        <f t="shared" si="89"/>
        <v>0</v>
      </c>
      <c r="AV96" s="43">
        <f t="shared" si="90"/>
        <v>0</v>
      </c>
      <c r="AW96" s="42"/>
      <c r="AX96" s="47"/>
      <c r="AY96" s="47"/>
      <c r="AZ96" s="49">
        <f t="shared" si="91"/>
        <v>0</v>
      </c>
      <c r="BA96" s="47"/>
      <c r="BB96" s="49">
        <f t="shared" si="92"/>
        <v>0</v>
      </c>
      <c r="BC96" s="43">
        <f t="shared" si="93"/>
        <v>0</v>
      </c>
      <c r="BD96" s="46">
        <v>1</v>
      </c>
      <c r="BE96" s="49"/>
      <c r="BF96" s="49"/>
      <c r="BG96" s="43">
        <f t="shared" si="94"/>
        <v>1</v>
      </c>
      <c r="BH96" s="193">
        <f t="shared" si="95"/>
        <v>1</v>
      </c>
      <c r="BI96" s="87">
        <v>224044.49</v>
      </c>
      <c r="BJ96" s="88">
        <f t="shared" si="96"/>
        <v>224044</v>
      </c>
      <c r="BK96" s="185">
        <f t="shared" si="97"/>
        <v>224044</v>
      </c>
      <c r="BL96" s="569"/>
      <c r="BM96" s="205"/>
      <c r="BN96" s="205"/>
      <c r="BO96" s="205"/>
    </row>
    <row r="97" spans="1:67" ht="15.75" thickBot="1" x14ac:dyDescent="0.25">
      <c r="B97" s="547" t="s">
        <v>253</v>
      </c>
      <c r="C97" s="548"/>
      <c r="D97" s="548"/>
      <c r="E97" s="548"/>
      <c r="F97" s="548"/>
      <c r="G97" s="548"/>
      <c r="H97" s="548"/>
      <c r="I97" s="548"/>
      <c r="J97" s="545"/>
      <c r="K97" s="545"/>
      <c r="L97" s="545"/>
      <c r="M97" s="546"/>
      <c r="N97" s="186">
        <f>SUM(N87:N96)</f>
        <v>0</v>
      </c>
      <c r="O97" s="187">
        <f t="shared" ref="O97:BH97" si="98">SUM(O87:O96)</f>
        <v>0</v>
      </c>
      <c r="P97" s="186">
        <f t="shared" si="98"/>
        <v>10</v>
      </c>
      <c r="Q97" s="188">
        <f t="shared" si="98"/>
        <v>3</v>
      </c>
      <c r="R97" s="188">
        <f t="shared" si="98"/>
        <v>0</v>
      </c>
      <c r="S97" s="188">
        <f t="shared" si="98"/>
        <v>6</v>
      </c>
      <c r="T97" s="188">
        <f t="shared" si="98"/>
        <v>2</v>
      </c>
      <c r="U97" s="187">
        <f>SUM(U87:U96)</f>
        <v>21</v>
      </c>
      <c r="V97" s="186">
        <f t="shared" si="98"/>
        <v>0</v>
      </c>
      <c r="W97" s="188">
        <f t="shared" si="98"/>
        <v>0</v>
      </c>
      <c r="X97" s="188">
        <f t="shared" si="98"/>
        <v>3</v>
      </c>
      <c r="Y97" s="188">
        <f t="shared" si="98"/>
        <v>90</v>
      </c>
      <c r="Z97" s="187">
        <f>SUM(Z87:Z96)</f>
        <v>93</v>
      </c>
      <c r="AA97" s="186">
        <f t="shared" si="98"/>
        <v>0</v>
      </c>
      <c r="AB97" s="188">
        <f t="shared" si="98"/>
        <v>3</v>
      </c>
      <c r="AC97" s="188">
        <f t="shared" si="98"/>
        <v>71</v>
      </c>
      <c r="AD97" s="188">
        <f>SUM(AD87:AD96)</f>
        <v>74</v>
      </c>
      <c r="AE97" s="188">
        <f t="shared" si="98"/>
        <v>1</v>
      </c>
      <c r="AF97" s="188">
        <f>SUM(AF87:AF96)</f>
        <v>1</v>
      </c>
      <c r="AG97" s="187">
        <f>SUM(AG87:AG96)</f>
        <v>75</v>
      </c>
      <c r="AH97" s="186">
        <f t="shared" si="98"/>
        <v>0</v>
      </c>
      <c r="AI97" s="188">
        <f t="shared" si="98"/>
        <v>0</v>
      </c>
      <c r="AJ97" s="188">
        <f t="shared" si="98"/>
        <v>0</v>
      </c>
      <c r="AK97" s="188">
        <f t="shared" si="98"/>
        <v>0</v>
      </c>
      <c r="AL97" s="187">
        <f>SUM(AL87:AL96)</f>
        <v>0</v>
      </c>
      <c r="AM97" s="186">
        <f t="shared" si="98"/>
        <v>0</v>
      </c>
      <c r="AN97" s="188">
        <f t="shared" si="98"/>
        <v>2</v>
      </c>
      <c r="AO97" s="187">
        <f>SUM(AO87:AO96)</f>
        <v>2</v>
      </c>
      <c r="AP97" s="186">
        <f t="shared" si="98"/>
        <v>0</v>
      </c>
      <c r="AQ97" s="188">
        <f t="shared" si="98"/>
        <v>0</v>
      </c>
      <c r="AR97" s="188">
        <f>SUM(AR87:AR96)</f>
        <v>0</v>
      </c>
      <c r="AS97" s="188">
        <f t="shared" si="98"/>
        <v>0</v>
      </c>
      <c r="AT97" s="188">
        <f t="shared" si="98"/>
        <v>2</v>
      </c>
      <c r="AU97" s="188">
        <f>SUM(AU87:AU96)</f>
        <v>2</v>
      </c>
      <c r="AV97" s="187">
        <f>SUM(AV87:AV96)</f>
        <v>2</v>
      </c>
      <c r="AW97" s="186">
        <f t="shared" si="98"/>
        <v>1</v>
      </c>
      <c r="AX97" s="188">
        <f t="shared" si="98"/>
        <v>0</v>
      </c>
      <c r="AY97" s="188">
        <f t="shared" si="98"/>
        <v>5</v>
      </c>
      <c r="AZ97" s="188">
        <f>SUM(AZ87:AZ96)</f>
        <v>6</v>
      </c>
      <c r="BA97" s="188">
        <f t="shared" si="98"/>
        <v>0</v>
      </c>
      <c r="BB97" s="188">
        <f>SUM(BB87:BB96)</f>
        <v>0</v>
      </c>
      <c r="BC97" s="187">
        <f>SUM(BC87:BC96)</f>
        <v>6</v>
      </c>
      <c r="BD97" s="186">
        <f t="shared" si="98"/>
        <v>2</v>
      </c>
      <c r="BE97" s="188">
        <f t="shared" si="98"/>
        <v>3</v>
      </c>
      <c r="BF97" s="188">
        <f t="shared" si="98"/>
        <v>2</v>
      </c>
      <c r="BG97" s="187">
        <f>SUM(BG87:BG96)</f>
        <v>7</v>
      </c>
      <c r="BH97" s="189">
        <f t="shared" si="98"/>
        <v>206</v>
      </c>
      <c r="BI97" s="559" t="s">
        <v>272</v>
      </c>
      <c r="BJ97" s="560"/>
      <c r="BK97" s="554"/>
      <c r="BL97" s="564"/>
      <c r="BM97" s="205"/>
      <c r="BN97" s="205"/>
      <c r="BO97" s="205"/>
    </row>
    <row r="98" spans="1:67" ht="12.75" thickBot="1" x14ac:dyDescent="0.25"/>
    <row r="99" spans="1:67" x14ac:dyDescent="0.2">
      <c r="A99" s="511"/>
      <c r="B99" s="538" t="s">
        <v>260</v>
      </c>
      <c r="C99" s="539"/>
      <c r="D99" s="539"/>
      <c r="E99" s="539"/>
      <c r="F99" s="539"/>
      <c r="G99" s="539"/>
      <c r="H99" s="539"/>
      <c r="I99" s="539"/>
      <c r="J99" s="539"/>
      <c r="K99" s="539"/>
      <c r="L99" s="539"/>
      <c r="M99" s="540"/>
    </row>
    <row r="100" spans="1:67" x14ac:dyDescent="0.2">
      <c r="A100" s="511"/>
      <c r="B100" s="541"/>
      <c r="C100" s="542"/>
      <c r="D100" s="542"/>
      <c r="E100" s="542"/>
      <c r="F100" s="542"/>
      <c r="G100" s="542"/>
      <c r="H100" s="542"/>
      <c r="I100" s="542"/>
      <c r="J100" s="542"/>
      <c r="K100" s="542"/>
      <c r="L100" s="542"/>
      <c r="M100" s="543"/>
    </row>
    <row r="101" spans="1:67" ht="12.75" thickBot="1" x14ac:dyDescent="0.25">
      <c r="A101" s="511"/>
      <c r="B101" s="544"/>
      <c r="C101" s="545"/>
      <c r="D101" s="545"/>
      <c r="E101" s="545"/>
      <c r="F101" s="545"/>
      <c r="G101" s="545"/>
      <c r="H101" s="545"/>
      <c r="I101" s="545"/>
      <c r="J101" s="545"/>
      <c r="K101" s="545"/>
      <c r="L101" s="545"/>
      <c r="M101" s="546"/>
    </row>
    <row r="102" spans="1:67" s="181" customFormat="1" ht="12.75" thickBot="1" x14ac:dyDescent="0.3">
      <c r="A102" s="511"/>
      <c r="B102" s="472" t="s">
        <v>235</v>
      </c>
      <c r="C102" s="478" t="s">
        <v>18</v>
      </c>
      <c r="D102" s="475" t="s">
        <v>236</v>
      </c>
      <c r="E102" s="472" t="s">
        <v>19</v>
      </c>
      <c r="F102" s="466" t="s">
        <v>321</v>
      </c>
      <c r="G102" s="466" t="s">
        <v>238</v>
      </c>
      <c r="H102" s="466" t="s">
        <v>239</v>
      </c>
      <c r="I102" s="469" t="s">
        <v>20</v>
      </c>
      <c r="J102" s="459" t="s">
        <v>240</v>
      </c>
      <c r="K102" s="459" t="s">
        <v>241</v>
      </c>
      <c r="L102" s="459" t="s">
        <v>242</v>
      </c>
      <c r="M102" s="459" t="s">
        <v>243</v>
      </c>
      <c r="N102" s="481" t="s">
        <v>0</v>
      </c>
      <c r="O102" s="482"/>
      <c r="P102" s="481" t="s">
        <v>2</v>
      </c>
      <c r="Q102" s="490"/>
      <c r="R102" s="490"/>
      <c r="S102" s="490"/>
      <c r="T102" s="490"/>
      <c r="U102" s="482"/>
      <c r="V102" s="490" t="s">
        <v>3</v>
      </c>
      <c r="W102" s="490"/>
      <c r="X102" s="490"/>
      <c r="Y102" s="490"/>
      <c r="Z102" s="482"/>
      <c r="AA102" s="498" t="s">
        <v>4</v>
      </c>
      <c r="AB102" s="498"/>
      <c r="AC102" s="498"/>
      <c r="AD102" s="498"/>
      <c r="AE102" s="498"/>
      <c r="AF102" s="498"/>
      <c r="AG102" s="499"/>
      <c r="AH102" s="500" t="s">
        <v>5</v>
      </c>
      <c r="AI102" s="498"/>
      <c r="AJ102" s="498"/>
      <c r="AK102" s="498"/>
      <c r="AL102" s="498"/>
      <c r="AM102" s="481" t="s">
        <v>6</v>
      </c>
      <c r="AN102" s="490"/>
      <c r="AO102" s="482"/>
      <c r="AP102" s="490" t="s">
        <v>7</v>
      </c>
      <c r="AQ102" s="490"/>
      <c r="AR102" s="490"/>
      <c r="AS102" s="490"/>
      <c r="AT102" s="490"/>
      <c r="AU102" s="490"/>
      <c r="AV102" s="482"/>
      <c r="AW102" s="481" t="s">
        <v>8</v>
      </c>
      <c r="AX102" s="490"/>
      <c r="AY102" s="490"/>
      <c r="AZ102" s="490"/>
      <c r="BA102" s="490"/>
      <c r="BB102" s="490"/>
      <c r="BC102" s="482"/>
      <c r="BD102" s="481" t="s">
        <v>9</v>
      </c>
      <c r="BE102" s="490"/>
      <c r="BF102" s="490"/>
      <c r="BG102" s="482"/>
      <c r="BH102" s="459" t="s">
        <v>256</v>
      </c>
      <c r="BI102" s="439" t="s">
        <v>245</v>
      </c>
      <c r="BJ102" s="441"/>
      <c r="BK102" s="556" t="s">
        <v>271</v>
      </c>
      <c r="BL102" s="556" t="s">
        <v>272</v>
      </c>
      <c r="BM102" s="206"/>
      <c r="BN102" s="206"/>
      <c r="BO102" s="206"/>
    </row>
    <row r="103" spans="1:67" s="181" customFormat="1" ht="12.75" thickBot="1" x14ac:dyDescent="0.3">
      <c r="A103" s="511"/>
      <c r="B103" s="473"/>
      <c r="C103" s="479"/>
      <c r="D103" s="476"/>
      <c r="E103" s="473"/>
      <c r="F103" s="467"/>
      <c r="G103" s="467"/>
      <c r="H103" s="467"/>
      <c r="I103" s="470"/>
      <c r="J103" s="460"/>
      <c r="K103" s="460"/>
      <c r="L103" s="460"/>
      <c r="M103" s="460"/>
      <c r="N103" s="483"/>
      <c r="O103" s="484"/>
      <c r="P103" s="495"/>
      <c r="Q103" s="496"/>
      <c r="R103" s="496"/>
      <c r="S103" s="496"/>
      <c r="T103" s="496"/>
      <c r="U103" s="497"/>
      <c r="V103" s="496"/>
      <c r="W103" s="496"/>
      <c r="X103" s="496"/>
      <c r="Y103" s="496"/>
      <c r="Z103" s="497"/>
      <c r="AA103" s="500" t="s">
        <v>10</v>
      </c>
      <c r="AB103" s="498"/>
      <c r="AC103" s="498"/>
      <c r="AD103" s="499"/>
      <c r="AE103" s="500" t="s">
        <v>11</v>
      </c>
      <c r="AF103" s="498"/>
      <c r="AG103" s="499"/>
      <c r="AH103" s="500" t="s">
        <v>12</v>
      </c>
      <c r="AI103" s="498"/>
      <c r="AJ103" s="498"/>
      <c r="AK103" s="498"/>
      <c r="AL103" s="499"/>
      <c r="AM103" s="483"/>
      <c r="AN103" s="492"/>
      <c r="AO103" s="484"/>
      <c r="AP103" s="500" t="s">
        <v>13</v>
      </c>
      <c r="AQ103" s="498"/>
      <c r="AR103" s="499"/>
      <c r="AS103" s="500" t="s">
        <v>14</v>
      </c>
      <c r="AT103" s="498"/>
      <c r="AU103" s="499"/>
      <c r="AV103" s="501" t="s">
        <v>15</v>
      </c>
      <c r="AW103" s="500" t="s">
        <v>16</v>
      </c>
      <c r="AX103" s="498"/>
      <c r="AY103" s="498"/>
      <c r="AZ103" s="499"/>
      <c r="BA103" s="500" t="s">
        <v>17</v>
      </c>
      <c r="BB103" s="499"/>
      <c r="BC103" s="488" t="s">
        <v>39</v>
      </c>
      <c r="BD103" s="483"/>
      <c r="BE103" s="492"/>
      <c r="BF103" s="492"/>
      <c r="BG103" s="484"/>
      <c r="BH103" s="460"/>
      <c r="BI103" s="431" t="s">
        <v>248</v>
      </c>
      <c r="BJ103" s="431" t="s">
        <v>249</v>
      </c>
      <c r="BK103" s="557"/>
      <c r="BL103" s="557"/>
      <c r="BM103" s="206"/>
      <c r="BN103" s="206"/>
      <c r="BO103" s="206"/>
    </row>
    <row r="104" spans="1:67" s="181" customFormat="1" ht="48.75" thickBot="1" x14ac:dyDescent="0.3">
      <c r="A104" s="511"/>
      <c r="B104" s="474"/>
      <c r="C104" s="480"/>
      <c r="D104" s="477"/>
      <c r="E104" s="474"/>
      <c r="F104" s="468"/>
      <c r="G104" s="468"/>
      <c r="H104" s="468"/>
      <c r="I104" s="471"/>
      <c r="J104" s="460"/>
      <c r="K104" s="460"/>
      <c r="L104" s="460"/>
      <c r="M104" s="460"/>
      <c r="N104" s="12" t="s">
        <v>21</v>
      </c>
      <c r="O104" s="24" t="s">
        <v>1</v>
      </c>
      <c r="P104" s="25" t="s">
        <v>22</v>
      </c>
      <c r="Q104" s="12" t="s">
        <v>24</v>
      </c>
      <c r="R104" s="12" t="s">
        <v>25</v>
      </c>
      <c r="S104" s="12" t="s">
        <v>26</v>
      </c>
      <c r="T104" s="12" t="s">
        <v>27</v>
      </c>
      <c r="U104" s="26" t="s">
        <v>28</v>
      </c>
      <c r="V104" s="12" t="s">
        <v>23</v>
      </c>
      <c r="W104" s="12" t="s">
        <v>24</v>
      </c>
      <c r="X104" s="12" t="s">
        <v>26</v>
      </c>
      <c r="Y104" s="12" t="s">
        <v>27</v>
      </c>
      <c r="Z104" s="26" t="s">
        <v>29</v>
      </c>
      <c r="AA104" s="12" t="s">
        <v>23</v>
      </c>
      <c r="AB104" s="12" t="s">
        <v>24</v>
      </c>
      <c r="AC104" s="12" t="s">
        <v>27</v>
      </c>
      <c r="AD104" s="26" t="s">
        <v>30</v>
      </c>
      <c r="AE104" s="12" t="s">
        <v>22</v>
      </c>
      <c r="AF104" s="27" t="s">
        <v>31</v>
      </c>
      <c r="AG104" s="26" t="s">
        <v>32</v>
      </c>
      <c r="AH104" s="25" t="s">
        <v>22</v>
      </c>
      <c r="AI104" s="12" t="s">
        <v>23</v>
      </c>
      <c r="AJ104" s="12" t="s">
        <v>24</v>
      </c>
      <c r="AK104" s="12" t="s">
        <v>27</v>
      </c>
      <c r="AL104" s="26" t="s">
        <v>33</v>
      </c>
      <c r="AM104" s="12" t="s">
        <v>24</v>
      </c>
      <c r="AN104" s="12" t="s">
        <v>27</v>
      </c>
      <c r="AO104" s="26" t="s">
        <v>34</v>
      </c>
      <c r="AP104" s="12" t="s">
        <v>23</v>
      </c>
      <c r="AQ104" s="12" t="s">
        <v>27</v>
      </c>
      <c r="AR104" s="26" t="s">
        <v>35</v>
      </c>
      <c r="AS104" s="12" t="s">
        <v>23</v>
      </c>
      <c r="AT104" s="12" t="s">
        <v>26</v>
      </c>
      <c r="AU104" s="28" t="s">
        <v>36</v>
      </c>
      <c r="AV104" s="502"/>
      <c r="AW104" s="25" t="s">
        <v>22</v>
      </c>
      <c r="AX104" s="12" t="s">
        <v>24</v>
      </c>
      <c r="AY104" s="12" t="s">
        <v>27</v>
      </c>
      <c r="AZ104" s="26" t="s">
        <v>37</v>
      </c>
      <c r="BA104" s="12" t="s">
        <v>22</v>
      </c>
      <c r="BB104" s="27" t="s">
        <v>38</v>
      </c>
      <c r="BC104" s="489"/>
      <c r="BD104" s="12" t="s">
        <v>24</v>
      </c>
      <c r="BE104" s="12" t="s">
        <v>26</v>
      </c>
      <c r="BF104" s="12" t="s">
        <v>27</v>
      </c>
      <c r="BG104" s="26" t="s">
        <v>40</v>
      </c>
      <c r="BH104" s="493"/>
      <c r="BI104" s="432"/>
      <c r="BJ104" s="432"/>
      <c r="BK104" s="557"/>
      <c r="BL104" s="558"/>
      <c r="BM104" s="206"/>
      <c r="BN104" s="206"/>
      <c r="BO104" s="206"/>
    </row>
    <row r="105" spans="1:67" s="181" customFormat="1" ht="108.75" thickBot="1" x14ac:dyDescent="0.3">
      <c r="A105" s="511"/>
      <c r="B105" s="14">
        <v>66</v>
      </c>
      <c r="C105" s="5" t="str">
        <f>'ESPECIFICACIONES TECNICAS- E.M'!C105</f>
        <v xml:space="preserve">Proteinasa K, liofilizada, libre de DNasas y RNasas. </v>
      </c>
      <c r="D105" s="8" t="str">
        <f>'ESPECIFICACIONES TECNICAS- E.M'!D105</f>
        <v>NA</v>
      </c>
      <c r="E105" s="8" t="str">
        <f>'ESPECIFICACIONES TECNICAS- E.M'!E105</f>
        <v>NA</v>
      </c>
      <c r="F105" s="5" t="str">
        <f>'ESPECIFICACIONES TECNICAS- E.M'!F105</f>
        <v>Frasco por 100 mg</v>
      </c>
      <c r="G105" s="5" t="str">
        <f>'ESPECIFICACIONES TECNICAS- E.M'!G105</f>
        <v>1 año a partir de la entrega, en caso de no tener vigencia, se debe incluir documento (certificado de análisis o del fabricante) que incluya o se indique fecha de re-análisis (recommended retest date) o describir la vida útil del reactivo (Shelf life); ésta no debe ser inferior a doce (12) meses.</v>
      </c>
      <c r="H105" s="8" t="str">
        <f>'ESPECIFICACIONES TECNICAS- E.M'!H105</f>
        <v>REFRIGERACION / CONGELACION
SEGÚN ESPECIFICACION DEL FABRICANTE</v>
      </c>
      <c r="I105" s="102" t="str">
        <f>'ESPECIFICACIONES TECNICAS- E.M'!I105</f>
        <v>NA</v>
      </c>
      <c r="J105" s="267" t="str">
        <f>'ESPECIFICACIONES TECNICAS- E.M'!J105</f>
        <v>12161500
12352200</v>
      </c>
      <c r="K105" s="266" t="str">
        <f>'ESPECIFICACIONES TECNICAS- E.M'!K105</f>
        <v>REACTIVO</v>
      </c>
      <c r="L105" s="340" t="str">
        <f>'ESPECIFICACIONES TECNICAS- E.M'!L105</f>
        <v>NA</v>
      </c>
      <c r="M105" s="267" t="str">
        <f>'ESPECIFICACIONES TECNICAS- E.M'!M105</f>
        <v>ANALISIS DE SUSTACIA</v>
      </c>
      <c r="N105" s="103">
        <v>500</v>
      </c>
      <c r="O105" s="58">
        <f>SUM(N105:N105)</f>
        <v>500</v>
      </c>
      <c r="P105" s="57"/>
      <c r="Q105" s="59"/>
      <c r="R105" s="59"/>
      <c r="S105" s="60">
        <v>200</v>
      </c>
      <c r="T105" s="59"/>
      <c r="U105" s="58">
        <f>SUM(P105:T105)</f>
        <v>200</v>
      </c>
      <c r="V105" s="57"/>
      <c r="W105" s="59"/>
      <c r="X105" s="60">
        <v>500</v>
      </c>
      <c r="Y105" s="59"/>
      <c r="Z105" s="58">
        <f>SUM(V105:Y105)</f>
        <v>500</v>
      </c>
      <c r="AA105" s="57"/>
      <c r="AB105" s="59"/>
      <c r="AC105" s="59"/>
      <c r="AD105" s="60">
        <f>SUM(AA105:AC105)</f>
        <v>0</v>
      </c>
      <c r="AE105" s="59"/>
      <c r="AF105" s="60">
        <f>SUM(AE105:AE105)</f>
        <v>0</v>
      </c>
      <c r="AG105" s="58">
        <f>AF105+AD105</f>
        <v>0</v>
      </c>
      <c r="AH105" s="57"/>
      <c r="AI105" s="59"/>
      <c r="AJ105" s="59"/>
      <c r="AK105" s="59"/>
      <c r="AL105" s="58">
        <f>SUM(AH105:AK105)</f>
        <v>0</v>
      </c>
      <c r="AM105" s="57"/>
      <c r="AN105" s="59"/>
      <c r="AO105" s="58">
        <f>SUM(AM105:AN105)</f>
        <v>0</v>
      </c>
      <c r="AP105" s="57"/>
      <c r="AQ105" s="59"/>
      <c r="AR105" s="60">
        <f>SUM(AP105:AQ105)</f>
        <v>0</v>
      </c>
      <c r="AS105" s="60"/>
      <c r="AT105" s="60">
        <v>300</v>
      </c>
      <c r="AU105" s="60">
        <f>SUM(AS105:AT105)</f>
        <v>300</v>
      </c>
      <c r="AV105" s="58">
        <f>AU105+AR105</f>
        <v>300</v>
      </c>
      <c r="AW105" s="57"/>
      <c r="AX105" s="59"/>
      <c r="AY105" s="59"/>
      <c r="AZ105" s="60">
        <f>SUM(AW105:AY105)</f>
        <v>0</v>
      </c>
      <c r="BA105" s="60"/>
      <c r="BB105" s="60">
        <f>SUM(BA105:BA105)</f>
        <v>0</v>
      </c>
      <c r="BC105" s="58">
        <f>BB105+AZ105</f>
        <v>0</v>
      </c>
      <c r="BD105" s="29"/>
      <c r="BE105" s="52">
        <v>200</v>
      </c>
      <c r="BF105" s="30"/>
      <c r="BG105" s="61">
        <f>SUM(BD105:BF105)</f>
        <v>200</v>
      </c>
      <c r="BH105" s="194">
        <f>BG105+BC105+AV105+AO105+AL105+AG105+Z105+U105+O105</f>
        <v>1700</v>
      </c>
      <c r="BI105" s="94">
        <v>151988.46</v>
      </c>
      <c r="BJ105" s="95">
        <f>ROUND(BI105,0)</f>
        <v>151988</v>
      </c>
      <c r="BK105" s="195">
        <f>BJ105*BH105</f>
        <v>258379600</v>
      </c>
      <c r="BL105" s="570">
        <f>SUM(BK105)</f>
        <v>258379600</v>
      </c>
      <c r="BM105" s="204"/>
      <c r="BN105" s="204"/>
      <c r="BO105" s="204"/>
    </row>
    <row r="106" spans="1:67" ht="15.75" thickBot="1" x14ac:dyDescent="0.25">
      <c r="B106" s="547" t="s">
        <v>253</v>
      </c>
      <c r="C106" s="548"/>
      <c r="D106" s="548"/>
      <c r="E106" s="548"/>
      <c r="F106" s="548"/>
      <c r="G106" s="548"/>
      <c r="H106" s="548"/>
      <c r="I106" s="548"/>
      <c r="J106" s="545"/>
      <c r="K106" s="545"/>
      <c r="L106" s="545"/>
      <c r="M106" s="546"/>
      <c r="N106" s="186">
        <f>SUM(N105)</f>
        <v>500</v>
      </c>
      <c r="O106" s="187">
        <f t="shared" ref="O106:BH106" si="99">SUM(O105)</f>
        <v>500</v>
      </c>
      <c r="P106" s="186">
        <f t="shared" si="99"/>
        <v>0</v>
      </c>
      <c r="Q106" s="188">
        <f t="shared" si="99"/>
        <v>0</v>
      </c>
      <c r="R106" s="188">
        <f t="shared" si="99"/>
        <v>0</v>
      </c>
      <c r="S106" s="188">
        <f t="shared" si="99"/>
        <v>200</v>
      </c>
      <c r="T106" s="188">
        <f t="shared" si="99"/>
        <v>0</v>
      </c>
      <c r="U106" s="187">
        <f t="shared" si="99"/>
        <v>200</v>
      </c>
      <c r="V106" s="186">
        <f t="shared" si="99"/>
        <v>0</v>
      </c>
      <c r="W106" s="188">
        <f t="shared" si="99"/>
        <v>0</v>
      </c>
      <c r="X106" s="188">
        <f t="shared" si="99"/>
        <v>500</v>
      </c>
      <c r="Y106" s="188">
        <f t="shared" si="99"/>
        <v>0</v>
      </c>
      <c r="Z106" s="187">
        <f t="shared" si="99"/>
        <v>500</v>
      </c>
      <c r="AA106" s="186">
        <f t="shared" si="99"/>
        <v>0</v>
      </c>
      <c r="AB106" s="188">
        <f t="shared" si="99"/>
        <v>0</v>
      </c>
      <c r="AC106" s="188">
        <f t="shared" si="99"/>
        <v>0</v>
      </c>
      <c r="AD106" s="188">
        <f t="shared" si="99"/>
        <v>0</v>
      </c>
      <c r="AE106" s="188">
        <f t="shared" si="99"/>
        <v>0</v>
      </c>
      <c r="AF106" s="188">
        <f t="shared" si="99"/>
        <v>0</v>
      </c>
      <c r="AG106" s="187">
        <f t="shared" si="99"/>
        <v>0</v>
      </c>
      <c r="AH106" s="186">
        <f t="shared" si="99"/>
        <v>0</v>
      </c>
      <c r="AI106" s="188">
        <f t="shared" si="99"/>
        <v>0</v>
      </c>
      <c r="AJ106" s="188">
        <f t="shared" si="99"/>
        <v>0</v>
      </c>
      <c r="AK106" s="188">
        <f t="shared" si="99"/>
        <v>0</v>
      </c>
      <c r="AL106" s="187">
        <f t="shared" si="99"/>
        <v>0</v>
      </c>
      <c r="AM106" s="186">
        <f t="shared" si="99"/>
        <v>0</v>
      </c>
      <c r="AN106" s="188">
        <f t="shared" si="99"/>
        <v>0</v>
      </c>
      <c r="AO106" s="187">
        <f t="shared" si="99"/>
        <v>0</v>
      </c>
      <c r="AP106" s="186">
        <f t="shared" si="99"/>
        <v>0</v>
      </c>
      <c r="AQ106" s="188">
        <f t="shared" si="99"/>
        <v>0</v>
      </c>
      <c r="AR106" s="188">
        <f t="shared" si="99"/>
        <v>0</v>
      </c>
      <c r="AS106" s="188">
        <f t="shared" si="99"/>
        <v>0</v>
      </c>
      <c r="AT106" s="188">
        <f t="shared" si="99"/>
        <v>300</v>
      </c>
      <c r="AU106" s="188">
        <f t="shared" si="99"/>
        <v>300</v>
      </c>
      <c r="AV106" s="187">
        <f t="shared" si="99"/>
        <v>300</v>
      </c>
      <c r="AW106" s="186">
        <f t="shared" si="99"/>
        <v>0</v>
      </c>
      <c r="AX106" s="188">
        <f t="shared" si="99"/>
        <v>0</v>
      </c>
      <c r="AY106" s="188">
        <f t="shared" si="99"/>
        <v>0</v>
      </c>
      <c r="AZ106" s="188">
        <f t="shared" si="99"/>
        <v>0</v>
      </c>
      <c r="BA106" s="188">
        <f t="shared" si="99"/>
        <v>0</v>
      </c>
      <c r="BB106" s="188">
        <f t="shared" si="99"/>
        <v>0</v>
      </c>
      <c r="BC106" s="187">
        <f t="shared" si="99"/>
        <v>0</v>
      </c>
      <c r="BD106" s="196">
        <f t="shared" si="99"/>
        <v>0</v>
      </c>
      <c r="BE106" s="188">
        <f t="shared" si="99"/>
        <v>200</v>
      </c>
      <c r="BF106" s="188">
        <f t="shared" si="99"/>
        <v>0</v>
      </c>
      <c r="BG106" s="188">
        <f t="shared" si="99"/>
        <v>200</v>
      </c>
      <c r="BH106" s="187">
        <f t="shared" si="99"/>
        <v>1700</v>
      </c>
      <c r="BI106" s="559" t="s">
        <v>272</v>
      </c>
      <c r="BJ106" s="560"/>
      <c r="BK106" s="554"/>
      <c r="BL106" s="571"/>
      <c r="BM106" s="204"/>
      <c r="BN106" s="204"/>
      <c r="BO106" s="204"/>
    </row>
    <row r="107" spans="1:67" ht="12.75" thickBot="1" x14ac:dyDescent="0.25"/>
    <row r="108" spans="1:67" x14ac:dyDescent="0.2">
      <c r="B108" s="538" t="s">
        <v>261</v>
      </c>
      <c r="C108" s="539"/>
      <c r="D108" s="539"/>
      <c r="E108" s="539"/>
      <c r="F108" s="539"/>
      <c r="G108" s="539"/>
      <c r="H108" s="539"/>
      <c r="I108" s="539"/>
      <c r="J108" s="539"/>
      <c r="K108" s="539"/>
      <c r="L108" s="539"/>
      <c r="M108" s="540"/>
    </row>
    <row r="109" spans="1:67" x14ac:dyDescent="0.2">
      <c r="B109" s="541"/>
      <c r="C109" s="542"/>
      <c r="D109" s="542"/>
      <c r="E109" s="542"/>
      <c r="F109" s="542"/>
      <c r="G109" s="542"/>
      <c r="H109" s="542"/>
      <c r="I109" s="542"/>
      <c r="J109" s="542"/>
      <c r="K109" s="542"/>
      <c r="L109" s="542"/>
      <c r="M109" s="543"/>
    </row>
    <row r="110" spans="1:67" ht="12.75" thickBot="1" x14ac:dyDescent="0.25">
      <c r="B110" s="544"/>
      <c r="C110" s="545"/>
      <c r="D110" s="545"/>
      <c r="E110" s="545"/>
      <c r="F110" s="545"/>
      <c r="G110" s="545"/>
      <c r="H110" s="545"/>
      <c r="I110" s="545"/>
      <c r="J110" s="545"/>
      <c r="K110" s="545"/>
      <c r="L110" s="545"/>
      <c r="M110" s="546"/>
    </row>
    <row r="111" spans="1:67" s="181" customFormat="1" ht="12.75" thickBot="1" x14ac:dyDescent="0.3">
      <c r="B111" s="472" t="s">
        <v>235</v>
      </c>
      <c r="C111" s="478" t="s">
        <v>18</v>
      </c>
      <c r="D111" s="475" t="s">
        <v>236</v>
      </c>
      <c r="E111" s="472" t="s">
        <v>19</v>
      </c>
      <c r="F111" s="466" t="s">
        <v>321</v>
      </c>
      <c r="G111" s="466" t="s">
        <v>238</v>
      </c>
      <c r="H111" s="466" t="s">
        <v>239</v>
      </c>
      <c r="I111" s="469" t="s">
        <v>20</v>
      </c>
      <c r="J111" s="459" t="s">
        <v>240</v>
      </c>
      <c r="K111" s="459" t="s">
        <v>241</v>
      </c>
      <c r="L111" s="459" t="s">
        <v>242</v>
      </c>
      <c r="M111" s="459" t="s">
        <v>243</v>
      </c>
      <c r="N111" s="481" t="s">
        <v>0</v>
      </c>
      <c r="O111" s="482"/>
      <c r="P111" s="481" t="s">
        <v>2</v>
      </c>
      <c r="Q111" s="490"/>
      <c r="R111" s="490"/>
      <c r="S111" s="490"/>
      <c r="T111" s="490"/>
      <c r="U111" s="482"/>
      <c r="V111" s="490" t="s">
        <v>3</v>
      </c>
      <c r="W111" s="490"/>
      <c r="X111" s="490"/>
      <c r="Y111" s="490"/>
      <c r="Z111" s="482"/>
      <c r="AA111" s="498" t="s">
        <v>4</v>
      </c>
      <c r="AB111" s="498"/>
      <c r="AC111" s="498"/>
      <c r="AD111" s="498"/>
      <c r="AE111" s="498"/>
      <c r="AF111" s="498"/>
      <c r="AG111" s="499"/>
      <c r="AH111" s="500" t="s">
        <v>5</v>
      </c>
      <c r="AI111" s="498"/>
      <c r="AJ111" s="498"/>
      <c r="AK111" s="498"/>
      <c r="AL111" s="498"/>
      <c r="AM111" s="481" t="s">
        <v>6</v>
      </c>
      <c r="AN111" s="490"/>
      <c r="AO111" s="482"/>
      <c r="AP111" s="481" t="s">
        <v>7</v>
      </c>
      <c r="AQ111" s="490"/>
      <c r="AR111" s="490"/>
      <c r="AS111" s="490"/>
      <c r="AT111" s="490"/>
      <c r="AU111" s="490"/>
      <c r="AV111" s="482"/>
      <c r="AW111" s="481" t="s">
        <v>8</v>
      </c>
      <c r="AX111" s="490"/>
      <c r="AY111" s="490"/>
      <c r="AZ111" s="490"/>
      <c r="BA111" s="490"/>
      <c r="BB111" s="490"/>
      <c r="BC111" s="482"/>
      <c r="BD111" s="490" t="s">
        <v>9</v>
      </c>
      <c r="BE111" s="490"/>
      <c r="BF111" s="490"/>
      <c r="BG111" s="482"/>
      <c r="BH111" s="459" t="s">
        <v>244</v>
      </c>
      <c r="BI111" s="439" t="s">
        <v>245</v>
      </c>
      <c r="BJ111" s="441"/>
      <c r="BK111" s="556" t="s">
        <v>271</v>
      </c>
      <c r="BL111" s="556" t="s">
        <v>272</v>
      </c>
      <c r="BM111" s="206"/>
      <c r="BN111" s="206"/>
      <c r="BO111" s="206"/>
    </row>
    <row r="112" spans="1:67" s="181" customFormat="1" ht="12.75" thickBot="1" x14ac:dyDescent="0.3">
      <c r="B112" s="473"/>
      <c r="C112" s="479"/>
      <c r="D112" s="476"/>
      <c r="E112" s="473"/>
      <c r="F112" s="467"/>
      <c r="G112" s="467"/>
      <c r="H112" s="467"/>
      <c r="I112" s="470"/>
      <c r="J112" s="460"/>
      <c r="K112" s="460"/>
      <c r="L112" s="460"/>
      <c r="M112" s="460"/>
      <c r="N112" s="483"/>
      <c r="O112" s="484"/>
      <c r="P112" s="495"/>
      <c r="Q112" s="496"/>
      <c r="R112" s="496"/>
      <c r="S112" s="496"/>
      <c r="T112" s="496"/>
      <c r="U112" s="497"/>
      <c r="V112" s="496"/>
      <c r="W112" s="496"/>
      <c r="X112" s="496"/>
      <c r="Y112" s="496"/>
      <c r="Z112" s="497"/>
      <c r="AA112" s="500" t="s">
        <v>10</v>
      </c>
      <c r="AB112" s="498"/>
      <c r="AC112" s="498"/>
      <c r="AD112" s="499"/>
      <c r="AE112" s="500" t="s">
        <v>11</v>
      </c>
      <c r="AF112" s="498"/>
      <c r="AG112" s="499"/>
      <c r="AH112" s="500" t="s">
        <v>12</v>
      </c>
      <c r="AI112" s="498"/>
      <c r="AJ112" s="498"/>
      <c r="AK112" s="498"/>
      <c r="AL112" s="499"/>
      <c r="AM112" s="483"/>
      <c r="AN112" s="492"/>
      <c r="AO112" s="484"/>
      <c r="AP112" s="500" t="s">
        <v>13</v>
      </c>
      <c r="AQ112" s="498"/>
      <c r="AR112" s="499"/>
      <c r="AS112" s="500" t="s">
        <v>14</v>
      </c>
      <c r="AT112" s="498"/>
      <c r="AU112" s="499"/>
      <c r="AV112" s="501" t="s">
        <v>15</v>
      </c>
      <c r="AW112" s="500" t="s">
        <v>16</v>
      </c>
      <c r="AX112" s="498"/>
      <c r="AY112" s="498"/>
      <c r="AZ112" s="499"/>
      <c r="BA112" s="500" t="s">
        <v>17</v>
      </c>
      <c r="BB112" s="499"/>
      <c r="BC112" s="488" t="s">
        <v>39</v>
      </c>
      <c r="BD112" s="492"/>
      <c r="BE112" s="492"/>
      <c r="BF112" s="492"/>
      <c r="BG112" s="484"/>
      <c r="BH112" s="460"/>
      <c r="BI112" s="431" t="s">
        <v>248</v>
      </c>
      <c r="BJ112" s="431" t="s">
        <v>249</v>
      </c>
      <c r="BK112" s="557"/>
      <c r="BL112" s="557"/>
      <c r="BM112" s="206"/>
      <c r="BN112" s="206"/>
      <c r="BO112" s="206"/>
    </row>
    <row r="113" spans="1:69" s="181" customFormat="1" ht="48.75" thickBot="1" x14ac:dyDescent="0.3">
      <c r="B113" s="474"/>
      <c r="C113" s="480"/>
      <c r="D113" s="477"/>
      <c r="E113" s="474"/>
      <c r="F113" s="468"/>
      <c r="G113" s="468"/>
      <c r="H113" s="468"/>
      <c r="I113" s="471"/>
      <c r="J113" s="460"/>
      <c r="K113" s="460"/>
      <c r="L113" s="460"/>
      <c r="M113" s="460"/>
      <c r="N113" s="12" t="s">
        <v>21</v>
      </c>
      <c r="O113" s="24" t="s">
        <v>1</v>
      </c>
      <c r="P113" s="25" t="s">
        <v>22</v>
      </c>
      <c r="Q113" s="12" t="s">
        <v>24</v>
      </c>
      <c r="R113" s="12" t="s">
        <v>25</v>
      </c>
      <c r="S113" s="12" t="s">
        <v>26</v>
      </c>
      <c r="T113" s="12" t="s">
        <v>27</v>
      </c>
      <c r="U113" s="26" t="s">
        <v>28</v>
      </c>
      <c r="V113" s="12" t="s">
        <v>23</v>
      </c>
      <c r="W113" s="12" t="s">
        <v>24</v>
      </c>
      <c r="X113" s="12" t="s">
        <v>26</v>
      </c>
      <c r="Y113" s="12" t="s">
        <v>27</v>
      </c>
      <c r="Z113" s="26" t="s">
        <v>29</v>
      </c>
      <c r="AA113" s="12" t="s">
        <v>23</v>
      </c>
      <c r="AB113" s="12" t="s">
        <v>24</v>
      </c>
      <c r="AC113" s="12" t="s">
        <v>27</v>
      </c>
      <c r="AD113" s="26" t="s">
        <v>30</v>
      </c>
      <c r="AE113" s="12" t="s">
        <v>22</v>
      </c>
      <c r="AF113" s="27" t="s">
        <v>31</v>
      </c>
      <c r="AG113" s="26" t="s">
        <v>32</v>
      </c>
      <c r="AH113" s="25" t="s">
        <v>22</v>
      </c>
      <c r="AI113" s="12" t="s">
        <v>23</v>
      </c>
      <c r="AJ113" s="12" t="s">
        <v>24</v>
      </c>
      <c r="AK113" s="12" t="s">
        <v>27</v>
      </c>
      <c r="AL113" s="26" t="s">
        <v>33</v>
      </c>
      <c r="AM113" s="12" t="s">
        <v>24</v>
      </c>
      <c r="AN113" s="12" t="s">
        <v>27</v>
      </c>
      <c r="AO113" s="26" t="s">
        <v>34</v>
      </c>
      <c r="AP113" s="25" t="s">
        <v>23</v>
      </c>
      <c r="AQ113" s="12" t="s">
        <v>27</v>
      </c>
      <c r="AR113" s="26" t="s">
        <v>35</v>
      </c>
      <c r="AS113" s="12" t="s">
        <v>23</v>
      </c>
      <c r="AT113" s="12" t="s">
        <v>26</v>
      </c>
      <c r="AU113" s="28" t="s">
        <v>36</v>
      </c>
      <c r="AV113" s="502"/>
      <c r="AW113" s="25" t="s">
        <v>22</v>
      </c>
      <c r="AX113" s="12" t="s">
        <v>24</v>
      </c>
      <c r="AY113" s="12" t="s">
        <v>27</v>
      </c>
      <c r="AZ113" s="26" t="s">
        <v>37</v>
      </c>
      <c r="BA113" s="12" t="s">
        <v>22</v>
      </c>
      <c r="BB113" s="27" t="s">
        <v>38</v>
      </c>
      <c r="BC113" s="489"/>
      <c r="BD113" s="12" t="s">
        <v>24</v>
      </c>
      <c r="BE113" s="12" t="s">
        <v>26</v>
      </c>
      <c r="BF113" s="12" t="s">
        <v>27</v>
      </c>
      <c r="BG113" s="26" t="s">
        <v>40</v>
      </c>
      <c r="BH113" s="493"/>
      <c r="BI113" s="432"/>
      <c r="BJ113" s="432"/>
      <c r="BK113" s="557"/>
      <c r="BL113" s="558"/>
      <c r="BM113" s="206"/>
      <c r="BN113" s="206"/>
      <c r="BO113" s="206"/>
    </row>
    <row r="114" spans="1:69" s="181" customFormat="1" ht="180.75" thickBot="1" x14ac:dyDescent="0.3">
      <c r="B114" s="15">
        <v>67</v>
      </c>
      <c r="C114" s="18" t="str">
        <f>'ESPECIFICACIONES TECNICAS- E.M'!C114</f>
        <v>Reactivo para cuantificación de ADN humano autosómico y fracción masculina en una sola reacción para usar en Real Time PCR System 7500. Que cuente con validación para uso en muestras forenses, que permita la evaluación de inhibidores y degradación de ADN. Que incluya kit de calibración para equipo RT-PCR. En caso de requerirse un software específico para el análisis de los resultados, se debe suministrar a cada laboratorio que lo requiera.</v>
      </c>
      <c r="D114" s="17" t="str">
        <f>'ESPECIFICACIONES TECNICAS- E.M'!D114</f>
        <v>NA</v>
      </c>
      <c r="E114" s="17" t="str">
        <f>'ESPECIFICACIONES TECNICAS- E.M'!E114</f>
        <v>NA</v>
      </c>
      <c r="F114" s="16" t="str">
        <f>'ESPECIFICACIONES TECNICAS- E.M'!F114</f>
        <v xml:space="preserve">1 Reaccion </v>
      </c>
      <c r="G114" s="16" t="str">
        <f>'ESPECIFICACIONES TECNICAS- E.M'!G114</f>
        <v>6 meses a partir de la entrega</v>
      </c>
      <c r="H114" s="17" t="str">
        <f>'ESPECIFICACIONES TECNICAS- E.M'!H114</f>
        <v>CONGELACION</v>
      </c>
      <c r="I114" s="105" t="str">
        <f>'ESPECIFICACIONES TECNICAS- E.M'!I114</f>
        <v>NA</v>
      </c>
      <c r="J114" s="267" t="str">
        <f>'ESPECIFICACIONES TECNICAS- E.M'!J114</f>
        <v>41105500
41106300</v>
      </c>
      <c r="K114" s="266" t="str">
        <f>'ESPECIFICACIONES TECNICAS- E.M'!K114</f>
        <v>REACTIVO</v>
      </c>
      <c r="L114" s="340" t="str">
        <f>'ESPECIFICACIONES TECNICAS- E.M'!L114</f>
        <v>NA</v>
      </c>
      <c r="M114" s="267" t="str">
        <f>'ESPECIFICACIONES TECNICAS- E.M'!M114</f>
        <v>ANALISIS DE SUSTACIA</v>
      </c>
      <c r="N114" s="106"/>
      <c r="O114" s="58">
        <f>SUM(N114:N114)</f>
        <v>0</v>
      </c>
      <c r="P114" s="57"/>
      <c r="Q114" s="59"/>
      <c r="R114" s="59"/>
      <c r="S114" s="60">
        <f>20*400</f>
        <v>8000</v>
      </c>
      <c r="T114" s="59"/>
      <c r="U114" s="58">
        <f>SUM(P114:T114)</f>
        <v>8000</v>
      </c>
      <c r="V114" s="57"/>
      <c r="W114" s="59"/>
      <c r="X114" s="60">
        <v>6000</v>
      </c>
      <c r="Y114" s="59"/>
      <c r="Z114" s="58">
        <f>SUM(V114:Y114)</f>
        <v>6000</v>
      </c>
      <c r="AA114" s="57"/>
      <c r="AB114" s="59"/>
      <c r="AC114" s="59"/>
      <c r="AD114" s="60">
        <f>SUM(AA114:AC114)</f>
        <v>0</v>
      </c>
      <c r="AE114" s="59"/>
      <c r="AF114" s="60">
        <f>SUM(AE114:AE114)</f>
        <v>0</v>
      </c>
      <c r="AG114" s="58">
        <f>AF114+AD114</f>
        <v>0</v>
      </c>
      <c r="AH114" s="57"/>
      <c r="AI114" s="59"/>
      <c r="AJ114" s="59"/>
      <c r="AK114" s="59"/>
      <c r="AL114" s="58">
        <f>SUM(AH114:AK114)</f>
        <v>0</v>
      </c>
      <c r="AM114" s="57"/>
      <c r="AN114" s="59"/>
      <c r="AO114" s="58">
        <f>SUM(AM114:AN114)</f>
        <v>0</v>
      </c>
      <c r="AP114" s="42"/>
      <c r="AQ114" s="47"/>
      <c r="AR114" s="47">
        <f>SUM(AP114:AQ114)</f>
        <v>0</v>
      </c>
      <c r="AS114" s="47"/>
      <c r="AT114" s="49">
        <f>4*400</f>
        <v>1600</v>
      </c>
      <c r="AU114" s="49">
        <f>SUM(AS114:AT114)</f>
        <v>1600</v>
      </c>
      <c r="AV114" s="43">
        <f>AU114+AR114</f>
        <v>1600</v>
      </c>
      <c r="AW114" s="42"/>
      <c r="AX114" s="47"/>
      <c r="AY114" s="47"/>
      <c r="AZ114" s="49">
        <f>SUM(AW114:AY114)</f>
        <v>0</v>
      </c>
      <c r="BA114" s="47"/>
      <c r="BB114" s="49">
        <f>SUM(BA114:BA114)</f>
        <v>0</v>
      </c>
      <c r="BC114" s="43">
        <f>BB114+AZ114</f>
        <v>0</v>
      </c>
      <c r="BD114" s="63"/>
      <c r="BE114" s="64">
        <v>800</v>
      </c>
      <c r="BF114" s="65"/>
      <c r="BG114" s="66">
        <f>SUM(BD114:BF114)</f>
        <v>800</v>
      </c>
      <c r="BH114" s="194">
        <f>BG114+BC114+AV114+AO114+AL114+AG114+Z114+U114+O114</f>
        <v>16400</v>
      </c>
      <c r="BI114" s="94">
        <v>19057.91</v>
      </c>
      <c r="BJ114" s="95">
        <f>ROUND(BI114,0)</f>
        <v>19058</v>
      </c>
      <c r="BK114" s="197">
        <f>BJ114*BH114</f>
        <v>312551200</v>
      </c>
      <c r="BL114" s="570">
        <f>SUM(BK114)</f>
        <v>312551200</v>
      </c>
      <c r="BM114" s="204"/>
      <c r="BN114" s="204"/>
      <c r="BO114" s="204"/>
    </row>
    <row r="115" spans="1:69" ht="15.75" thickBot="1" x14ac:dyDescent="0.25">
      <c r="B115" s="547" t="s">
        <v>253</v>
      </c>
      <c r="C115" s="548"/>
      <c r="D115" s="548"/>
      <c r="E115" s="548"/>
      <c r="F115" s="548"/>
      <c r="G115" s="548"/>
      <c r="H115" s="548"/>
      <c r="I115" s="548"/>
      <c r="J115" s="545"/>
      <c r="K115" s="545"/>
      <c r="L115" s="545"/>
      <c r="M115" s="546"/>
      <c r="N115" s="186">
        <f>SUM(N114)</f>
        <v>0</v>
      </c>
      <c r="O115" s="187">
        <f t="shared" ref="O115:BH115" si="100">SUM(O114)</f>
        <v>0</v>
      </c>
      <c r="P115" s="186">
        <f t="shared" si="100"/>
        <v>0</v>
      </c>
      <c r="Q115" s="188">
        <f t="shared" si="100"/>
        <v>0</v>
      </c>
      <c r="R115" s="188">
        <f t="shared" si="100"/>
        <v>0</v>
      </c>
      <c r="S115" s="188">
        <f t="shared" si="100"/>
        <v>8000</v>
      </c>
      <c r="T115" s="188">
        <f t="shared" si="100"/>
        <v>0</v>
      </c>
      <c r="U115" s="187">
        <f t="shared" si="100"/>
        <v>8000</v>
      </c>
      <c r="V115" s="186">
        <f t="shared" si="100"/>
        <v>0</v>
      </c>
      <c r="W115" s="188">
        <f t="shared" si="100"/>
        <v>0</v>
      </c>
      <c r="X115" s="188">
        <f t="shared" si="100"/>
        <v>6000</v>
      </c>
      <c r="Y115" s="188">
        <f t="shared" si="100"/>
        <v>0</v>
      </c>
      <c r="Z115" s="187">
        <f t="shared" si="100"/>
        <v>6000</v>
      </c>
      <c r="AA115" s="186">
        <f t="shared" si="100"/>
        <v>0</v>
      </c>
      <c r="AB115" s="188">
        <f t="shared" si="100"/>
        <v>0</v>
      </c>
      <c r="AC115" s="188">
        <f t="shared" si="100"/>
        <v>0</v>
      </c>
      <c r="AD115" s="188">
        <f t="shared" si="100"/>
        <v>0</v>
      </c>
      <c r="AE115" s="188">
        <f t="shared" si="100"/>
        <v>0</v>
      </c>
      <c r="AF115" s="188">
        <f t="shared" si="100"/>
        <v>0</v>
      </c>
      <c r="AG115" s="187">
        <f t="shared" si="100"/>
        <v>0</v>
      </c>
      <c r="AH115" s="186">
        <f t="shared" si="100"/>
        <v>0</v>
      </c>
      <c r="AI115" s="188">
        <f t="shared" si="100"/>
        <v>0</v>
      </c>
      <c r="AJ115" s="188">
        <f t="shared" si="100"/>
        <v>0</v>
      </c>
      <c r="AK115" s="188">
        <f t="shared" si="100"/>
        <v>0</v>
      </c>
      <c r="AL115" s="187">
        <f t="shared" si="100"/>
        <v>0</v>
      </c>
      <c r="AM115" s="186">
        <f t="shared" si="100"/>
        <v>0</v>
      </c>
      <c r="AN115" s="188">
        <f t="shared" si="100"/>
        <v>0</v>
      </c>
      <c r="AO115" s="187">
        <f t="shared" si="100"/>
        <v>0</v>
      </c>
      <c r="AP115" s="196">
        <f t="shared" si="100"/>
        <v>0</v>
      </c>
      <c r="AQ115" s="188">
        <f t="shared" si="100"/>
        <v>0</v>
      </c>
      <c r="AR115" s="188">
        <f t="shared" si="100"/>
        <v>0</v>
      </c>
      <c r="AS115" s="188">
        <f t="shared" si="100"/>
        <v>0</v>
      </c>
      <c r="AT115" s="188">
        <f t="shared" si="100"/>
        <v>1600</v>
      </c>
      <c r="AU115" s="188">
        <f t="shared" si="100"/>
        <v>1600</v>
      </c>
      <c r="AV115" s="198">
        <f t="shared" si="100"/>
        <v>1600</v>
      </c>
      <c r="AW115" s="186">
        <f t="shared" si="100"/>
        <v>0</v>
      </c>
      <c r="AX115" s="188">
        <f t="shared" si="100"/>
        <v>0</v>
      </c>
      <c r="AY115" s="188">
        <f t="shared" si="100"/>
        <v>0</v>
      </c>
      <c r="AZ115" s="188">
        <f t="shared" si="100"/>
        <v>0</v>
      </c>
      <c r="BA115" s="188">
        <f t="shared" si="100"/>
        <v>0</v>
      </c>
      <c r="BB115" s="188">
        <f t="shared" si="100"/>
        <v>0</v>
      </c>
      <c r="BC115" s="187">
        <f t="shared" si="100"/>
        <v>0</v>
      </c>
      <c r="BD115" s="196">
        <f t="shared" si="100"/>
        <v>0</v>
      </c>
      <c r="BE115" s="188">
        <f t="shared" si="100"/>
        <v>800</v>
      </c>
      <c r="BF115" s="188">
        <f t="shared" si="100"/>
        <v>0</v>
      </c>
      <c r="BG115" s="188">
        <f t="shared" si="100"/>
        <v>800</v>
      </c>
      <c r="BH115" s="187">
        <f t="shared" si="100"/>
        <v>16400</v>
      </c>
      <c r="BI115" s="559" t="s">
        <v>272</v>
      </c>
      <c r="BJ115" s="560"/>
      <c r="BK115" s="554"/>
      <c r="BL115" s="571"/>
      <c r="BM115" s="204"/>
      <c r="BN115" s="204"/>
      <c r="BO115" s="204"/>
    </row>
    <row r="116" spans="1:69" ht="12.75" thickBot="1" x14ac:dyDescent="0.25"/>
    <row r="117" spans="1:69" x14ac:dyDescent="0.2">
      <c r="B117" s="538" t="s">
        <v>262</v>
      </c>
      <c r="C117" s="539"/>
      <c r="D117" s="539"/>
      <c r="E117" s="539"/>
      <c r="F117" s="539"/>
      <c r="G117" s="539"/>
      <c r="H117" s="539"/>
      <c r="I117" s="539"/>
      <c r="J117" s="539"/>
      <c r="K117" s="539"/>
      <c r="L117" s="539"/>
      <c r="M117" s="540"/>
    </row>
    <row r="118" spans="1:69" x14ac:dyDescent="0.2">
      <c r="B118" s="541"/>
      <c r="C118" s="542"/>
      <c r="D118" s="542"/>
      <c r="E118" s="542"/>
      <c r="F118" s="542"/>
      <c r="G118" s="542"/>
      <c r="H118" s="542"/>
      <c r="I118" s="542"/>
      <c r="J118" s="542"/>
      <c r="K118" s="542"/>
      <c r="L118" s="542"/>
      <c r="M118" s="543"/>
    </row>
    <row r="119" spans="1:69" ht="12.75" thickBot="1" x14ac:dyDescent="0.25">
      <c r="B119" s="544"/>
      <c r="C119" s="545"/>
      <c r="D119" s="545"/>
      <c r="E119" s="545"/>
      <c r="F119" s="545"/>
      <c r="G119" s="545"/>
      <c r="H119" s="545"/>
      <c r="I119" s="545"/>
      <c r="J119" s="545"/>
      <c r="K119" s="545"/>
      <c r="L119" s="545"/>
      <c r="M119" s="546"/>
    </row>
    <row r="120" spans="1:69" s="181" customFormat="1" ht="12.75" thickBot="1" x14ac:dyDescent="0.3">
      <c r="B120" s="472" t="s">
        <v>235</v>
      </c>
      <c r="C120" s="478" t="s">
        <v>18</v>
      </c>
      <c r="D120" s="475" t="s">
        <v>236</v>
      </c>
      <c r="E120" s="472" t="s">
        <v>19</v>
      </c>
      <c r="F120" s="466" t="s">
        <v>321</v>
      </c>
      <c r="G120" s="466" t="s">
        <v>238</v>
      </c>
      <c r="H120" s="466" t="s">
        <v>239</v>
      </c>
      <c r="I120" s="469" t="s">
        <v>20</v>
      </c>
      <c r="J120" s="459" t="s">
        <v>240</v>
      </c>
      <c r="K120" s="459" t="s">
        <v>241</v>
      </c>
      <c r="L120" s="459" t="s">
        <v>242</v>
      </c>
      <c r="M120" s="459" t="s">
        <v>243</v>
      </c>
      <c r="N120" s="481" t="s">
        <v>0</v>
      </c>
      <c r="O120" s="482"/>
      <c r="P120" s="481" t="s">
        <v>2</v>
      </c>
      <c r="Q120" s="490"/>
      <c r="R120" s="490"/>
      <c r="S120" s="490"/>
      <c r="T120" s="490"/>
      <c r="U120" s="482"/>
      <c r="V120" s="490" t="s">
        <v>3</v>
      </c>
      <c r="W120" s="490"/>
      <c r="X120" s="490"/>
      <c r="Y120" s="490"/>
      <c r="Z120" s="482"/>
      <c r="AA120" s="498" t="s">
        <v>4</v>
      </c>
      <c r="AB120" s="498"/>
      <c r="AC120" s="498"/>
      <c r="AD120" s="498"/>
      <c r="AE120" s="498"/>
      <c r="AF120" s="498"/>
      <c r="AG120" s="499"/>
      <c r="AH120" s="500" t="s">
        <v>5</v>
      </c>
      <c r="AI120" s="498"/>
      <c r="AJ120" s="498"/>
      <c r="AK120" s="498"/>
      <c r="AL120" s="498"/>
      <c r="AM120" s="481" t="s">
        <v>6</v>
      </c>
      <c r="AN120" s="490"/>
      <c r="AO120" s="482"/>
      <c r="AP120" s="490" t="s">
        <v>7</v>
      </c>
      <c r="AQ120" s="490"/>
      <c r="AR120" s="490"/>
      <c r="AS120" s="490"/>
      <c r="AT120" s="490"/>
      <c r="AU120" s="490"/>
      <c r="AV120" s="482"/>
      <c r="AW120" s="481" t="s">
        <v>8</v>
      </c>
      <c r="AX120" s="490"/>
      <c r="AY120" s="490"/>
      <c r="AZ120" s="490"/>
      <c r="BA120" s="490"/>
      <c r="BB120" s="490"/>
      <c r="BC120" s="482"/>
      <c r="BD120" s="481" t="s">
        <v>9</v>
      </c>
      <c r="BE120" s="490"/>
      <c r="BF120" s="490"/>
      <c r="BG120" s="482"/>
      <c r="BH120" s="459" t="s">
        <v>244</v>
      </c>
      <c r="BI120" s="439" t="s">
        <v>245</v>
      </c>
      <c r="BJ120" s="441"/>
      <c r="BK120" s="556" t="s">
        <v>271</v>
      </c>
      <c r="BL120" s="556" t="s">
        <v>272</v>
      </c>
      <c r="BM120" s="206"/>
      <c r="BN120" s="206"/>
      <c r="BO120" s="206"/>
    </row>
    <row r="121" spans="1:69" s="181" customFormat="1" ht="12.75" thickBot="1" x14ac:dyDescent="0.3">
      <c r="B121" s="473"/>
      <c r="C121" s="479"/>
      <c r="D121" s="476"/>
      <c r="E121" s="473"/>
      <c r="F121" s="467"/>
      <c r="G121" s="467"/>
      <c r="H121" s="467"/>
      <c r="I121" s="470"/>
      <c r="J121" s="460"/>
      <c r="K121" s="460"/>
      <c r="L121" s="460"/>
      <c r="M121" s="460"/>
      <c r="N121" s="483"/>
      <c r="O121" s="484"/>
      <c r="P121" s="495"/>
      <c r="Q121" s="496"/>
      <c r="R121" s="496"/>
      <c r="S121" s="496"/>
      <c r="T121" s="496"/>
      <c r="U121" s="497"/>
      <c r="V121" s="496"/>
      <c r="W121" s="496"/>
      <c r="X121" s="496"/>
      <c r="Y121" s="496"/>
      <c r="Z121" s="497"/>
      <c r="AA121" s="500" t="s">
        <v>10</v>
      </c>
      <c r="AB121" s="498"/>
      <c r="AC121" s="498"/>
      <c r="AD121" s="499"/>
      <c r="AE121" s="500" t="s">
        <v>11</v>
      </c>
      <c r="AF121" s="498"/>
      <c r="AG121" s="499"/>
      <c r="AH121" s="500" t="s">
        <v>12</v>
      </c>
      <c r="AI121" s="498"/>
      <c r="AJ121" s="498"/>
      <c r="AK121" s="498"/>
      <c r="AL121" s="499"/>
      <c r="AM121" s="483"/>
      <c r="AN121" s="492"/>
      <c r="AO121" s="484"/>
      <c r="AP121" s="500" t="s">
        <v>13</v>
      </c>
      <c r="AQ121" s="498"/>
      <c r="AR121" s="499"/>
      <c r="AS121" s="500" t="s">
        <v>14</v>
      </c>
      <c r="AT121" s="498"/>
      <c r="AU121" s="499"/>
      <c r="AV121" s="501" t="s">
        <v>15</v>
      </c>
      <c r="AW121" s="500" t="s">
        <v>16</v>
      </c>
      <c r="AX121" s="498"/>
      <c r="AY121" s="498"/>
      <c r="AZ121" s="499"/>
      <c r="BA121" s="500" t="s">
        <v>17</v>
      </c>
      <c r="BB121" s="499"/>
      <c r="BC121" s="488" t="s">
        <v>39</v>
      </c>
      <c r="BD121" s="483"/>
      <c r="BE121" s="492"/>
      <c r="BF121" s="492"/>
      <c r="BG121" s="484"/>
      <c r="BH121" s="460"/>
      <c r="BI121" s="431" t="s">
        <v>248</v>
      </c>
      <c r="BJ121" s="431" t="s">
        <v>249</v>
      </c>
      <c r="BK121" s="557"/>
      <c r="BL121" s="557"/>
      <c r="BM121" s="206"/>
      <c r="BN121" s="206"/>
      <c r="BO121" s="206"/>
    </row>
    <row r="122" spans="1:69" s="181" customFormat="1" ht="48.75" thickBot="1" x14ac:dyDescent="0.3">
      <c r="B122" s="474"/>
      <c r="C122" s="480"/>
      <c r="D122" s="477"/>
      <c r="E122" s="474"/>
      <c r="F122" s="468"/>
      <c r="G122" s="468"/>
      <c r="H122" s="468"/>
      <c r="I122" s="471"/>
      <c r="J122" s="460"/>
      <c r="K122" s="460"/>
      <c r="L122" s="460"/>
      <c r="M122" s="460"/>
      <c r="N122" s="12" t="s">
        <v>21</v>
      </c>
      <c r="O122" s="24" t="s">
        <v>1</v>
      </c>
      <c r="P122" s="25" t="s">
        <v>22</v>
      </c>
      <c r="Q122" s="12" t="s">
        <v>24</v>
      </c>
      <c r="R122" s="12" t="s">
        <v>25</v>
      </c>
      <c r="S122" s="12" t="s">
        <v>26</v>
      </c>
      <c r="T122" s="12" t="s">
        <v>27</v>
      </c>
      <c r="U122" s="26" t="s">
        <v>28</v>
      </c>
      <c r="V122" s="12" t="s">
        <v>23</v>
      </c>
      <c r="W122" s="12" t="s">
        <v>24</v>
      </c>
      <c r="X122" s="12" t="s">
        <v>26</v>
      </c>
      <c r="Y122" s="12" t="s">
        <v>27</v>
      </c>
      <c r="Z122" s="26" t="s">
        <v>29</v>
      </c>
      <c r="AA122" s="12" t="s">
        <v>23</v>
      </c>
      <c r="AB122" s="12" t="s">
        <v>24</v>
      </c>
      <c r="AC122" s="12" t="s">
        <v>27</v>
      </c>
      <c r="AD122" s="26" t="s">
        <v>30</v>
      </c>
      <c r="AE122" s="12" t="s">
        <v>22</v>
      </c>
      <c r="AF122" s="27" t="s">
        <v>31</v>
      </c>
      <c r="AG122" s="26" t="s">
        <v>32</v>
      </c>
      <c r="AH122" s="25" t="s">
        <v>22</v>
      </c>
      <c r="AI122" s="12" t="s">
        <v>23</v>
      </c>
      <c r="AJ122" s="12" t="s">
        <v>24</v>
      </c>
      <c r="AK122" s="12" t="s">
        <v>27</v>
      </c>
      <c r="AL122" s="26" t="s">
        <v>33</v>
      </c>
      <c r="AM122" s="12" t="s">
        <v>24</v>
      </c>
      <c r="AN122" s="12" t="s">
        <v>27</v>
      </c>
      <c r="AO122" s="26" t="s">
        <v>34</v>
      </c>
      <c r="AP122" s="12" t="s">
        <v>23</v>
      </c>
      <c r="AQ122" s="12" t="s">
        <v>27</v>
      </c>
      <c r="AR122" s="26" t="s">
        <v>35</v>
      </c>
      <c r="AS122" s="12" t="s">
        <v>23</v>
      </c>
      <c r="AT122" s="12" t="s">
        <v>26</v>
      </c>
      <c r="AU122" s="28" t="s">
        <v>36</v>
      </c>
      <c r="AV122" s="502"/>
      <c r="AW122" s="25" t="s">
        <v>22</v>
      </c>
      <c r="AX122" s="12" t="s">
        <v>24</v>
      </c>
      <c r="AY122" s="12" t="s">
        <v>27</v>
      </c>
      <c r="AZ122" s="26" t="s">
        <v>37</v>
      </c>
      <c r="BA122" s="12" t="s">
        <v>22</v>
      </c>
      <c r="BB122" s="27" t="s">
        <v>38</v>
      </c>
      <c r="BC122" s="489"/>
      <c r="BD122" s="12" t="s">
        <v>24</v>
      </c>
      <c r="BE122" s="12" t="s">
        <v>26</v>
      </c>
      <c r="BF122" s="12" t="s">
        <v>27</v>
      </c>
      <c r="BG122" s="26" t="s">
        <v>40</v>
      </c>
      <c r="BH122" s="493"/>
      <c r="BI122" s="432"/>
      <c r="BJ122" s="432"/>
      <c r="BK122" s="557"/>
      <c r="BL122" s="558"/>
      <c r="BM122" s="206"/>
      <c r="BN122" s="206"/>
      <c r="BO122" s="206"/>
    </row>
    <row r="123" spans="1:69" s="181" customFormat="1" ht="60.75" thickBot="1" x14ac:dyDescent="0.3">
      <c r="B123" s="15">
        <v>68</v>
      </c>
      <c r="C123" s="18" t="str">
        <f>'ESPECIFICACIONES TECNICAS- E.M'!C123</f>
        <v>Acetato de Uranilo dihidratado</v>
      </c>
      <c r="D123" s="17" t="str">
        <f>'ESPECIFICACIONES TECNICAS- E.M'!D123</f>
        <v>Reactivo analítico  o  ACS o Análisis o Ph Eur o  BP</v>
      </c>
      <c r="E123" s="17" t="str">
        <f>'ESPECIFICACIONES TECNICAS- E.M'!E123</f>
        <v xml:space="preserve"> ≥98%</v>
      </c>
      <c r="F123" s="16" t="str">
        <f>'ESPECIFICACIONES TECNICAS- E.M'!F123</f>
        <v>Frasco por 25 gramos</v>
      </c>
      <c r="G123" s="18" t="str">
        <f>'ESPECIFICACIONES TECNICAS- E.M'!G123</f>
        <v xml:space="preserve"> Un (1) año a partir de la entrega</v>
      </c>
      <c r="H123" s="69" t="str">
        <f>'ESPECIFICACIONES TECNICAS- E.M'!H123</f>
        <v>AMBIENTE</v>
      </c>
      <c r="I123" s="105" t="str">
        <f>'ESPECIFICACIONES TECNICAS- E.M'!I123</f>
        <v>NA</v>
      </c>
      <c r="J123" s="267" t="str">
        <f>'ESPECIFICACIONES TECNICAS- E.M'!J123</f>
        <v xml:space="preserve">12161500
12191500
12191600
12352100
12352300    </v>
      </c>
      <c r="K123" s="266" t="str">
        <f>'ESPECIFICACIONES TECNICAS- E.M'!K123</f>
        <v>REACTIVO</v>
      </c>
      <c r="L123" s="340" t="str">
        <f>'ESPECIFICACIONES TECNICAS- E.M'!L123</f>
        <v>PUREZA</v>
      </c>
      <c r="M123" s="267" t="str">
        <f>'ESPECIFICACIONES TECNICAS- E.M'!M123</f>
        <v>ANALISIS DE SUSTACIA</v>
      </c>
      <c r="N123" s="106"/>
      <c r="O123" s="58">
        <f>SUM(N123:N123)</f>
        <v>0</v>
      </c>
      <c r="P123" s="57"/>
      <c r="Q123" s="59"/>
      <c r="R123" s="59"/>
      <c r="S123" s="59"/>
      <c r="T123" s="59"/>
      <c r="U123" s="58">
        <f>SUM(P123:T123)</f>
        <v>0</v>
      </c>
      <c r="V123" s="57"/>
      <c r="W123" s="59"/>
      <c r="X123" s="59"/>
      <c r="Y123" s="59"/>
      <c r="Z123" s="58">
        <f>SUM(V123:Y123)</f>
        <v>0</v>
      </c>
      <c r="AA123" s="57"/>
      <c r="AB123" s="59"/>
      <c r="AC123" s="59"/>
      <c r="AD123" s="60">
        <f>SUM(AA123:AC123)</f>
        <v>0</v>
      </c>
      <c r="AE123" s="60"/>
      <c r="AF123" s="60">
        <f>SUM(AE123:AE123)</f>
        <v>0</v>
      </c>
      <c r="AG123" s="58">
        <f>AF123+AD123</f>
        <v>0</v>
      </c>
      <c r="AH123" s="57"/>
      <c r="AI123" s="59"/>
      <c r="AJ123" s="59"/>
      <c r="AK123" s="59"/>
      <c r="AL123" s="58">
        <f>SUM(AH123:AK123)</f>
        <v>0</v>
      </c>
      <c r="AM123" s="57"/>
      <c r="AN123" s="59"/>
      <c r="AO123" s="58">
        <f>SUM(AM123:AN123)</f>
        <v>0</v>
      </c>
      <c r="AP123" s="57"/>
      <c r="AQ123" s="60"/>
      <c r="AR123" s="60">
        <f>SUM(AP123:AQ123)</f>
        <v>0</v>
      </c>
      <c r="AS123" s="60"/>
      <c r="AT123" s="60"/>
      <c r="AU123" s="60">
        <f>SUM(AS123:AT123)</f>
        <v>0</v>
      </c>
      <c r="AV123" s="58">
        <f>AU123+AR123</f>
        <v>0</v>
      </c>
      <c r="AW123" s="57"/>
      <c r="AX123" s="60">
        <v>1</v>
      </c>
      <c r="AY123" s="60"/>
      <c r="AZ123" s="60">
        <f>SUM(AW123:AY123)</f>
        <v>1</v>
      </c>
      <c r="BA123" s="60"/>
      <c r="BB123" s="60">
        <f>SUM(BA123:BA123)</f>
        <v>0</v>
      </c>
      <c r="BC123" s="58">
        <f>BB123+AZ123</f>
        <v>1</v>
      </c>
      <c r="BD123" s="57"/>
      <c r="BE123" s="59"/>
      <c r="BF123" s="59"/>
      <c r="BG123" s="58">
        <f>SUM(BD123:BF123)</f>
        <v>0</v>
      </c>
      <c r="BH123" s="194">
        <f>BG123+BC123+AV123+AO123+AL123+AG123+Z123+U123+O123</f>
        <v>1</v>
      </c>
      <c r="BI123" s="94">
        <v>9141235.1199999992</v>
      </c>
      <c r="BJ123" s="95">
        <f>ROUND(BI123,0)</f>
        <v>9141235</v>
      </c>
      <c r="BK123" s="195">
        <f>BJ123*BH123</f>
        <v>9141235</v>
      </c>
      <c r="BL123" s="562">
        <f>SUM(BK123)</f>
        <v>9141235</v>
      </c>
      <c r="BM123" s="205"/>
      <c r="BN123" s="205"/>
      <c r="BO123" s="205"/>
    </row>
    <row r="124" spans="1:69" ht="15.75" thickBot="1" x14ac:dyDescent="0.25">
      <c r="B124" s="547" t="s">
        <v>253</v>
      </c>
      <c r="C124" s="548"/>
      <c r="D124" s="548"/>
      <c r="E124" s="548"/>
      <c r="F124" s="548"/>
      <c r="G124" s="548"/>
      <c r="H124" s="548"/>
      <c r="I124" s="548"/>
      <c r="J124" s="545"/>
      <c r="K124" s="545"/>
      <c r="L124" s="545"/>
      <c r="M124" s="546"/>
      <c r="N124" s="186">
        <f>SUM(N123)</f>
        <v>0</v>
      </c>
      <c r="O124" s="187">
        <f t="shared" ref="O124:BH124" si="101">SUM(O123)</f>
        <v>0</v>
      </c>
      <c r="P124" s="186">
        <f t="shared" si="101"/>
        <v>0</v>
      </c>
      <c r="Q124" s="188">
        <f t="shared" si="101"/>
        <v>0</v>
      </c>
      <c r="R124" s="188">
        <f t="shared" si="101"/>
        <v>0</v>
      </c>
      <c r="S124" s="188">
        <f t="shared" si="101"/>
        <v>0</v>
      </c>
      <c r="T124" s="188">
        <f t="shared" si="101"/>
        <v>0</v>
      </c>
      <c r="U124" s="187">
        <f t="shared" si="101"/>
        <v>0</v>
      </c>
      <c r="V124" s="186">
        <f t="shared" si="101"/>
        <v>0</v>
      </c>
      <c r="W124" s="188">
        <f t="shared" si="101"/>
        <v>0</v>
      </c>
      <c r="X124" s="188">
        <f t="shared" si="101"/>
        <v>0</v>
      </c>
      <c r="Y124" s="188">
        <f t="shared" si="101"/>
        <v>0</v>
      </c>
      <c r="Z124" s="187">
        <f t="shared" si="101"/>
        <v>0</v>
      </c>
      <c r="AA124" s="186">
        <f t="shared" si="101"/>
        <v>0</v>
      </c>
      <c r="AB124" s="188">
        <f t="shared" si="101"/>
        <v>0</v>
      </c>
      <c r="AC124" s="188">
        <f t="shared" si="101"/>
        <v>0</v>
      </c>
      <c r="AD124" s="188">
        <f t="shared" si="101"/>
        <v>0</v>
      </c>
      <c r="AE124" s="188">
        <f t="shared" si="101"/>
        <v>0</v>
      </c>
      <c r="AF124" s="188">
        <f t="shared" si="101"/>
        <v>0</v>
      </c>
      <c r="AG124" s="187">
        <f t="shared" si="101"/>
        <v>0</v>
      </c>
      <c r="AH124" s="186">
        <f t="shared" si="101"/>
        <v>0</v>
      </c>
      <c r="AI124" s="188">
        <f t="shared" si="101"/>
        <v>0</v>
      </c>
      <c r="AJ124" s="188">
        <f t="shared" si="101"/>
        <v>0</v>
      </c>
      <c r="AK124" s="188">
        <f t="shared" si="101"/>
        <v>0</v>
      </c>
      <c r="AL124" s="187">
        <f t="shared" si="101"/>
        <v>0</v>
      </c>
      <c r="AM124" s="186">
        <f t="shared" si="101"/>
        <v>0</v>
      </c>
      <c r="AN124" s="188">
        <f t="shared" si="101"/>
        <v>0</v>
      </c>
      <c r="AO124" s="187">
        <f t="shared" si="101"/>
        <v>0</v>
      </c>
      <c r="AP124" s="186">
        <f t="shared" si="101"/>
        <v>0</v>
      </c>
      <c r="AQ124" s="188">
        <f t="shared" si="101"/>
        <v>0</v>
      </c>
      <c r="AR124" s="188">
        <f t="shared" si="101"/>
        <v>0</v>
      </c>
      <c r="AS124" s="188">
        <f t="shared" si="101"/>
        <v>0</v>
      </c>
      <c r="AT124" s="188">
        <f t="shared" si="101"/>
        <v>0</v>
      </c>
      <c r="AU124" s="188">
        <f t="shared" si="101"/>
        <v>0</v>
      </c>
      <c r="AV124" s="187">
        <f t="shared" si="101"/>
        <v>0</v>
      </c>
      <c r="AW124" s="186">
        <f t="shared" si="101"/>
        <v>0</v>
      </c>
      <c r="AX124" s="188">
        <f t="shared" si="101"/>
        <v>1</v>
      </c>
      <c r="AY124" s="188">
        <f t="shared" si="101"/>
        <v>0</v>
      </c>
      <c r="AZ124" s="188">
        <f t="shared" si="101"/>
        <v>1</v>
      </c>
      <c r="BA124" s="188">
        <f t="shared" si="101"/>
        <v>0</v>
      </c>
      <c r="BB124" s="188">
        <f t="shared" si="101"/>
        <v>0</v>
      </c>
      <c r="BC124" s="187">
        <f t="shared" si="101"/>
        <v>1</v>
      </c>
      <c r="BD124" s="186">
        <f t="shared" si="101"/>
        <v>0</v>
      </c>
      <c r="BE124" s="188">
        <f t="shared" si="101"/>
        <v>0</v>
      </c>
      <c r="BF124" s="188">
        <f t="shared" si="101"/>
        <v>0</v>
      </c>
      <c r="BG124" s="187">
        <f t="shared" si="101"/>
        <v>0</v>
      </c>
      <c r="BH124" s="189">
        <f t="shared" si="101"/>
        <v>1</v>
      </c>
      <c r="BI124" s="559" t="s">
        <v>272</v>
      </c>
      <c r="BJ124" s="560"/>
      <c r="BK124" s="554"/>
      <c r="BL124" s="564"/>
      <c r="BM124" s="205"/>
      <c r="BN124" s="205"/>
      <c r="BO124" s="205"/>
      <c r="BQ124" s="178" t="s">
        <v>247</v>
      </c>
    </row>
    <row r="125" spans="1:69" ht="12.75" thickBot="1" x14ac:dyDescent="0.25"/>
    <row r="126" spans="1:69" x14ac:dyDescent="0.2">
      <c r="A126" s="511"/>
      <c r="B126" s="538" t="s">
        <v>263</v>
      </c>
      <c r="C126" s="539"/>
      <c r="D126" s="539"/>
      <c r="E126" s="539"/>
      <c r="F126" s="539"/>
      <c r="G126" s="539"/>
      <c r="H126" s="539"/>
      <c r="I126" s="539"/>
      <c r="J126" s="539"/>
      <c r="K126" s="539"/>
      <c r="L126" s="539"/>
      <c r="M126" s="540"/>
    </row>
    <row r="127" spans="1:69" x14ac:dyDescent="0.2">
      <c r="A127" s="511"/>
      <c r="B127" s="541"/>
      <c r="C127" s="542"/>
      <c r="D127" s="542"/>
      <c r="E127" s="542"/>
      <c r="F127" s="542"/>
      <c r="G127" s="542"/>
      <c r="H127" s="542"/>
      <c r="I127" s="542"/>
      <c r="J127" s="542"/>
      <c r="K127" s="542"/>
      <c r="L127" s="542"/>
      <c r="M127" s="543"/>
    </row>
    <row r="128" spans="1:69" ht="12.75" thickBot="1" x14ac:dyDescent="0.25">
      <c r="A128" s="511"/>
      <c r="B128" s="544"/>
      <c r="C128" s="545"/>
      <c r="D128" s="545"/>
      <c r="E128" s="545"/>
      <c r="F128" s="545"/>
      <c r="G128" s="545"/>
      <c r="H128" s="545"/>
      <c r="I128" s="545"/>
      <c r="J128" s="545"/>
      <c r="K128" s="545"/>
      <c r="L128" s="545"/>
      <c r="M128" s="546"/>
    </row>
    <row r="129" spans="1:73" s="181" customFormat="1" ht="12.75" thickBot="1" x14ac:dyDescent="0.25">
      <c r="A129" s="511"/>
      <c r="B129" s="472" t="s">
        <v>235</v>
      </c>
      <c r="C129" s="478" t="s">
        <v>18</v>
      </c>
      <c r="D129" s="475" t="s">
        <v>236</v>
      </c>
      <c r="E129" s="472" t="s">
        <v>19</v>
      </c>
      <c r="F129" s="466" t="s">
        <v>237</v>
      </c>
      <c r="G129" s="466" t="s">
        <v>238</v>
      </c>
      <c r="H129" s="466" t="s">
        <v>239</v>
      </c>
      <c r="I129" s="469" t="s">
        <v>20</v>
      </c>
      <c r="J129" s="459" t="s">
        <v>240</v>
      </c>
      <c r="K129" s="459" t="s">
        <v>241</v>
      </c>
      <c r="L129" s="459" t="s">
        <v>242</v>
      </c>
      <c r="M129" s="459" t="s">
        <v>243</v>
      </c>
      <c r="N129" s="481" t="s">
        <v>0</v>
      </c>
      <c r="O129" s="482"/>
      <c r="P129" s="481" t="s">
        <v>2</v>
      </c>
      <c r="Q129" s="490"/>
      <c r="R129" s="490"/>
      <c r="S129" s="490"/>
      <c r="T129" s="490"/>
      <c r="U129" s="482"/>
      <c r="V129" s="490" t="s">
        <v>3</v>
      </c>
      <c r="W129" s="490"/>
      <c r="X129" s="490"/>
      <c r="Y129" s="490"/>
      <c r="Z129" s="482"/>
      <c r="AA129" s="498" t="s">
        <v>4</v>
      </c>
      <c r="AB129" s="498"/>
      <c r="AC129" s="498"/>
      <c r="AD129" s="498"/>
      <c r="AE129" s="498"/>
      <c r="AF129" s="498"/>
      <c r="AG129" s="499"/>
      <c r="AH129" s="500" t="s">
        <v>5</v>
      </c>
      <c r="AI129" s="498"/>
      <c r="AJ129" s="498"/>
      <c r="AK129" s="498"/>
      <c r="AL129" s="498"/>
      <c r="AM129" s="481" t="s">
        <v>6</v>
      </c>
      <c r="AN129" s="490"/>
      <c r="AO129" s="482"/>
      <c r="AP129" s="490" t="s">
        <v>7</v>
      </c>
      <c r="AQ129" s="490"/>
      <c r="AR129" s="490"/>
      <c r="AS129" s="490"/>
      <c r="AT129" s="490"/>
      <c r="AU129" s="490"/>
      <c r="AV129" s="482"/>
      <c r="AW129" s="481" t="s">
        <v>8</v>
      </c>
      <c r="AX129" s="490"/>
      <c r="AY129" s="490"/>
      <c r="AZ129" s="490"/>
      <c r="BA129" s="490"/>
      <c r="BB129" s="490"/>
      <c r="BC129" s="482"/>
      <c r="BD129" s="481" t="s">
        <v>9</v>
      </c>
      <c r="BE129" s="490"/>
      <c r="BF129" s="490"/>
      <c r="BG129" s="482"/>
      <c r="BH129" s="459" t="s">
        <v>264</v>
      </c>
      <c r="BI129" s="168" t="s">
        <v>290</v>
      </c>
      <c r="BJ129" s="439" t="s">
        <v>289</v>
      </c>
      <c r="BK129" s="441"/>
      <c r="BL129" s="556" t="s">
        <v>272</v>
      </c>
      <c r="BM129" s="206"/>
      <c r="BN129" s="206"/>
      <c r="BO129" s="206"/>
      <c r="BP129" s="199"/>
      <c r="BQ129" s="116"/>
      <c r="BR129" s="200"/>
      <c r="BS129" s="200"/>
      <c r="BT129" s="201"/>
      <c r="BU129" s="201"/>
    </row>
    <row r="130" spans="1:73" s="181" customFormat="1" ht="12.75" thickBot="1" x14ac:dyDescent="0.25">
      <c r="A130" s="511"/>
      <c r="B130" s="473"/>
      <c r="C130" s="479"/>
      <c r="D130" s="476"/>
      <c r="E130" s="473"/>
      <c r="F130" s="467"/>
      <c r="G130" s="467"/>
      <c r="H130" s="467"/>
      <c r="I130" s="470"/>
      <c r="J130" s="460"/>
      <c r="K130" s="460"/>
      <c r="L130" s="460"/>
      <c r="M130" s="460"/>
      <c r="N130" s="483"/>
      <c r="O130" s="484"/>
      <c r="P130" s="495"/>
      <c r="Q130" s="496"/>
      <c r="R130" s="496"/>
      <c r="S130" s="496"/>
      <c r="T130" s="496"/>
      <c r="U130" s="497"/>
      <c r="V130" s="496"/>
      <c r="W130" s="496"/>
      <c r="X130" s="496"/>
      <c r="Y130" s="496"/>
      <c r="Z130" s="497"/>
      <c r="AA130" s="500" t="s">
        <v>10</v>
      </c>
      <c r="AB130" s="498"/>
      <c r="AC130" s="498"/>
      <c r="AD130" s="499"/>
      <c r="AE130" s="500" t="s">
        <v>11</v>
      </c>
      <c r="AF130" s="498"/>
      <c r="AG130" s="499"/>
      <c r="AH130" s="500" t="s">
        <v>12</v>
      </c>
      <c r="AI130" s="498"/>
      <c r="AJ130" s="498"/>
      <c r="AK130" s="498"/>
      <c r="AL130" s="499"/>
      <c r="AM130" s="483"/>
      <c r="AN130" s="492"/>
      <c r="AO130" s="484"/>
      <c r="AP130" s="500" t="s">
        <v>13</v>
      </c>
      <c r="AQ130" s="498"/>
      <c r="AR130" s="499"/>
      <c r="AS130" s="500" t="s">
        <v>14</v>
      </c>
      <c r="AT130" s="498"/>
      <c r="AU130" s="499"/>
      <c r="AV130" s="501" t="s">
        <v>15</v>
      </c>
      <c r="AW130" s="500" t="s">
        <v>16</v>
      </c>
      <c r="AX130" s="498"/>
      <c r="AY130" s="498"/>
      <c r="AZ130" s="499"/>
      <c r="BA130" s="500" t="s">
        <v>17</v>
      </c>
      <c r="BB130" s="499"/>
      <c r="BC130" s="488" t="s">
        <v>39</v>
      </c>
      <c r="BD130" s="483"/>
      <c r="BE130" s="492"/>
      <c r="BF130" s="492"/>
      <c r="BG130" s="484"/>
      <c r="BH130" s="460"/>
      <c r="BI130" s="431" t="s">
        <v>291</v>
      </c>
      <c r="BJ130" s="431" t="s">
        <v>292</v>
      </c>
      <c r="BK130" s="431" t="s">
        <v>295</v>
      </c>
      <c r="BL130" s="557"/>
      <c r="BM130" s="206"/>
      <c r="BN130" s="206"/>
      <c r="BO130" s="206"/>
      <c r="BP130" s="199"/>
      <c r="BQ130" s="116"/>
      <c r="BR130" s="200"/>
      <c r="BS130" s="200"/>
      <c r="BT130" s="201"/>
      <c r="BU130" s="201"/>
    </row>
    <row r="131" spans="1:73" s="181" customFormat="1" ht="48.75" thickBot="1" x14ac:dyDescent="0.3">
      <c r="A131" s="511"/>
      <c r="B131" s="474"/>
      <c r="C131" s="480"/>
      <c r="D131" s="477"/>
      <c r="E131" s="474"/>
      <c r="F131" s="468"/>
      <c r="G131" s="468"/>
      <c r="H131" s="468"/>
      <c r="I131" s="471"/>
      <c r="J131" s="460"/>
      <c r="K131" s="460"/>
      <c r="L131" s="460"/>
      <c r="M131" s="460"/>
      <c r="N131" s="12" t="s">
        <v>21</v>
      </c>
      <c r="O131" s="24" t="s">
        <v>1</v>
      </c>
      <c r="P131" s="25" t="s">
        <v>22</v>
      </c>
      <c r="Q131" s="12" t="s">
        <v>24</v>
      </c>
      <c r="R131" s="12" t="s">
        <v>25</v>
      </c>
      <c r="S131" s="12" t="s">
        <v>26</v>
      </c>
      <c r="T131" s="12" t="s">
        <v>27</v>
      </c>
      <c r="U131" s="26" t="s">
        <v>28</v>
      </c>
      <c r="V131" s="12" t="s">
        <v>23</v>
      </c>
      <c r="W131" s="12" t="s">
        <v>24</v>
      </c>
      <c r="X131" s="12" t="s">
        <v>26</v>
      </c>
      <c r="Y131" s="12" t="s">
        <v>27</v>
      </c>
      <c r="Z131" s="26" t="s">
        <v>29</v>
      </c>
      <c r="AA131" s="12" t="s">
        <v>23</v>
      </c>
      <c r="AB131" s="12" t="s">
        <v>24</v>
      </c>
      <c r="AC131" s="12" t="s">
        <v>27</v>
      </c>
      <c r="AD131" s="26" t="s">
        <v>30</v>
      </c>
      <c r="AE131" s="12" t="s">
        <v>22</v>
      </c>
      <c r="AF131" s="27" t="s">
        <v>31</v>
      </c>
      <c r="AG131" s="26" t="s">
        <v>32</v>
      </c>
      <c r="AH131" s="25" t="s">
        <v>22</v>
      </c>
      <c r="AI131" s="12" t="s">
        <v>23</v>
      </c>
      <c r="AJ131" s="12" t="s">
        <v>24</v>
      </c>
      <c r="AK131" s="12" t="s">
        <v>27</v>
      </c>
      <c r="AL131" s="26" t="s">
        <v>33</v>
      </c>
      <c r="AM131" s="12" t="s">
        <v>24</v>
      </c>
      <c r="AN131" s="12" t="s">
        <v>27</v>
      </c>
      <c r="AO131" s="26" t="s">
        <v>34</v>
      </c>
      <c r="AP131" s="12" t="s">
        <v>23</v>
      </c>
      <c r="AQ131" s="12" t="s">
        <v>27</v>
      </c>
      <c r="AR131" s="26" t="s">
        <v>35</v>
      </c>
      <c r="AS131" s="12" t="s">
        <v>23</v>
      </c>
      <c r="AT131" s="12" t="s">
        <v>26</v>
      </c>
      <c r="AU131" s="28" t="s">
        <v>36</v>
      </c>
      <c r="AV131" s="502"/>
      <c r="AW131" s="25" t="s">
        <v>22</v>
      </c>
      <c r="AX131" s="12" t="s">
        <v>24</v>
      </c>
      <c r="AY131" s="12" t="s">
        <v>27</v>
      </c>
      <c r="AZ131" s="26" t="s">
        <v>37</v>
      </c>
      <c r="BA131" s="12" t="s">
        <v>22</v>
      </c>
      <c r="BB131" s="27" t="s">
        <v>38</v>
      </c>
      <c r="BC131" s="489"/>
      <c r="BD131" s="12" t="s">
        <v>24</v>
      </c>
      <c r="BE131" s="12" t="s">
        <v>26</v>
      </c>
      <c r="BF131" s="12" t="s">
        <v>27</v>
      </c>
      <c r="BG131" s="26" t="s">
        <v>40</v>
      </c>
      <c r="BH131" s="493"/>
      <c r="BI131" s="432"/>
      <c r="BJ131" s="432"/>
      <c r="BK131" s="432"/>
      <c r="BL131" s="558"/>
      <c r="BM131" s="206"/>
      <c r="BN131" s="206"/>
      <c r="BO131" s="206"/>
      <c r="BP131" s="199"/>
      <c r="BQ131" s="117"/>
      <c r="BR131" s="200"/>
      <c r="BS131" s="200"/>
      <c r="BT131" s="201"/>
      <c r="BU131" s="201"/>
    </row>
    <row r="132" spans="1:73" s="181" customFormat="1" ht="36.75" thickBot="1" x14ac:dyDescent="0.3">
      <c r="A132" s="543"/>
      <c r="B132" s="79">
        <v>69</v>
      </c>
      <c r="C132" s="18" t="str">
        <f>'ESPECIFICACIONES TECNICAS- E.M'!C132</f>
        <v>Tiras reactivas para orina, tipo Multistixs 10SG o equivalente.</v>
      </c>
      <c r="D132" s="69" t="str">
        <f>'ESPECIFICACIONES TECNICAS- E.M'!D132</f>
        <v>Caja por 100 tiras</v>
      </c>
      <c r="E132" s="23" t="str">
        <f>'ESPECIFICACIONES TECNICAS- E.M'!E132</f>
        <v>NA</v>
      </c>
      <c r="F132" s="18" t="str">
        <f>'ESPECIFICACIONES TECNICAS- E.M'!F132</f>
        <v>Caja por 100 tiras</v>
      </c>
      <c r="G132" s="18" t="str">
        <f>'ESPECIFICACIONES TECNICAS- E.M'!G132</f>
        <v xml:space="preserve"> Un (1) año a partir de la entrega</v>
      </c>
      <c r="H132" s="69" t="str">
        <f>'ESPECIFICACIONES TECNICAS- E.M'!H132</f>
        <v>AMBIENTE</v>
      </c>
      <c r="I132" s="105" t="str">
        <f>'ESPECIFICACIONES TECNICAS- E.M'!I132</f>
        <v>NA</v>
      </c>
      <c r="J132" s="111">
        <f>'ESPECIFICACIONES TECNICAS- E.M'!J132</f>
        <v>41116000</v>
      </c>
      <c r="K132" s="104" t="str">
        <f>'ESPECIFICACIONES TECNICAS- E.M'!K132</f>
        <v>TIRAS REACTIVAS</v>
      </c>
      <c r="L132" s="104" t="str">
        <f>'ESPECIFICACIONES TECNICAS- E.M'!L132</f>
        <v>NA</v>
      </c>
      <c r="M132" s="112" t="str">
        <f>'ESPECIFICACIONES TECNICAS- E.M'!M132</f>
        <v xml:space="preserve">REACCION </v>
      </c>
      <c r="N132" s="29"/>
      <c r="O132" s="41">
        <f>SUM(N132:N132)</f>
        <v>0</v>
      </c>
      <c r="P132" s="51">
        <v>10</v>
      </c>
      <c r="Q132" s="30"/>
      <c r="R132" s="30"/>
      <c r="S132" s="30"/>
      <c r="T132" s="30"/>
      <c r="U132" s="41">
        <f>SUM(P132:T132)</f>
        <v>10</v>
      </c>
      <c r="V132" s="40"/>
      <c r="W132" s="30"/>
      <c r="X132" s="30"/>
      <c r="Y132" s="30"/>
      <c r="Z132" s="41">
        <f>SUM(V132:Y132)</f>
        <v>0</v>
      </c>
      <c r="AA132" s="40"/>
      <c r="AB132" s="30"/>
      <c r="AC132" s="30"/>
      <c r="AD132" s="52">
        <f>SUM(AA132:AC132)</f>
        <v>0</v>
      </c>
      <c r="AE132" s="52"/>
      <c r="AF132" s="52">
        <f>SUM(AE132:AE132)</f>
        <v>0</v>
      </c>
      <c r="AG132" s="41">
        <f>AF132+AD132</f>
        <v>0</v>
      </c>
      <c r="AH132" s="40"/>
      <c r="AI132" s="30"/>
      <c r="AJ132" s="30"/>
      <c r="AK132" s="30"/>
      <c r="AL132" s="41">
        <f>SUM(AH132:AK132)</f>
        <v>0</v>
      </c>
      <c r="AM132" s="40"/>
      <c r="AN132" s="30"/>
      <c r="AO132" s="41">
        <f>SUM(AM132:AN132)</f>
        <v>0</v>
      </c>
      <c r="AP132" s="40"/>
      <c r="AQ132" s="30"/>
      <c r="AR132" s="52">
        <f>SUM(AP132:AQ132)</f>
        <v>0</v>
      </c>
      <c r="AS132" s="52"/>
      <c r="AT132" s="52"/>
      <c r="AU132" s="52">
        <f>SUM(AS132:AT132)</f>
        <v>0</v>
      </c>
      <c r="AV132" s="41">
        <f>AU132+AR132</f>
        <v>0</v>
      </c>
      <c r="AW132" s="40"/>
      <c r="AX132" s="30"/>
      <c r="AY132" s="30"/>
      <c r="AZ132" s="52">
        <f>SUM(AW132:AY132)</f>
        <v>0</v>
      </c>
      <c r="BA132" s="52"/>
      <c r="BB132" s="52">
        <f>SUM(BA132:BA132)</f>
        <v>0</v>
      </c>
      <c r="BC132" s="41">
        <f>BB132+AZ132</f>
        <v>0</v>
      </c>
      <c r="BD132" s="40"/>
      <c r="BE132" s="30"/>
      <c r="BF132" s="30"/>
      <c r="BG132" s="41">
        <f>SUM(BD132:BF132)</f>
        <v>0</v>
      </c>
      <c r="BH132" s="202">
        <f t="shared" ref="BH132" si="102">BG132+BC132+AV132+AO132+AL132+AG132+Z132+U132+O132</f>
        <v>10</v>
      </c>
      <c r="BI132" s="115">
        <f>'ESPECIFICACIONES TECNICAS- E.M'!BJ132</f>
        <v>187923.35199999998</v>
      </c>
      <c r="BJ132" s="115">
        <f>'ESPECIFICACIONES TECNICAS- E.M'!BL132</f>
        <v>197695.366304</v>
      </c>
      <c r="BK132" s="167">
        <f>ROUND(BJ132,0)</f>
        <v>197695</v>
      </c>
      <c r="BL132" s="566">
        <f>BK132*BH132</f>
        <v>1976950</v>
      </c>
      <c r="BM132" s="177"/>
      <c r="BN132" s="177"/>
      <c r="BO132" s="177"/>
    </row>
    <row r="133" spans="1:73" ht="15.75" thickBot="1" x14ac:dyDescent="0.25">
      <c r="A133" s="543"/>
      <c r="B133" s="547" t="s">
        <v>253</v>
      </c>
      <c r="C133" s="548"/>
      <c r="D133" s="548"/>
      <c r="E133" s="548"/>
      <c r="F133" s="548"/>
      <c r="G133" s="548"/>
      <c r="H133" s="548"/>
      <c r="I133" s="548"/>
      <c r="J133" s="545"/>
      <c r="K133" s="545"/>
      <c r="L133" s="545"/>
      <c r="M133" s="546"/>
      <c r="N133" s="186">
        <f t="shared" ref="N133:BH133" si="103">SUM(N132:N132)</f>
        <v>0</v>
      </c>
      <c r="O133" s="187">
        <f t="shared" si="103"/>
        <v>0</v>
      </c>
      <c r="P133" s="186">
        <f t="shared" si="103"/>
        <v>10</v>
      </c>
      <c r="Q133" s="188">
        <f t="shared" si="103"/>
        <v>0</v>
      </c>
      <c r="R133" s="188">
        <f t="shared" si="103"/>
        <v>0</v>
      </c>
      <c r="S133" s="188">
        <f t="shared" si="103"/>
        <v>0</v>
      </c>
      <c r="T133" s="188">
        <f t="shared" si="103"/>
        <v>0</v>
      </c>
      <c r="U133" s="187">
        <f t="shared" si="103"/>
        <v>10</v>
      </c>
      <c r="V133" s="186">
        <f t="shared" si="103"/>
        <v>0</v>
      </c>
      <c r="W133" s="188">
        <f t="shared" si="103"/>
        <v>0</v>
      </c>
      <c r="X133" s="188">
        <f t="shared" si="103"/>
        <v>0</v>
      </c>
      <c r="Y133" s="188">
        <f t="shared" si="103"/>
        <v>0</v>
      </c>
      <c r="Z133" s="187">
        <f t="shared" si="103"/>
        <v>0</v>
      </c>
      <c r="AA133" s="186">
        <f t="shared" si="103"/>
        <v>0</v>
      </c>
      <c r="AB133" s="188">
        <f t="shared" si="103"/>
        <v>0</v>
      </c>
      <c r="AC133" s="188">
        <f t="shared" si="103"/>
        <v>0</v>
      </c>
      <c r="AD133" s="188">
        <f t="shared" si="103"/>
        <v>0</v>
      </c>
      <c r="AE133" s="188">
        <f t="shared" si="103"/>
        <v>0</v>
      </c>
      <c r="AF133" s="188">
        <f t="shared" si="103"/>
        <v>0</v>
      </c>
      <c r="AG133" s="187">
        <f t="shared" si="103"/>
        <v>0</v>
      </c>
      <c r="AH133" s="186">
        <f t="shared" si="103"/>
        <v>0</v>
      </c>
      <c r="AI133" s="188">
        <f t="shared" si="103"/>
        <v>0</v>
      </c>
      <c r="AJ133" s="188">
        <f t="shared" si="103"/>
        <v>0</v>
      </c>
      <c r="AK133" s="188">
        <f t="shared" si="103"/>
        <v>0</v>
      </c>
      <c r="AL133" s="187">
        <f t="shared" si="103"/>
        <v>0</v>
      </c>
      <c r="AM133" s="186">
        <f t="shared" si="103"/>
        <v>0</v>
      </c>
      <c r="AN133" s="188">
        <f t="shared" si="103"/>
        <v>0</v>
      </c>
      <c r="AO133" s="187">
        <f t="shared" si="103"/>
        <v>0</v>
      </c>
      <c r="AP133" s="186">
        <f t="shared" si="103"/>
        <v>0</v>
      </c>
      <c r="AQ133" s="188">
        <f t="shared" si="103"/>
        <v>0</v>
      </c>
      <c r="AR133" s="188">
        <f t="shared" si="103"/>
        <v>0</v>
      </c>
      <c r="AS133" s="188">
        <f t="shared" si="103"/>
        <v>0</v>
      </c>
      <c r="AT133" s="188">
        <f t="shared" si="103"/>
        <v>0</v>
      </c>
      <c r="AU133" s="188">
        <f t="shared" si="103"/>
        <v>0</v>
      </c>
      <c r="AV133" s="187">
        <f t="shared" si="103"/>
        <v>0</v>
      </c>
      <c r="AW133" s="186">
        <f t="shared" si="103"/>
        <v>0</v>
      </c>
      <c r="AX133" s="188">
        <f t="shared" si="103"/>
        <v>0</v>
      </c>
      <c r="AY133" s="188">
        <f t="shared" si="103"/>
        <v>0</v>
      </c>
      <c r="AZ133" s="188">
        <f t="shared" si="103"/>
        <v>0</v>
      </c>
      <c r="BA133" s="188">
        <f t="shared" si="103"/>
        <v>0</v>
      </c>
      <c r="BB133" s="188">
        <f t="shared" si="103"/>
        <v>0</v>
      </c>
      <c r="BC133" s="187">
        <f t="shared" si="103"/>
        <v>0</v>
      </c>
      <c r="BD133" s="186">
        <f t="shared" si="103"/>
        <v>0</v>
      </c>
      <c r="BE133" s="188">
        <f t="shared" si="103"/>
        <v>0</v>
      </c>
      <c r="BF133" s="188">
        <f t="shared" si="103"/>
        <v>0</v>
      </c>
      <c r="BG133" s="187">
        <f t="shared" si="103"/>
        <v>0</v>
      </c>
      <c r="BH133" s="189">
        <f t="shared" si="103"/>
        <v>10</v>
      </c>
      <c r="BI133" s="559" t="s">
        <v>272</v>
      </c>
      <c r="BJ133" s="560"/>
      <c r="BK133" s="561"/>
      <c r="BL133" s="567"/>
      <c r="BM133" s="177"/>
      <c r="BN133" s="177"/>
      <c r="BO133" s="177"/>
      <c r="BP133" s="203"/>
    </row>
  </sheetData>
  <mergeCells count="369">
    <mergeCell ref="BS62:BS64"/>
    <mergeCell ref="BL79:BV79"/>
    <mergeCell ref="BK130:BK131"/>
    <mergeCell ref="BJ129:BK129"/>
    <mergeCell ref="BL132:BL133"/>
    <mergeCell ref="BI133:BK133"/>
    <mergeCell ref="BL84:BL86"/>
    <mergeCell ref="BI124:BK124"/>
    <mergeCell ref="BL123:BL124"/>
    <mergeCell ref="BI97:BK97"/>
    <mergeCell ref="BL87:BL97"/>
    <mergeCell ref="BI106:BK106"/>
    <mergeCell ref="BL105:BL106"/>
    <mergeCell ref="BI115:BK115"/>
    <mergeCell ref="BL114:BL115"/>
    <mergeCell ref="BK102:BK104"/>
    <mergeCell ref="BL102:BL104"/>
    <mergeCell ref="BK111:BK113"/>
    <mergeCell ref="BL111:BL113"/>
    <mergeCell ref="BK120:BK122"/>
    <mergeCell ref="BL120:BL122"/>
    <mergeCell ref="BI120:BJ120"/>
    <mergeCell ref="BI121:BI122"/>
    <mergeCell ref="BJ121:BJ122"/>
    <mergeCell ref="BK2:BL2"/>
    <mergeCell ref="BM2:BO2"/>
    <mergeCell ref="BI33:BK33"/>
    <mergeCell ref="BL129:BL131"/>
    <mergeCell ref="BI63:BI64"/>
    <mergeCell ref="BJ63:BJ64"/>
    <mergeCell ref="BI39:BI40"/>
    <mergeCell ref="BJ39:BJ40"/>
    <mergeCell ref="BK38:BK40"/>
    <mergeCell ref="BL38:BL40"/>
    <mergeCell ref="BK84:BK86"/>
    <mergeCell ref="BI112:BI113"/>
    <mergeCell ref="BJ112:BJ113"/>
    <mergeCell ref="BI111:BJ111"/>
    <mergeCell ref="BJ6:BJ7"/>
    <mergeCell ref="BI57:BK57"/>
    <mergeCell ref="BL41:BL57"/>
    <mergeCell ref="BI79:BK79"/>
    <mergeCell ref="P129:U130"/>
    <mergeCell ref="V129:Z130"/>
    <mergeCell ref="BJ130:BJ131"/>
    <mergeCell ref="BI130:BI131"/>
    <mergeCell ref="BH129:BH131"/>
    <mergeCell ref="AA130:AD130"/>
    <mergeCell ref="AE130:AG130"/>
    <mergeCell ref="AH130:AL130"/>
    <mergeCell ref="AP130:AR130"/>
    <mergeCell ref="AS130:AU130"/>
    <mergeCell ref="AA129:AG129"/>
    <mergeCell ref="AH129:AL129"/>
    <mergeCell ref="AM129:AO130"/>
    <mergeCell ref="AP129:AV129"/>
    <mergeCell ref="AW129:BC129"/>
    <mergeCell ref="BD129:BG130"/>
    <mergeCell ref="AV130:AV131"/>
    <mergeCell ref="AW130:AZ130"/>
    <mergeCell ref="BA130:BB130"/>
    <mergeCell ref="BC130:BC131"/>
    <mergeCell ref="A132:A133"/>
    <mergeCell ref="B133:M133"/>
    <mergeCell ref="A126:A131"/>
    <mergeCell ref="B126:M128"/>
    <mergeCell ref="B129:B131"/>
    <mergeCell ref="C129:C131"/>
    <mergeCell ref="K129:K131"/>
    <mergeCell ref="L129:L131"/>
    <mergeCell ref="M129:M131"/>
    <mergeCell ref="E129:E131"/>
    <mergeCell ref="F129:F131"/>
    <mergeCell ref="G129:G131"/>
    <mergeCell ref="H129:H131"/>
    <mergeCell ref="I129:I131"/>
    <mergeCell ref="J129:J131"/>
    <mergeCell ref="D129:D131"/>
    <mergeCell ref="P120:U121"/>
    <mergeCell ref="V120:Z121"/>
    <mergeCell ref="M120:M122"/>
    <mergeCell ref="AW120:BC120"/>
    <mergeCell ref="BD120:BG121"/>
    <mergeCell ref="BH120:BH122"/>
    <mergeCell ref="AP121:AR121"/>
    <mergeCell ref="AS121:AU121"/>
    <mergeCell ref="AV121:AV122"/>
    <mergeCell ref="AW121:AZ121"/>
    <mergeCell ref="BA121:BB121"/>
    <mergeCell ref="BC121:BC122"/>
    <mergeCell ref="AP120:AV120"/>
    <mergeCell ref="AH120:AL120"/>
    <mergeCell ref="AM120:AO121"/>
    <mergeCell ref="AA121:AD121"/>
    <mergeCell ref="AE121:AG121"/>
    <mergeCell ref="AH121:AL121"/>
    <mergeCell ref="AA120:AG120"/>
    <mergeCell ref="B124:M124"/>
    <mergeCell ref="N129:O130"/>
    <mergeCell ref="B115:M115"/>
    <mergeCell ref="B117:M119"/>
    <mergeCell ref="B120:B122"/>
    <mergeCell ref="C120:C122"/>
    <mergeCell ref="D120:D122"/>
    <mergeCell ref="E120:E122"/>
    <mergeCell ref="F120:F122"/>
    <mergeCell ref="G120:G122"/>
    <mergeCell ref="N120:O121"/>
    <mergeCell ref="H120:H122"/>
    <mergeCell ref="I120:I122"/>
    <mergeCell ref="J120:J122"/>
    <mergeCell ref="K120:K122"/>
    <mergeCell ref="L120:L122"/>
    <mergeCell ref="BH111:BH113"/>
    <mergeCell ref="AA112:AD112"/>
    <mergeCell ref="AE112:AG112"/>
    <mergeCell ref="AH112:AL112"/>
    <mergeCell ref="AP112:AR112"/>
    <mergeCell ref="AS112:AU112"/>
    <mergeCell ref="AV112:AV113"/>
    <mergeCell ref="AW112:AZ112"/>
    <mergeCell ref="AA111:AG111"/>
    <mergeCell ref="AH111:AL111"/>
    <mergeCell ref="AM111:AO112"/>
    <mergeCell ref="AP111:AV111"/>
    <mergeCell ref="AW111:BC111"/>
    <mergeCell ref="BD111:BG112"/>
    <mergeCell ref="BA112:BB112"/>
    <mergeCell ref="BC112:BC113"/>
    <mergeCell ref="K111:K113"/>
    <mergeCell ref="L111:L113"/>
    <mergeCell ref="M111:M113"/>
    <mergeCell ref="N111:O112"/>
    <mergeCell ref="P111:U112"/>
    <mergeCell ref="V111:Z112"/>
    <mergeCell ref="B108:M110"/>
    <mergeCell ref="B111:B113"/>
    <mergeCell ref="C111:C113"/>
    <mergeCell ref="D111:D113"/>
    <mergeCell ref="E111:E113"/>
    <mergeCell ref="F111:F113"/>
    <mergeCell ref="G111:G113"/>
    <mergeCell ref="H111:H113"/>
    <mergeCell ref="I111:I113"/>
    <mergeCell ref="J111:J113"/>
    <mergeCell ref="AW103:AZ103"/>
    <mergeCell ref="BA103:BB103"/>
    <mergeCell ref="BC103:BC104"/>
    <mergeCell ref="BI103:BI104"/>
    <mergeCell ref="BJ103:BJ104"/>
    <mergeCell ref="B106:M106"/>
    <mergeCell ref="AW102:BC102"/>
    <mergeCell ref="BD102:BG103"/>
    <mergeCell ref="BH102:BH104"/>
    <mergeCell ref="BI102:BJ102"/>
    <mergeCell ref="AA103:AD103"/>
    <mergeCell ref="AE103:AG103"/>
    <mergeCell ref="AH103:AL103"/>
    <mergeCell ref="AP103:AR103"/>
    <mergeCell ref="AS103:AU103"/>
    <mergeCell ref="P102:U103"/>
    <mergeCell ref="V102:Z103"/>
    <mergeCell ref="AA102:AG102"/>
    <mergeCell ref="AH102:AL102"/>
    <mergeCell ref="AM102:AO103"/>
    <mergeCell ref="AP102:AV102"/>
    <mergeCell ref="AV103:AV104"/>
    <mergeCell ref="I102:I104"/>
    <mergeCell ref="J102:J104"/>
    <mergeCell ref="K102:K104"/>
    <mergeCell ref="L102:L104"/>
    <mergeCell ref="M102:M104"/>
    <mergeCell ref="N102:O103"/>
    <mergeCell ref="B97:M97"/>
    <mergeCell ref="A99:A105"/>
    <mergeCell ref="B99:M101"/>
    <mergeCell ref="B102:B104"/>
    <mergeCell ref="C102:C104"/>
    <mergeCell ref="D102:D104"/>
    <mergeCell ref="E102:E104"/>
    <mergeCell ref="F102:F104"/>
    <mergeCell ref="G102:G104"/>
    <mergeCell ref="H102:H104"/>
    <mergeCell ref="BA85:BB85"/>
    <mergeCell ref="BC85:BC86"/>
    <mergeCell ref="BI85:BI86"/>
    <mergeCell ref="BJ85:BJ86"/>
    <mergeCell ref="J87:J96"/>
    <mergeCell ref="M87:M96"/>
    <mergeCell ref="AP84:AV84"/>
    <mergeCell ref="AW84:BC84"/>
    <mergeCell ref="BD84:BG85"/>
    <mergeCell ref="BH84:BH86"/>
    <mergeCell ref="BI84:BJ84"/>
    <mergeCell ref="AP85:AR85"/>
    <mergeCell ref="AS85:AU85"/>
    <mergeCell ref="AV85:AV86"/>
    <mergeCell ref="AW85:AZ85"/>
    <mergeCell ref="N84:O85"/>
    <mergeCell ref="P84:U85"/>
    <mergeCell ref="V84:Z85"/>
    <mergeCell ref="AA84:AG84"/>
    <mergeCell ref="AH84:AL84"/>
    <mergeCell ref="AM84:AO85"/>
    <mergeCell ref="AA85:AD85"/>
    <mergeCell ref="AE85:AG85"/>
    <mergeCell ref="AH85:AL85"/>
    <mergeCell ref="H84:H86"/>
    <mergeCell ref="I84:I86"/>
    <mergeCell ref="J84:J86"/>
    <mergeCell ref="K84:K86"/>
    <mergeCell ref="L84:L86"/>
    <mergeCell ref="M84:M86"/>
    <mergeCell ref="B84:B86"/>
    <mergeCell ref="C84:C86"/>
    <mergeCell ref="D84:D86"/>
    <mergeCell ref="E84:E86"/>
    <mergeCell ref="F84:F86"/>
    <mergeCell ref="G84:G86"/>
    <mergeCell ref="B79:M79"/>
    <mergeCell ref="B81:M83"/>
    <mergeCell ref="BH62:BH64"/>
    <mergeCell ref="BI62:BJ62"/>
    <mergeCell ref="AA63:AD63"/>
    <mergeCell ref="AE63:AG63"/>
    <mergeCell ref="AH63:AL63"/>
    <mergeCell ref="AP63:AR63"/>
    <mergeCell ref="AS63:AU63"/>
    <mergeCell ref="AV63:AV64"/>
    <mergeCell ref="AW63:AZ63"/>
    <mergeCell ref="AA62:AG62"/>
    <mergeCell ref="AH62:AL62"/>
    <mergeCell ref="AM62:AO63"/>
    <mergeCell ref="AP62:AV62"/>
    <mergeCell ref="AW62:BC62"/>
    <mergeCell ref="BD62:BG63"/>
    <mergeCell ref="BA63:BB63"/>
    <mergeCell ref="BC63:BC64"/>
    <mergeCell ref="K62:K64"/>
    <mergeCell ref="L62:L64"/>
    <mergeCell ref="M62:M64"/>
    <mergeCell ref="B57:M57"/>
    <mergeCell ref="B59:M61"/>
    <mergeCell ref="B62:B64"/>
    <mergeCell ref="C62:C64"/>
    <mergeCell ref="D62:D64"/>
    <mergeCell ref="BD38:BG39"/>
    <mergeCell ref="J38:J40"/>
    <mergeCell ref="K38:K40"/>
    <mergeCell ref="L38:L40"/>
    <mergeCell ref="M38:M40"/>
    <mergeCell ref="N38:O39"/>
    <mergeCell ref="P38:U39"/>
    <mergeCell ref="N62:O63"/>
    <mergeCell ref="P62:U63"/>
    <mergeCell ref="V62:Z63"/>
    <mergeCell ref="E62:E64"/>
    <mergeCell ref="F62:F64"/>
    <mergeCell ref="G62:G64"/>
    <mergeCell ref="H62:H64"/>
    <mergeCell ref="I62:I64"/>
    <mergeCell ref="J62:J64"/>
    <mergeCell ref="AA39:AD39"/>
    <mergeCell ref="AE39:AG39"/>
    <mergeCell ref="AH39:AL39"/>
    <mergeCell ref="AP39:AR39"/>
    <mergeCell ref="AS39:AU39"/>
    <mergeCell ref="AV39:AV40"/>
    <mergeCell ref="V38:Z39"/>
    <mergeCell ref="AA38:AG38"/>
    <mergeCell ref="AH38:AL38"/>
    <mergeCell ref="AM38:AO39"/>
    <mergeCell ref="AP38:AV38"/>
    <mergeCell ref="B33:M33"/>
    <mergeCell ref="B35:M37"/>
    <mergeCell ref="B38:B40"/>
    <mergeCell ref="C38:C40"/>
    <mergeCell ref="D38:D40"/>
    <mergeCell ref="E38:E40"/>
    <mergeCell ref="F38:F40"/>
    <mergeCell ref="G38:G40"/>
    <mergeCell ref="H38:H40"/>
    <mergeCell ref="I38:I40"/>
    <mergeCell ref="B2:M4"/>
    <mergeCell ref="B5:B7"/>
    <mergeCell ref="C5:C7"/>
    <mergeCell ref="D5:D7"/>
    <mergeCell ref="E5:E7"/>
    <mergeCell ref="F5:F7"/>
    <mergeCell ref="G5:G7"/>
    <mergeCell ref="H5:H7"/>
    <mergeCell ref="AW6:AZ6"/>
    <mergeCell ref="P5:U6"/>
    <mergeCell ref="AP5:AV5"/>
    <mergeCell ref="AV6:AV7"/>
    <mergeCell ref="BA6:BB6"/>
    <mergeCell ref="BC6:BC7"/>
    <mergeCell ref="BI6:BI7"/>
    <mergeCell ref="AW5:BC5"/>
    <mergeCell ref="BD5:BG6"/>
    <mergeCell ref="BH5:BH7"/>
    <mergeCell ref="BI5:BJ5"/>
    <mergeCell ref="AA6:AD6"/>
    <mergeCell ref="AE6:AG6"/>
    <mergeCell ref="AH6:AL6"/>
    <mergeCell ref="AP6:AR6"/>
    <mergeCell ref="AS6:AU6"/>
    <mergeCell ref="CD5:CD7"/>
    <mergeCell ref="BL6:BL7"/>
    <mergeCell ref="BM6:BM7"/>
    <mergeCell ref="BN6:BN7"/>
    <mergeCell ref="BO6:BO7"/>
    <mergeCell ref="BP6:BP7"/>
    <mergeCell ref="BQ6:BQ7"/>
    <mergeCell ref="BS5:BS7"/>
    <mergeCell ref="BT5:BT7"/>
    <mergeCell ref="BU5:BU7"/>
    <mergeCell ref="BV5:BV7"/>
    <mergeCell ref="BY5:BY7"/>
    <mergeCell ref="CB5:CB7"/>
    <mergeCell ref="CC5:CC7"/>
    <mergeCell ref="CE62:CE64"/>
    <mergeCell ref="BL63:BL64"/>
    <mergeCell ref="BM63:BM64"/>
    <mergeCell ref="BN63:BN64"/>
    <mergeCell ref="BO63:BO64"/>
    <mergeCell ref="BP63:BP64"/>
    <mergeCell ref="BQ63:BQ64"/>
    <mergeCell ref="J8:J32"/>
    <mergeCell ref="M8:M32"/>
    <mergeCell ref="BT62:BT64"/>
    <mergeCell ref="BU62:BU64"/>
    <mergeCell ref="BV62:BV64"/>
    <mergeCell ref="BY62:BY64"/>
    <mergeCell ref="CB62:CB64"/>
    <mergeCell ref="CC62:CC64"/>
    <mergeCell ref="CD62:CD64"/>
    <mergeCell ref="BH38:BH40"/>
    <mergeCell ref="BI38:BJ38"/>
    <mergeCell ref="AW38:BC38"/>
    <mergeCell ref="AW39:AZ39"/>
    <mergeCell ref="BA39:BB39"/>
    <mergeCell ref="BC39:BC40"/>
    <mergeCell ref="J41:J56"/>
    <mergeCell ref="M41:M56"/>
    <mergeCell ref="BV65:BV78"/>
    <mergeCell ref="J65:J78"/>
    <mergeCell ref="M65:M78"/>
    <mergeCell ref="A59:A78"/>
    <mergeCell ref="BK6:BK7"/>
    <mergeCell ref="BR5:BR7"/>
    <mergeCell ref="BX5:BX7"/>
    <mergeCell ref="CA5:CA7"/>
    <mergeCell ref="BV8:BV32"/>
    <mergeCell ref="BL33:BV33"/>
    <mergeCell ref="BK63:BK64"/>
    <mergeCell ref="BR62:BR64"/>
    <mergeCell ref="BX62:BX64"/>
    <mergeCell ref="CA62:CA64"/>
    <mergeCell ref="I5:I7"/>
    <mergeCell ref="J5:J7"/>
    <mergeCell ref="K5:K7"/>
    <mergeCell ref="L5:L7"/>
    <mergeCell ref="M5:M7"/>
    <mergeCell ref="N5:O6"/>
    <mergeCell ref="V5:Z6"/>
    <mergeCell ref="AA5:AG5"/>
    <mergeCell ref="AH5:AL5"/>
    <mergeCell ref="AM5:AO6"/>
  </mergeCells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G213"/>
  <sheetViews>
    <sheetView topLeftCell="A97" workbookViewId="0">
      <selection activeCell="J105" sqref="J105"/>
    </sheetView>
  </sheetViews>
  <sheetFormatPr baseColWidth="10" defaultColWidth="11.42578125" defaultRowHeight="14.25" x14ac:dyDescent="0.2"/>
  <cols>
    <col min="1" max="1" width="14.5703125" style="19" customWidth="1"/>
    <col min="2" max="2" width="11.42578125" style="19"/>
    <col min="3" max="3" width="28.7109375" style="19" customWidth="1"/>
    <col min="4" max="4" width="22.5703125" style="56" customWidth="1"/>
    <col min="5" max="5" width="12.5703125" style="56" customWidth="1"/>
    <col min="6" max="6" width="14.42578125" style="19" customWidth="1"/>
    <col min="7" max="7" width="29.42578125" style="19" customWidth="1"/>
    <col min="8" max="8" width="16.42578125" style="56" customWidth="1"/>
    <col min="9" max="9" width="12.28515625" style="56" customWidth="1"/>
    <col min="10" max="10" width="14.28515625" style="56" customWidth="1"/>
    <col min="11" max="11" width="15" style="56" customWidth="1"/>
    <col min="12" max="12" width="13.5703125" style="56" customWidth="1"/>
    <col min="13" max="13" width="14.85546875" style="56" customWidth="1"/>
    <col min="14" max="59" width="11.42578125" style="19" customWidth="1"/>
    <col min="60" max="60" width="13.42578125" style="19" customWidth="1"/>
    <col min="61" max="61" width="16.140625" style="19" customWidth="1"/>
    <col min="62" max="62" width="18.42578125" style="19" customWidth="1"/>
    <col min="63" max="63" width="21.28515625" style="19" customWidth="1"/>
    <col min="64" max="64" width="19.85546875" style="19" customWidth="1"/>
    <col min="65" max="65" width="17.42578125" style="19" customWidth="1"/>
    <col min="66" max="68" width="17.28515625" style="19" customWidth="1"/>
    <col min="69" max="69" width="19.5703125" style="19" customWidth="1"/>
    <col min="70" max="70" width="17.28515625" style="19" customWidth="1"/>
    <col min="71" max="71" width="20.42578125" style="19" customWidth="1"/>
    <col min="72" max="107" width="17.28515625" style="19" customWidth="1"/>
    <col min="108" max="108" width="20.140625" style="19" customWidth="1"/>
    <col min="109" max="109" width="22.85546875" style="19" customWidth="1"/>
    <col min="110" max="110" width="22" style="19" customWidth="1"/>
    <col min="111" max="111" width="23.5703125" style="19" customWidth="1"/>
    <col min="112" max="16384" width="11.42578125" style="19"/>
  </cols>
  <sheetData>
    <row r="1" spans="1:111" ht="15.75" customHeight="1" thickBot="1" x14ac:dyDescent="0.3">
      <c r="BH1" s="427"/>
      <c r="BI1" s="428"/>
    </row>
    <row r="2" spans="1:111" ht="24" customHeight="1" thickBot="1" x14ac:dyDescent="0.3">
      <c r="B2" s="449" t="s">
        <v>226</v>
      </c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1"/>
      <c r="BH2" s="429"/>
      <c r="BI2" s="430"/>
      <c r="BJ2" s="446" t="s">
        <v>270</v>
      </c>
      <c r="BK2" s="572"/>
      <c r="BL2" s="573">
        <f>BK8+BK41+BK65+BK87+BK105+BK114+BK123+BK132</f>
        <v>1025334519</v>
      </c>
      <c r="BM2" s="574"/>
      <c r="BN2" s="575"/>
    </row>
    <row r="3" spans="1:111" ht="15" customHeight="1" x14ac:dyDescent="0.2">
      <c r="A3" s="19" t="s">
        <v>234</v>
      </c>
      <c r="B3" s="452"/>
      <c r="C3" s="453"/>
      <c r="D3" s="453"/>
      <c r="E3" s="453"/>
      <c r="F3" s="453"/>
      <c r="G3" s="453"/>
      <c r="H3" s="453"/>
      <c r="I3" s="453"/>
      <c r="J3" s="453"/>
      <c r="K3" s="453"/>
      <c r="L3" s="453"/>
      <c r="M3" s="454"/>
    </row>
    <row r="4" spans="1:111" ht="15.75" customHeight="1" thickBot="1" x14ac:dyDescent="0.25">
      <c r="B4" s="455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457"/>
    </row>
    <row r="5" spans="1:111" s="21" customFormat="1" ht="15.75" customHeight="1" thickBot="1" x14ac:dyDescent="0.3">
      <c r="B5" s="472" t="s">
        <v>235</v>
      </c>
      <c r="C5" s="478" t="s">
        <v>18</v>
      </c>
      <c r="D5" s="475" t="s">
        <v>236</v>
      </c>
      <c r="E5" s="472" t="s">
        <v>19</v>
      </c>
      <c r="F5" s="466" t="s">
        <v>321</v>
      </c>
      <c r="G5" s="466" t="s">
        <v>238</v>
      </c>
      <c r="H5" s="466" t="s">
        <v>239</v>
      </c>
      <c r="I5" s="469" t="s">
        <v>20</v>
      </c>
      <c r="J5" s="459" t="s">
        <v>240</v>
      </c>
      <c r="K5" s="459" t="s">
        <v>241</v>
      </c>
      <c r="L5" s="459" t="s">
        <v>242</v>
      </c>
      <c r="M5" s="459" t="s">
        <v>243</v>
      </c>
      <c r="N5" s="490" t="s">
        <v>0</v>
      </c>
      <c r="O5" s="482"/>
      <c r="P5" s="481" t="s">
        <v>2</v>
      </c>
      <c r="Q5" s="490"/>
      <c r="R5" s="490"/>
      <c r="S5" s="490"/>
      <c r="T5" s="490"/>
      <c r="U5" s="482"/>
      <c r="V5" s="490" t="s">
        <v>3</v>
      </c>
      <c r="W5" s="490"/>
      <c r="X5" s="490"/>
      <c r="Y5" s="490"/>
      <c r="Z5" s="482"/>
      <c r="AA5" s="498" t="s">
        <v>4</v>
      </c>
      <c r="AB5" s="498"/>
      <c r="AC5" s="498"/>
      <c r="AD5" s="498"/>
      <c r="AE5" s="498"/>
      <c r="AF5" s="498"/>
      <c r="AG5" s="499"/>
      <c r="AH5" s="500" t="s">
        <v>5</v>
      </c>
      <c r="AI5" s="498"/>
      <c r="AJ5" s="498"/>
      <c r="AK5" s="498"/>
      <c r="AL5" s="498"/>
      <c r="AM5" s="481" t="s">
        <v>6</v>
      </c>
      <c r="AN5" s="490"/>
      <c r="AO5" s="482"/>
      <c r="AP5" s="490" t="s">
        <v>7</v>
      </c>
      <c r="AQ5" s="490"/>
      <c r="AR5" s="490"/>
      <c r="AS5" s="490"/>
      <c r="AT5" s="490"/>
      <c r="AU5" s="490"/>
      <c r="AV5" s="482"/>
      <c r="AW5" s="481" t="s">
        <v>8</v>
      </c>
      <c r="AX5" s="490"/>
      <c r="AY5" s="490"/>
      <c r="AZ5" s="490"/>
      <c r="BA5" s="490"/>
      <c r="BB5" s="490"/>
      <c r="BC5" s="482"/>
      <c r="BD5" s="481" t="s">
        <v>9</v>
      </c>
      <c r="BE5" s="490"/>
      <c r="BF5" s="490"/>
      <c r="BG5" s="482"/>
      <c r="BH5" s="459" t="s">
        <v>244</v>
      </c>
      <c r="BI5" s="431" t="s">
        <v>286</v>
      </c>
      <c r="BJ5" s="556" t="s">
        <v>271</v>
      </c>
      <c r="BK5" s="556" t="s">
        <v>272</v>
      </c>
      <c r="BL5" s="490" t="s">
        <v>0</v>
      </c>
      <c r="BM5" s="482"/>
      <c r="BN5" s="481" t="s">
        <v>2</v>
      </c>
      <c r="BO5" s="490"/>
      <c r="BP5" s="490"/>
      <c r="BQ5" s="490"/>
      <c r="BR5" s="490"/>
      <c r="BS5" s="482"/>
      <c r="BT5" s="490" t="s">
        <v>3</v>
      </c>
      <c r="BU5" s="490"/>
      <c r="BV5" s="490"/>
      <c r="BW5" s="490"/>
      <c r="BX5" s="482"/>
      <c r="BY5" s="498" t="s">
        <v>4</v>
      </c>
      <c r="BZ5" s="498"/>
      <c r="CA5" s="498"/>
      <c r="CB5" s="498"/>
      <c r="CC5" s="498"/>
      <c r="CD5" s="498"/>
      <c r="CE5" s="499"/>
      <c r="CF5" s="500" t="s">
        <v>5</v>
      </c>
      <c r="CG5" s="498"/>
      <c r="CH5" s="498"/>
      <c r="CI5" s="498"/>
      <c r="CJ5" s="498"/>
      <c r="CK5" s="481" t="s">
        <v>6</v>
      </c>
      <c r="CL5" s="490"/>
      <c r="CM5" s="482"/>
      <c r="CN5" s="490" t="s">
        <v>7</v>
      </c>
      <c r="CO5" s="490"/>
      <c r="CP5" s="490"/>
      <c r="CQ5" s="490"/>
      <c r="CR5" s="490"/>
      <c r="CS5" s="490"/>
      <c r="CT5" s="482"/>
      <c r="CU5" s="481" t="s">
        <v>8</v>
      </c>
      <c r="CV5" s="490"/>
      <c r="CW5" s="490"/>
      <c r="CX5" s="490"/>
      <c r="CY5" s="490"/>
      <c r="CZ5" s="490"/>
      <c r="DA5" s="482"/>
      <c r="DB5" s="481" t="s">
        <v>9</v>
      </c>
      <c r="DC5" s="490"/>
      <c r="DD5" s="490"/>
      <c r="DE5" s="482"/>
      <c r="DF5" s="459" t="s">
        <v>287</v>
      </c>
      <c r="DG5" s="459" t="s">
        <v>288</v>
      </c>
    </row>
    <row r="6" spans="1:111" s="21" customFormat="1" ht="15.75" customHeight="1" thickBot="1" x14ac:dyDescent="0.3">
      <c r="A6" s="21" t="s">
        <v>247</v>
      </c>
      <c r="B6" s="473"/>
      <c r="C6" s="479"/>
      <c r="D6" s="476"/>
      <c r="E6" s="473"/>
      <c r="F6" s="467"/>
      <c r="G6" s="467"/>
      <c r="H6" s="467"/>
      <c r="I6" s="470"/>
      <c r="J6" s="460"/>
      <c r="K6" s="460"/>
      <c r="L6" s="460"/>
      <c r="M6" s="460"/>
      <c r="N6" s="492"/>
      <c r="O6" s="484"/>
      <c r="P6" s="495"/>
      <c r="Q6" s="496"/>
      <c r="R6" s="496"/>
      <c r="S6" s="496"/>
      <c r="T6" s="496"/>
      <c r="U6" s="497"/>
      <c r="V6" s="496"/>
      <c r="W6" s="496"/>
      <c r="X6" s="496"/>
      <c r="Y6" s="496"/>
      <c r="Z6" s="497"/>
      <c r="AA6" s="500" t="s">
        <v>10</v>
      </c>
      <c r="AB6" s="498"/>
      <c r="AC6" s="498"/>
      <c r="AD6" s="499"/>
      <c r="AE6" s="500" t="s">
        <v>11</v>
      </c>
      <c r="AF6" s="498"/>
      <c r="AG6" s="499"/>
      <c r="AH6" s="500" t="s">
        <v>12</v>
      </c>
      <c r="AI6" s="498"/>
      <c r="AJ6" s="498"/>
      <c r="AK6" s="498"/>
      <c r="AL6" s="499"/>
      <c r="AM6" s="483"/>
      <c r="AN6" s="492"/>
      <c r="AO6" s="484"/>
      <c r="AP6" s="500" t="s">
        <v>13</v>
      </c>
      <c r="AQ6" s="498"/>
      <c r="AR6" s="499"/>
      <c r="AS6" s="500" t="s">
        <v>14</v>
      </c>
      <c r="AT6" s="498"/>
      <c r="AU6" s="499"/>
      <c r="AV6" s="501" t="s">
        <v>15</v>
      </c>
      <c r="AW6" s="500" t="s">
        <v>16</v>
      </c>
      <c r="AX6" s="498"/>
      <c r="AY6" s="498"/>
      <c r="AZ6" s="499"/>
      <c r="BA6" s="500" t="s">
        <v>17</v>
      </c>
      <c r="BB6" s="499"/>
      <c r="BC6" s="488" t="s">
        <v>39</v>
      </c>
      <c r="BD6" s="483"/>
      <c r="BE6" s="492"/>
      <c r="BF6" s="492"/>
      <c r="BG6" s="484"/>
      <c r="BH6" s="460"/>
      <c r="BI6" s="432"/>
      <c r="BJ6" s="557"/>
      <c r="BK6" s="557"/>
      <c r="BL6" s="492"/>
      <c r="BM6" s="484"/>
      <c r="BN6" s="495"/>
      <c r="BO6" s="496"/>
      <c r="BP6" s="496"/>
      <c r="BQ6" s="496"/>
      <c r="BR6" s="496"/>
      <c r="BS6" s="497"/>
      <c r="BT6" s="496"/>
      <c r="BU6" s="496"/>
      <c r="BV6" s="496"/>
      <c r="BW6" s="496"/>
      <c r="BX6" s="497"/>
      <c r="BY6" s="500" t="s">
        <v>10</v>
      </c>
      <c r="BZ6" s="498"/>
      <c r="CA6" s="498"/>
      <c r="CB6" s="499"/>
      <c r="CC6" s="500" t="s">
        <v>11</v>
      </c>
      <c r="CD6" s="498"/>
      <c r="CE6" s="499"/>
      <c r="CF6" s="500" t="s">
        <v>12</v>
      </c>
      <c r="CG6" s="498"/>
      <c r="CH6" s="498"/>
      <c r="CI6" s="498"/>
      <c r="CJ6" s="499"/>
      <c r="CK6" s="483"/>
      <c r="CL6" s="492"/>
      <c r="CM6" s="484"/>
      <c r="CN6" s="500" t="s">
        <v>13</v>
      </c>
      <c r="CO6" s="498"/>
      <c r="CP6" s="499"/>
      <c r="CQ6" s="500" t="s">
        <v>14</v>
      </c>
      <c r="CR6" s="498"/>
      <c r="CS6" s="499"/>
      <c r="CT6" s="501" t="s">
        <v>15</v>
      </c>
      <c r="CU6" s="500" t="s">
        <v>16</v>
      </c>
      <c r="CV6" s="498"/>
      <c r="CW6" s="498"/>
      <c r="CX6" s="499"/>
      <c r="CY6" s="500" t="s">
        <v>17</v>
      </c>
      <c r="CZ6" s="499"/>
      <c r="DA6" s="488" t="s">
        <v>39</v>
      </c>
      <c r="DB6" s="483"/>
      <c r="DC6" s="492"/>
      <c r="DD6" s="492"/>
      <c r="DE6" s="484"/>
      <c r="DF6" s="460"/>
      <c r="DG6" s="460"/>
    </row>
    <row r="7" spans="1:111" s="21" customFormat="1" ht="48.75" thickBot="1" x14ac:dyDescent="0.3">
      <c r="B7" s="473"/>
      <c r="C7" s="479"/>
      <c r="D7" s="476"/>
      <c r="E7" s="473"/>
      <c r="F7" s="467"/>
      <c r="G7" s="467"/>
      <c r="H7" s="467"/>
      <c r="I7" s="470"/>
      <c r="J7" s="460"/>
      <c r="K7" s="460"/>
      <c r="L7" s="460"/>
      <c r="M7" s="460"/>
      <c r="N7" s="2" t="s">
        <v>21</v>
      </c>
      <c r="O7" s="1" t="s">
        <v>1</v>
      </c>
      <c r="P7" s="133" t="s">
        <v>22</v>
      </c>
      <c r="Q7" s="2" t="s">
        <v>24</v>
      </c>
      <c r="R7" s="2" t="s">
        <v>25</v>
      </c>
      <c r="S7" s="2" t="s">
        <v>26</v>
      </c>
      <c r="T7" s="2" t="s">
        <v>27</v>
      </c>
      <c r="U7" s="3" t="s">
        <v>28</v>
      </c>
      <c r="V7" s="2" t="s">
        <v>23</v>
      </c>
      <c r="W7" s="2" t="s">
        <v>24</v>
      </c>
      <c r="X7" s="2" t="s">
        <v>26</v>
      </c>
      <c r="Y7" s="2" t="s">
        <v>27</v>
      </c>
      <c r="Z7" s="3" t="s">
        <v>29</v>
      </c>
      <c r="AA7" s="2" t="s">
        <v>23</v>
      </c>
      <c r="AB7" s="2" t="s">
        <v>24</v>
      </c>
      <c r="AC7" s="2" t="s">
        <v>27</v>
      </c>
      <c r="AD7" s="3" t="s">
        <v>30</v>
      </c>
      <c r="AE7" s="2" t="s">
        <v>22</v>
      </c>
      <c r="AF7" s="4" t="s">
        <v>31</v>
      </c>
      <c r="AG7" s="3" t="s">
        <v>32</v>
      </c>
      <c r="AH7" s="133" t="s">
        <v>22</v>
      </c>
      <c r="AI7" s="2" t="s">
        <v>23</v>
      </c>
      <c r="AJ7" s="2" t="s">
        <v>24</v>
      </c>
      <c r="AK7" s="2" t="s">
        <v>27</v>
      </c>
      <c r="AL7" s="3" t="s">
        <v>33</v>
      </c>
      <c r="AM7" s="2" t="s">
        <v>24</v>
      </c>
      <c r="AN7" s="2" t="s">
        <v>27</v>
      </c>
      <c r="AO7" s="3" t="s">
        <v>34</v>
      </c>
      <c r="AP7" s="2" t="s">
        <v>23</v>
      </c>
      <c r="AQ7" s="2" t="s">
        <v>27</v>
      </c>
      <c r="AR7" s="3" t="s">
        <v>35</v>
      </c>
      <c r="AS7" s="2" t="s">
        <v>23</v>
      </c>
      <c r="AT7" s="2" t="s">
        <v>26</v>
      </c>
      <c r="AU7" s="136" t="s">
        <v>36</v>
      </c>
      <c r="AV7" s="503"/>
      <c r="AW7" s="133" t="s">
        <v>22</v>
      </c>
      <c r="AX7" s="2" t="s">
        <v>24</v>
      </c>
      <c r="AY7" s="2" t="s">
        <v>27</v>
      </c>
      <c r="AZ7" s="3" t="s">
        <v>37</v>
      </c>
      <c r="BA7" s="2" t="s">
        <v>22</v>
      </c>
      <c r="BB7" s="4" t="s">
        <v>38</v>
      </c>
      <c r="BC7" s="494"/>
      <c r="BD7" s="2" t="s">
        <v>24</v>
      </c>
      <c r="BE7" s="2" t="s">
        <v>26</v>
      </c>
      <c r="BF7" s="2" t="s">
        <v>27</v>
      </c>
      <c r="BG7" s="3" t="s">
        <v>40</v>
      </c>
      <c r="BH7" s="460"/>
      <c r="BI7" s="432"/>
      <c r="BJ7" s="557"/>
      <c r="BK7" s="558"/>
      <c r="BL7" s="2" t="s">
        <v>21</v>
      </c>
      <c r="BM7" s="1" t="s">
        <v>1</v>
      </c>
      <c r="BN7" s="133" t="s">
        <v>22</v>
      </c>
      <c r="BO7" s="2" t="s">
        <v>24</v>
      </c>
      <c r="BP7" s="2" t="s">
        <v>25</v>
      </c>
      <c r="BQ7" s="2" t="s">
        <v>26</v>
      </c>
      <c r="BR7" s="2" t="s">
        <v>27</v>
      </c>
      <c r="BS7" s="3" t="s">
        <v>28</v>
      </c>
      <c r="BT7" s="2" t="s">
        <v>23</v>
      </c>
      <c r="BU7" s="2" t="s">
        <v>24</v>
      </c>
      <c r="BV7" s="2" t="s">
        <v>26</v>
      </c>
      <c r="BW7" s="2" t="s">
        <v>27</v>
      </c>
      <c r="BX7" s="3" t="s">
        <v>29</v>
      </c>
      <c r="BY7" s="2" t="s">
        <v>23</v>
      </c>
      <c r="BZ7" s="2" t="s">
        <v>24</v>
      </c>
      <c r="CA7" s="2" t="s">
        <v>27</v>
      </c>
      <c r="CB7" s="3" t="s">
        <v>30</v>
      </c>
      <c r="CC7" s="2" t="s">
        <v>22</v>
      </c>
      <c r="CD7" s="4" t="s">
        <v>31</v>
      </c>
      <c r="CE7" s="3" t="s">
        <v>32</v>
      </c>
      <c r="CF7" s="133" t="s">
        <v>22</v>
      </c>
      <c r="CG7" s="2" t="s">
        <v>23</v>
      </c>
      <c r="CH7" s="2" t="s">
        <v>24</v>
      </c>
      <c r="CI7" s="2" t="s">
        <v>27</v>
      </c>
      <c r="CJ7" s="3" t="s">
        <v>33</v>
      </c>
      <c r="CK7" s="2" t="s">
        <v>24</v>
      </c>
      <c r="CL7" s="2" t="s">
        <v>27</v>
      </c>
      <c r="CM7" s="3" t="s">
        <v>34</v>
      </c>
      <c r="CN7" s="2" t="s">
        <v>23</v>
      </c>
      <c r="CO7" s="2" t="s">
        <v>27</v>
      </c>
      <c r="CP7" s="3" t="s">
        <v>35</v>
      </c>
      <c r="CQ7" s="2" t="s">
        <v>23</v>
      </c>
      <c r="CR7" s="2" t="s">
        <v>26</v>
      </c>
      <c r="CS7" s="136" t="s">
        <v>36</v>
      </c>
      <c r="CT7" s="503"/>
      <c r="CU7" s="133" t="s">
        <v>22</v>
      </c>
      <c r="CV7" s="2" t="s">
        <v>24</v>
      </c>
      <c r="CW7" s="2" t="s">
        <v>27</v>
      </c>
      <c r="CX7" s="3" t="s">
        <v>37</v>
      </c>
      <c r="CY7" s="2" t="s">
        <v>22</v>
      </c>
      <c r="CZ7" s="4" t="s">
        <v>38</v>
      </c>
      <c r="DA7" s="494"/>
      <c r="DB7" s="2" t="s">
        <v>24</v>
      </c>
      <c r="DC7" s="2" t="s">
        <v>26</v>
      </c>
      <c r="DD7" s="2" t="s">
        <v>27</v>
      </c>
      <c r="DE7" s="3" t="s">
        <v>40</v>
      </c>
      <c r="DF7" s="460"/>
      <c r="DG7" s="493"/>
    </row>
    <row r="8" spans="1:111" s="21" customFormat="1" ht="24" customHeight="1" x14ac:dyDescent="0.25">
      <c r="B8" s="277">
        <v>1</v>
      </c>
      <c r="C8" s="278" t="str">
        <f>'ESTUDIO  FORMULADO '!C8</f>
        <v>Ácido rubeánico o ditiooxiamida</v>
      </c>
      <c r="D8" s="279" t="str">
        <f>'ESTUDIO  FORMULADO '!D8</f>
        <v>Reactivo analítico  o  ACS o Análisis o Ph Eur o  BP</v>
      </c>
      <c r="E8" s="280" t="str">
        <f>'ESTUDIO  FORMULADO '!E8</f>
        <v>≥98%</v>
      </c>
      <c r="F8" s="278" t="str">
        <f>'ESTUDIO  FORMULADO '!F8</f>
        <v>Frasco por 10 gramos</v>
      </c>
      <c r="G8" s="278" t="str">
        <f>'ESTUDIO  FORMULADO '!G8</f>
        <v xml:space="preserve"> Un (1) año a partir de la entrega</v>
      </c>
      <c r="H8" s="279" t="str">
        <f>'ESTUDIO  FORMULADO '!H8</f>
        <v>AMBIENTE</v>
      </c>
      <c r="I8" s="281" t="str">
        <f>'ESTUDIO  FORMULADO '!I8</f>
        <v>79-40-3</v>
      </c>
      <c r="J8" s="436" t="str">
        <f>'ESTUDIO  FORMULADO '!J8:J32</f>
        <v>12161500
12191500
12191600
12352100
12352300</v>
      </c>
      <c r="K8" s="283" t="str">
        <f>'ESTUDIO  FORMULADO '!K8</f>
        <v>REACTIVO</v>
      </c>
      <c r="L8" s="281" t="str">
        <f>'ESTUDIO  FORMULADO '!L8</f>
        <v>PUREZA</v>
      </c>
      <c r="M8" s="528" t="str">
        <f>'ESTUDIO  FORMULADO '!M8:M32</f>
        <v>ANALISIS DE SUSTACIA</v>
      </c>
      <c r="N8" s="44"/>
      <c r="O8" s="288">
        <f t="shared" ref="O8:O24" si="0">SUM(N8:N8)</f>
        <v>0</v>
      </c>
      <c r="P8" s="44"/>
      <c r="Q8" s="48"/>
      <c r="R8" s="48"/>
      <c r="S8" s="48"/>
      <c r="T8" s="48"/>
      <c r="U8" s="288">
        <f t="shared" ref="U8:U32" si="1">SUM(P8:T8)</f>
        <v>0</v>
      </c>
      <c r="V8" s="44"/>
      <c r="W8" s="48"/>
      <c r="X8" s="48"/>
      <c r="Y8" s="48"/>
      <c r="Z8" s="288">
        <f t="shared" ref="Z8:Z32" si="2">SUM(V8:Y8)</f>
        <v>0</v>
      </c>
      <c r="AA8" s="44">
        <v>1</v>
      </c>
      <c r="AB8" s="48"/>
      <c r="AC8" s="48"/>
      <c r="AD8" s="48">
        <f t="shared" ref="AD8:AD32" si="3">SUM(AA8:AC8)</f>
        <v>1</v>
      </c>
      <c r="AE8" s="48"/>
      <c r="AF8" s="48">
        <f t="shared" ref="AF8:AF32" si="4">SUM(AE8:AE8)</f>
        <v>0</v>
      </c>
      <c r="AG8" s="288">
        <f t="shared" ref="AG8:AG32" si="5">AF8+AD8</f>
        <v>1</v>
      </c>
      <c r="AH8" s="35"/>
      <c r="AI8" s="36"/>
      <c r="AJ8" s="36"/>
      <c r="AK8" s="36"/>
      <c r="AL8" s="288">
        <f t="shared" ref="AL8:AL32" si="6">SUM(AH8:AK8)</f>
        <v>0</v>
      </c>
      <c r="AM8" s="44"/>
      <c r="AN8" s="48"/>
      <c r="AO8" s="288">
        <f t="shared" ref="AO8:AO32" si="7">SUM(AM8:AN8)</f>
        <v>0</v>
      </c>
      <c r="AP8" s="44"/>
      <c r="AQ8" s="48"/>
      <c r="AR8" s="48">
        <f t="shared" ref="AR8:AR32" si="8">SUM(AP8:AQ8)</f>
        <v>0</v>
      </c>
      <c r="AS8" s="48"/>
      <c r="AT8" s="48"/>
      <c r="AU8" s="48">
        <f t="shared" ref="AU8:AU32" si="9">SUM(AS8:AT8)</f>
        <v>0</v>
      </c>
      <c r="AV8" s="288">
        <f t="shared" ref="AV8:AV32" si="10">AU8+AR8</f>
        <v>0</v>
      </c>
      <c r="AW8" s="44"/>
      <c r="AX8" s="48"/>
      <c r="AY8" s="48"/>
      <c r="AZ8" s="48">
        <f t="shared" ref="AZ8:AZ32" si="11">SUM(AW8:AY8)</f>
        <v>0</v>
      </c>
      <c r="BA8" s="48"/>
      <c r="BB8" s="48">
        <f t="shared" ref="BB8:BB32" si="12">SUM(BA8:BA8)</f>
        <v>0</v>
      </c>
      <c r="BC8" s="288">
        <f t="shared" ref="BC8:BC32" si="13">BB8+AZ8</f>
        <v>0</v>
      </c>
      <c r="BD8" s="44"/>
      <c r="BE8" s="48"/>
      <c r="BF8" s="48"/>
      <c r="BG8" s="288">
        <f t="shared" ref="BG8:BG32" si="14">SUM(BD8:BF8)</f>
        <v>0</v>
      </c>
      <c r="BH8" s="70">
        <f>BG8+BC8+AV8+AO8+AL8+AG8+Z8+U8+O8</f>
        <v>1</v>
      </c>
      <c r="BI8" s="333">
        <f>'ESTUDIO  FORMULADO '!BJ8</f>
        <v>187153</v>
      </c>
      <c r="BJ8" s="119">
        <f t="shared" ref="BJ8:BJ31" si="15">BI8*BH8</f>
        <v>187153</v>
      </c>
      <c r="BK8" s="576">
        <f>SUM(BJ8:BJ32)</f>
        <v>125875132</v>
      </c>
      <c r="BL8" s="124">
        <f>BI8*N8</f>
        <v>0</v>
      </c>
      <c r="BM8" s="130">
        <f>BL8</f>
        <v>0</v>
      </c>
      <c r="BN8" s="124">
        <f>BI8*P8</f>
        <v>0</v>
      </c>
      <c r="BO8" s="134">
        <f>BI8*Q8</f>
        <v>0</v>
      </c>
      <c r="BP8" s="134">
        <f>BI8*R8</f>
        <v>0</v>
      </c>
      <c r="BQ8" s="134">
        <f>BI8*S8</f>
        <v>0</v>
      </c>
      <c r="BR8" s="134">
        <f>BI8*T8</f>
        <v>0</v>
      </c>
      <c r="BS8" s="130">
        <f>SUM(BN8:BR8)</f>
        <v>0</v>
      </c>
      <c r="BT8" s="124">
        <f>BI8*V8</f>
        <v>0</v>
      </c>
      <c r="BU8" s="134">
        <f>BI8*W8</f>
        <v>0</v>
      </c>
      <c r="BV8" s="134">
        <f>BI8*X8</f>
        <v>0</v>
      </c>
      <c r="BW8" s="134">
        <f>BI8*Y8</f>
        <v>0</v>
      </c>
      <c r="BX8" s="130">
        <f>SUM(BT8:BW8)</f>
        <v>0</v>
      </c>
      <c r="BY8" s="124">
        <f>BI8*AA8</f>
        <v>187153</v>
      </c>
      <c r="BZ8" s="134">
        <f>BI8*AB8</f>
        <v>0</v>
      </c>
      <c r="CA8" s="134">
        <f>BI8*AC8</f>
        <v>0</v>
      </c>
      <c r="CB8" s="130">
        <f>SUM(BY8:CA8)</f>
        <v>187153</v>
      </c>
      <c r="CC8" s="124">
        <f>BI8*AE8</f>
        <v>0</v>
      </c>
      <c r="CD8" s="134">
        <f>SUM(CC8)</f>
        <v>0</v>
      </c>
      <c r="CE8" s="125">
        <f>CD8+CB8</f>
        <v>187153</v>
      </c>
      <c r="CF8" s="138">
        <f>BI8*AH8</f>
        <v>0</v>
      </c>
      <c r="CG8" s="134">
        <f>BI8*AI8</f>
        <v>0</v>
      </c>
      <c r="CH8" s="134">
        <f>BI8*AJ8</f>
        <v>0</v>
      </c>
      <c r="CI8" s="134">
        <f>BI8*AK8</f>
        <v>0</v>
      </c>
      <c r="CJ8" s="130">
        <f>CI8+CH8+CG8+CF8</f>
        <v>0</v>
      </c>
      <c r="CK8" s="124">
        <f>BI8*AM8</f>
        <v>0</v>
      </c>
      <c r="CL8" s="134">
        <f>BI8*AN8</f>
        <v>0</v>
      </c>
      <c r="CM8" s="130">
        <f>SUM(CK8:CL8)</f>
        <v>0</v>
      </c>
      <c r="CN8" s="124">
        <f>BI8*AP8</f>
        <v>0</v>
      </c>
      <c r="CO8" s="134">
        <f>BI8*AQ8</f>
        <v>0</v>
      </c>
      <c r="CP8" s="125">
        <f>SUM(CN8:CO8)</f>
        <v>0</v>
      </c>
      <c r="CQ8" s="138">
        <f>BI8*AS8</f>
        <v>0</v>
      </c>
      <c r="CR8" s="134">
        <f>BI8*AT8</f>
        <v>0</v>
      </c>
      <c r="CS8" s="134">
        <f>SUM(CQ8:CR8)</f>
        <v>0</v>
      </c>
      <c r="CT8" s="130">
        <f>CS8+CP8</f>
        <v>0</v>
      </c>
      <c r="CU8" s="124">
        <f>BI8*AW8</f>
        <v>0</v>
      </c>
      <c r="CV8" s="134">
        <f>BI8*AX8</f>
        <v>0</v>
      </c>
      <c r="CW8" s="134">
        <f>BI8*AY8</f>
        <v>0</v>
      </c>
      <c r="CX8" s="125">
        <f>SUM(CU8:CW8)</f>
        <v>0</v>
      </c>
      <c r="CY8" s="138">
        <f>BI8*BA8</f>
        <v>0</v>
      </c>
      <c r="CZ8" s="134">
        <f>SUM(CY8)</f>
        <v>0</v>
      </c>
      <c r="DA8" s="130">
        <f>CZ8+CX8</f>
        <v>0</v>
      </c>
      <c r="DB8" s="124">
        <f>BI8*BD8</f>
        <v>0</v>
      </c>
      <c r="DC8" s="134">
        <f>BI8*BE8</f>
        <v>0</v>
      </c>
      <c r="DD8" s="134">
        <f>BI8*BF8</f>
        <v>0</v>
      </c>
      <c r="DE8" s="130">
        <f>SUM(DB8:DD8)</f>
        <v>0</v>
      </c>
      <c r="DF8" s="119">
        <f>DE8+DA8+CT8+CM8+CJ8+CE8+BX8+BS8+BM8</f>
        <v>187153</v>
      </c>
      <c r="DG8" s="570">
        <f>SUM(DF8:DF32)</f>
        <v>125875132</v>
      </c>
    </row>
    <row r="9" spans="1:111" s="21" customFormat="1" ht="24" x14ac:dyDescent="0.25">
      <c r="B9" s="14">
        <v>2</v>
      </c>
      <c r="C9" s="5" t="str">
        <f>'ESTUDIO  FORMULADO '!C9</f>
        <v>Ditionito de sodio o Hidrosulfito de sodio</v>
      </c>
      <c r="D9" s="8" t="str">
        <f>'ESTUDIO  FORMULADO '!D9</f>
        <v>Reactivo analítico  o  ACS o Análisis o Ph Eur o  BP</v>
      </c>
      <c r="E9" s="8" t="str">
        <f>'ESTUDIO  FORMULADO '!E9</f>
        <v xml:space="preserve"> ≥85%.</v>
      </c>
      <c r="F9" s="5" t="str">
        <f>'ESTUDIO  FORMULADO '!F9</f>
        <v>Frasco por 500 gramos</v>
      </c>
      <c r="G9" s="5" t="str">
        <f>'ESTUDIO  FORMULADO '!G9</f>
        <v xml:space="preserve"> Un (1) año a partir de la entrega</v>
      </c>
      <c r="H9" s="8" t="str">
        <f>'ESTUDIO  FORMULADO '!H9</f>
        <v>AMBIENTE</v>
      </c>
      <c r="I9" s="282" t="str">
        <f>'ESTUDIO  FORMULADO '!I9</f>
        <v>7775-14-6</v>
      </c>
      <c r="J9" s="437"/>
      <c r="K9" s="284" t="str">
        <f>'ESTUDIO  FORMULADO '!K9</f>
        <v>REACTIVO</v>
      </c>
      <c r="L9" s="282" t="str">
        <f>'ESTUDIO  FORMULADO '!L9</f>
        <v>PUREZA</v>
      </c>
      <c r="M9" s="529"/>
      <c r="N9" s="45"/>
      <c r="O9" s="289">
        <f t="shared" si="0"/>
        <v>0</v>
      </c>
      <c r="P9" s="45"/>
      <c r="Q9" s="22"/>
      <c r="R9" s="22"/>
      <c r="S9" s="22"/>
      <c r="T9" s="22"/>
      <c r="U9" s="289">
        <f t="shared" si="1"/>
        <v>0</v>
      </c>
      <c r="V9" s="45"/>
      <c r="W9" s="22"/>
      <c r="X9" s="22"/>
      <c r="Y9" s="22"/>
      <c r="Z9" s="289">
        <f t="shared" si="2"/>
        <v>0</v>
      </c>
      <c r="AA9" s="45"/>
      <c r="AB9" s="22"/>
      <c r="AC9" s="22"/>
      <c r="AD9" s="22">
        <f t="shared" si="3"/>
        <v>0</v>
      </c>
      <c r="AE9" s="22"/>
      <c r="AF9" s="22">
        <f t="shared" si="4"/>
        <v>0</v>
      </c>
      <c r="AG9" s="289">
        <f t="shared" si="5"/>
        <v>0</v>
      </c>
      <c r="AH9" s="38"/>
      <c r="AI9" s="7"/>
      <c r="AJ9" s="7"/>
      <c r="AK9" s="7"/>
      <c r="AL9" s="289">
        <f t="shared" si="6"/>
        <v>0</v>
      </c>
      <c r="AM9" s="45"/>
      <c r="AN9" s="22">
        <v>1</v>
      </c>
      <c r="AO9" s="289">
        <f t="shared" si="7"/>
        <v>1</v>
      </c>
      <c r="AP9" s="45"/>
      <c r="AQ9" s="22"/>
      <c r="AR9" s="22">
        <f t="shared" si="8"/>
        <v>0</v>
      </c>
      <c r="AS9" s="22"/>
      <c r="AT9" s="22"/>
      <c r="AU9" s="22">
        <f t="shared" si="9"/>
        <v>0</v>
      </c>
      <c r="AV9" s="289">
        <f t="shared" si="10"/>
        <v>0</v>
      </c>
      <c r="AW9" s="45"/>
      <c r="AX9" s="22"/>
      <c r="AY9" s="22"/>
      <c r="AZ9" s="22">
        <f t="shared" si="11"/>
        <v>0</v>
      </c>
      <c r="BA9" s="22"/>
      <c r="BB9" s="22">
        <f t="shared" si="12"/>
        <v>0</v>
      </c>
      <c r="BC9" s="289">
        <f t="shared" si="13"/>
        <v>0</v>
      </c>
      <c r="BD9" s="45"/>
      <c r="BE9" s="22"/>
      <c r="BF9" s="22"/>
      <c r="BG9" s="289">
        <f t="shared" si="14"/>
        <v>0</v>
      </c>
      <c r="BH9" s="71">
        <f t="shared" ref="BH9:BH32" si="16">BG9+BC9+AV9+AO9+AL9+AG9+Z9+U9+O9</f>
        <v>1</v>
      </c>
      <c r="BI9" s="207">
        <f>'ESTUDIO  FORMULADO '!BJ9</f>
        <v>92043</v>
      </c>
      <c r="BJ9" s="120">
        <f t="shared" si="15"/>
        <v>92043</v>
      </c>
      <c r="BK9" s="577"/>
      <c r="BL9" s="126">
        <f>BI9*N9</f>
        <v>0</v>
      </c>
      <c r="BM9" s="131">
        <f t="shared" ref="BM9:BM32" si="17">BL9</f>
        <v>0</v>
      </c>
      <c r="BN9" s="126">
        <f>BI9*P9</f>
        <v>0</v>
      </c>
      <c r="BO9" s="118">
        <f>BI9*Q9</f>
        <v>0</v>
      </c>
      <c r="BP9" s="118">
        <f t="shared" ref="BP9:BP32" si="18">BI9*R9</f>
        <v>0</v>
      </c>
      <c r="BQ9" s="118">
        <f>BI9*S9</f>
        <v>0</v>
      </c>
      <c r="BR9" s="118">
        <f>BI9*T9</f>
        <v>0</v>
      </c>
      <c r="BS9" s="131">
        <f>SUM(BN9:BR9)</f>
        <v>0</v>
      </c>
      <c r="BT9" s="126">
        <f>BI9*V9</f>
        <v>0</v>
      </c>
      <c r="BU9" s="118">
        <f>BI9*W9</f>
        <v>0</v>
      </c>
      <c r="BV9" s="118">
        <f>BI9*X9</f>
        <v>0</v>
      </c>
      <c r="BW9" s="118">
        <f>BI9*Y9</f>
        <v>0</v>
      </c>
      <c r="BX9" s="131">
        <f t="shared" ref="BX9:BX32" si="19">SUM(BT9:BW9)</f>
        <v>0</v>
      </c>
      <c r="BY9" s="126">
        <f>BI9*AA9</f>
        <v>0</v>
      </c>
      <c r="BZ9" s="118">
        <f>BI9*AB9</f>
        <v>0</v>
      </c>
      <c r="CA9" s="118">
        <f>BI9*AC9</f>
        <v>0</v>
      </c>
      <c r="CB9" s="131">
        <f t="shared" ref="CB9:CB32" si="20">SUM(BY9:CA9)</f>
        <v>0</v>
      </c>
      <c r="CC9" s="126">
        <f>BI9*AE9</f>
        <v>0</v>
      </c>
      <c r="CD9" s="118">
        <f>SUM(CC9)</f>
        <v>0</v>
      </c>
      <c r="CE9" s="127">
        <f>CD9+CB9</f>
        <v>0</v>
      </c>
      <c r="CF9" s="139">
        <f>BI9*AH9</f>
        <v>0</v>
      </c>
      <c r="CG9" s="118">
        <f>BI9*AI9</f>
        <v>0</v>
      </c>
      <c r="CH9" s="118">
        <f>BI9*AJ9</f>
        <v>0</v>
      </c>
      <c r="CI9" s="118">
        <f>BI9*AK9</f>
        <v>0</v>
      </c>
      <c r="CJ9" s="131">
        <f>CI9+CH9+CG9+CF9</f>
        <v>0</v>
      </c>
      <c r="CK9" s="126">
        <f>BI9*AM9</f>
        <v>0</v>
      </c>
      <c r="CL9" s="118">
        <f>BI9*AN9</f>
        <v>92043</v>
      </c>
      <c r="CM9" s="131">
        <f t="shared" ref="CM9:CM24" si="21">SUM(CK9:CL9)</f>
        <v>92043</v>
      </c>
      <c r="CN9" s="126">
        <f>BI9*AP9</f>
        <v>0</v>
      </c>
      <c r="CO9" s="118">
        <f>BI9*AQ9</f>
        <v>0</v>
      </c>
      <c r="CP9" s="127">
        <f t="shared" ref="CP9:CP32" si="22">SUM(CN9:CO9)</f>
        <v>0</v>
      </c>
      <c r="CQ9" s="139">
        <f>BI9*AS9</f>
        <v>0</v>
      </c>
      <c r="CR9" s="118">
        <f>BI9*AT9</f>
        <v>0</v>
      </c>
      <c r="CS9" s="118">
        <f>SUM(CQ9:CR9)</f>
        <v>0</v>
      </c>
      <c r="CT9" s="131">
        <f>CS9+CP9</f>
        <v>0</v>
      </c>
      <c r="CU9" s="126">
        <f>BI9*AW9</f>
        <v>0</v>
      </c>
      <c r="CV9" s="118">
        <f>BI9*AX9</f>
        <v>0</v>
      </c>
      <c r="CW9" s="118">
        <f>BI9*AY9</f>
        <v>0</v>
      </c>
      <c r="CX9" s="127">
        <f t="shared" ref="CX9:CX32" si="23">SUM(CU9:CW9)</f>
        <v>0</v>
      </c>
      <c r="CY9" s="139">
        <f>BI9*BA9</f>
        <v>0</v>
      </c>
      <c r="CZ9" s="118">
        <f>SUM(CY9)</f>
        <v>0</v>
      </c>
      <c r="DA9" s="131">
        <f>CZ9+CX9</f>
        <v>0</v>
      </c>
      <c r="DB9" s="126">
        <f>BI9*BD9</f>
        <v>0</v>
      </c>
      <c r="DC9" s="118">
        <f>BI9*BE9</f>
        <v>0</v>
      </c>
      <c r="DD9" s="118">
        <f>BI9*BF9</f>
        <v>0</v>
      </c>
      <c r="DE9" s="131">
        <f t="shared" ref="DE9:DE24" si="24">SUM(DB9:DD9)</f>
        <v>0</v>
      </c>
      <c r="DF9" s="120">
        <f>DE9+DA9+CT9+CM9+CJ9+CE9+BX9+BS9+BM9</f>
        <v>92043</v>
      </c>
      <c r="DG9" s="598"/>
    </row>
    <row r="10" spans="1:111" s="21" customFormat="1" ht="24" x14ac:dyDescent="0.25">
      <c r="B10" s="14">
        <v>3</v>
      </c>
      <c r="C10" s="5" t="str">
        <f>'ESTUDIO  FORMULADO '!C10</f>
        <v xml:space="preserve">Fenol equilibrado con Tris HCI para extracción de ADN  (pH 8,0)  </v>
      </c>
      <c r="D10" s="8" t="str">
        <f>'ESTUDIO  FORMULADO '!D10</f>
        <v>NA</v>
      </c>
      <c r="E10" s="8" t="str">
        <f>'ESTUDIO  FORMULADO '!E10</f>
        <v>NA</v>
      </c>
      <c r="F10" s="5" t="str">
        <f>'ESTUDIO  FORMULADO '!F10</f>
        <v>Frasco por 400 mL</v>
      </c>
      <c r="G10" s="5" t="str">
        <f>'ESTUDIO  FORMULADO '!G10</f>
        <v xml:space="preserve"> Un (1) año a partir de la entrega</v>
      </c>
      <c r="H10" s="8" t="str">
        <f>'ESTUDIO  FORMULADO '!H10</f>
        <v>AMBIENTE</v>
      </c>
      <c r="I10" s="282" t="str">
        <f>'ESTUDIO  FORMULADO '!I10</f>
        <v>NA</v>
      </c>
      <c r="J10" s="437"/>
      <c r="K10" s="284" t="str">
        <f>'ESTUDIO  FORMULADO '!K10</f>
        <v>REACTIVO</v>
      </c>
      <c r="L10" s="282" t="str">
        <f>'ESTUDIO  FORMULADO '!L10</f>
        <v>NA</v>
      </c>
      <c r="M10" s="529"/>
      <c r="N10" s="45">
        <v>7</v>
      </c>
      <c r="O10" s="289">
        <f t="shared" si="0"/>
        <v>7</v>
      </c>
      <c r="P10" s="45"/>
      <c r="Q10" s="22"/>
      <c r="R10" s="22"/>
      <c r="S10" s="22">
        <v>10</v>
      </c>
      <c r="T10" s="22"/>
      <c r="U10" s="289">
        <f t="shared" si="1"/>
        <v>10</v>
      </c>
      <c r="V10" s="45"/>
      <c r="W10" s="22"/>
      <c r="X10" s="22"/>
      <c r="Y10" s="22"/>
      <c r="Z10" s="289">
        <f t="shared" si="2"/>
        <v>0</v>
      </c>
      <c r="AA10" s="45"/>
      <c r="AB10" s="22"/>
      <c r="AC10" s="22"/>
      <c r="AD10" s="22">
        <f t="shared" si="3"/>
        <v>0</v>
      </c>
      <c r="AE10" s="22"/>
      <c r="AF10" s="22">
        <f t="shared" si="4"/>
        <v>0</v>
      </c>
      <c r="AG10" s="289">
        <f t="shared" si="5"/>
        <v>0</v>
      </c>
      <c r="AH10" s="38"/>
      <c r="AI10" s="7"/>
      <c r="AJ10" s="7"/>
      <c r="AK10" s="7"/>
      <c r="AL10" s="289">
        <f t="shared" si="6"/>
        <v>0</v>
      </c>
      <c r="AM10" s="45"/>
      <c r="AN10" s="22"/>
      <c r="AO10" s="289">
        <f t="shared" si="7"/>
        <v>0</v>
      </c>
      <c r="AP10" s="45"/>
      <c r="AQ10" s="22"/>
      <c r="AR10" s="22">
        <f t="shared" si="8"/>
        <v>0</v>
      </c>
      <c r="AS10" s="22"/>
      <c r="AT10" s="22">
        <v>1</v>
      </c>
      <c r="AU10" s="22">
        <f t="shared" si="9"/>
        <v>1</v>
      </c>
      <c r="AV10" s="289">
        <f t="shared" si="10"/>
        <v>1</v>
      </c>
      <c r="AW10" s="45"/>
      <c r="AX10" s="22"/>
      <c r="AY10" s="22"/>
      <c r="AZ10" s="22">
        <f t="shared" si="11"/>
        <v>0</v>
      </c>
      <c r="BA10" s="22"/>
      <c r="BB10" s="22">
        <f t="shared" si="12"/>
        <v>0</v>
      </c>
      <c r="BC10" s="289">
        <f t="shared" si="13"/>
        <v>0</v>
      </c>
      <c r="BD10" s="45"/>
      <c r="BE10" s="22"/>
      <c r="BF10" s="22"/>
      <c r="BG10" s="289">
        <f t="shared" si="14"/>
        <v>0</v>
      </c>
      <c r="BH10" s="71">
        <f t="shared" si="16"/>
        <v>18</v>
      </c>
      <c r="BI10" s="207">
        <f>'ESTUDIO  FORMULADO '!BJ10</f>
        <v>281084</v>
      </c>
      <c r="BJ10" s="120">
        <f t="shared" si="15"/>
        <v>5059512</v>
      </c>
      <c r="BK10" s="577"/>
      <c r="BL10" s="126">
        <f t="shared" ref="BL10:BL32" si="25">BI10*N10</f>
        <v>1967588</v>
      </c>
      <c r="BM10" s="131">
        <f t="shared" si="17"/>
        <v>1967588</v>
      </c>
      <c r="BN10" s="126">
        <f t="shared" ref="BN10:BN32" si="26">BI10*P10</f>
        <v>0</v>
      </c>
      <c r="BO10" s="118">
        <f t="shared" ref="BO10:BO32" si="27">BI10*Q10</f>
        <v>0</v>
      </c>
      <c r="BP10" s="118">
        <f t="shared" si="18"/>
        <v>0</v>
      </c>
      <c r="BQ10" s="118">
        <f t="shared" ref="BQ10:BQ32" si="28">BI10*S10</f>
        <v>2810840</v>
      </c>
      <c r="BR10" s="118">
        <f t="shared" ref="BR10:BR32" si="29">BI10*T10</f>
        <v>0</v>
      </c>
      <c r="BS10" s="131">
        <f t="shared" ref="BS10:BS24" si="30">SUM(BN10:BR10)</f>
        <v>2810840</v>
      </c>
      <c r="BT10" s="126">
        <f t="shared" ref="BT10:BT32" si="31">BI10*V10</f>
        <v>0</v>
      </c>
      <c r="BU10" s="118">
        <f t="shared" ref="BU10:BU32" si="32">BI10*W10</f>
        <v>0</v>
      </c>
      <c r="BV10" s="118">
        <f t="shared" ref="BV10:BV32" si="33">BI10*X10</f>
        <v>0</v>
      </c>
      <c r="BW10" s="118">
        <f t="shared" ref="BW10:BW32" si="34">BI10*Y10</f>
        <v>0</v>
      </c>
      <c r="BX10" s="131">
        <f t="shared" si="19"/>
        <v>0</v>
      </c>
      <c r="BY10" s="126">
        <f t="shared" ref="BY10:BY32" si="35">BI10*AA10</f>
        <v>0</v>
      </c>
      <c r="BZ10" s="118">
        <f t="shared" ref="BZ10:BZ32" si="36">BI10*AB10</f>
        <v>0</v>
      </c>
      <c r="CA10" s="118">
        <f t="shared" ref="CA10:CA32" si="37">BI10*AC10</f>
        <v>0</v>
      </c>
      <c r="CB10" s="131">
        <f t="shared" si="20"/>
        <v>0</v>
      </c>
      <c r="CC10" s="126">
        <f t="shared" ref="CC10:CC32" si="38">BI10*AE10</f>
        <v>0</v>
      </c>
      <c r="CD10" s="118">
        <f t="shared" ref="CD10:CD24" si="39">SUM(CC10)</f>
        <v>0</v>
      </c>
      <c r="CE10" s="127">
        <f t="shared" ref="CE10:CE32" si="40">CD10+CB10</f>
        <v>0</v>
      </c>
      <c r="CF10" s="139">
        <f t="shared" ref="CF10:CF32" si="41">BI10*AH10</f>
        <v>0</v>
      </c>
      <c r="CG10" s="118">
        <f t="shared" ref="CG10:CG32" si="42">BI10*AI10</f>
        <v>0</v>
      </c>
      <c r="CH10" s="118">
        <f t="shared" ref="CH10:CH32" si="43">BI10*AJ10</f>
        <v>0</v>
      </c>
      <c r="CI10" s="118">
        <f t="shared" ref="CI10:CI32" si="44">BI10*AK10</f>
        <v>0</v>
      </c>
      <c r="CJ10" s="131">
        <f t="shared" ref="CJ10:CJ24" si="45">CI10+CH10+CG10+CF10</f>
        <v>0</v>
      </c>
      <c r="CK10" s="126">
        <f t="shared" ref="CK10:CK32" si="46">BI10*AM10</f>
        <v>0</v>
      </c>
      <c r="CL10" s="118">
        <f t="shared" ref="CL10:CL32" si="47">BI10*AN10</f>
        <v>0</v>
      </c>
      <c r="CM10" s="131">
        <f t="shared" si="21"/>
        <v>0</v>
      </c>
      <c r="CN10" s="126">
        <f t="shared" ref="CN10:CN32" si="48">BI10*AP10</f>
        <v>0</v>
      </c>
      <c r="CO10" s="118">
        <f t="shared" ref="CO10:CO32" si="49">BI10*AQ10</f>
        <v>0</v>
      </c>
      <c r="CP10" s="127">
        <f t="shared" si="22"/>
        <v>0</v>
      </c>
      <c r="CQ10" s="139">
        <f t="shared" ref="CQ10:CQ32" si="50">BI10*AS10</f>
        <v>0</v>
      </c>
      <c r="CR10" s="118">
        <f t="shared" ref="CR10:CR32" si="51">BI10*AT10</f>
        <v>281084</v>
      </c>
      <c r="CS10" s="118">
        <f t="shared" ref="CS10:CS32" si="52">SUM(CQ10:CR10)</f>
        <v>281084</v>
      </c>
      <c r="CT10" s="131">
        <f t="shared" ref="CT10:CT32" si="53">CS10+CP10</f>
        <v>281084</v>
      </c>
      <c r="CU10" s="126">
        <f t="shared" ref="CU10:CU32" si="54">BI10*AW10</f>
        <v>0</v>
      </c>
      <c r="CV10" s="118">
        <f t="shared" ref="CV10:CV32" si="55">BI10*AX10</f>
        <v>0</v>
      </c>
      <c r="CW10" s="118">
        <f t="shared" ref="CW10:CW32" si="56">BI10*AY10</f>
        <v>0</v>
      </c>
      <c r="CX10" s="127">
        <f t="shared" si="23"/>
        <v>0</v>
      </c>
      <c r="CY10" s="139">
        <f t="shared" ref="CY10:CY32" si="57">BI10*BA10</f>
        <v>0</v>
      </c>
      <c r="CZ10" s="118">
        <f t="shared" ref="CZ10:CZ24" si="58">SUM(CY10)</f>
        <v>0</v>
      </c>
      <c r="DA10" s="131">
        <f t="shared" ref="DA10:DA32" si="59">CZ10+CX10</f>
        <v>0</v>
      </c>
      <c r="DB10" s="126">
        <f t="shared" ref="DB10:DB32" si="60">BI10*BD10</f>
        <v>0</v>
      </c>
      <c r="DC10" s="118">
        <f t="shared" ref="DC10:DC32" si="61">BI10*BE10</f>
        <v>0</v>
      </c>
      <c r="DD10" s="118">
        <f t="shared" ref="DD10:DD32" si="62">BI10*BF10</f>
        <v>0</v>
      </c>
      <c r="DE10" s="131">
        <f t="shared" si="24"/>
        <v>0</v>
      </c>
      <c r="DF10" s="120">
        <f t="shared" ref="DF10:DF32" si="63">DE10+DA10+CT10+CM10+CJ10+CE10+BX10+BS10+BM10</f>
        <v>5059512</v>
      </c>
      <c r="DG10" s="598"/>
    </row>
    <row r="11" spans="1:111" s="21" customFormat="1" ht="60" x14ac:dyDescent="0.25">
      <c r="B11" s="14">
        <v>4</v>
      </c>
      <c r="C11" s="5" t="str">
        <f>'ESTUDIO  FORMULADO '!C11</f>
        <v xml:space="preserve">Líquido para eliminar DNA y DNAsas  contaminantes, de material plástico y vidrio, sin afectar las muestras de ADN en análisis (Tipo DNA-AWAY) </v>
      </c>
      <c r="D11" s="8" t="str">
        <f>'ESTUDIO  FORMULADO '!D11</f>
        <v>NA</v>
      </c>
      <c r="E11" s="8" t="str">
        <f>'ESTUDIO  FORMULADO '!E11</f>
        <v>NA</v>
      </c>
      <c r="F11" s="5" t="str">
        <f>'ESTUDIO  FORMULADO '!F11</f>
        <v>Frasco por 250 mL</v>
      </c>
      <c r="G11" s="5" t="str">
        <f>'ESTUDIO  FORMULADO '!G11</f>
        <v xml:space="preserve"> Un (1) año a partir de la entrega</v>
      </c>
      <c r="H11" s="8" t="str">
        <f>'ESTUDIO  FORMULADO '!H11</f>
        <v>AMBIENTE</v>
      </c>
      <c r="I11" s="282" t="str">
        <f>'ESTUDIO  FORMULADO '!I11</f>
        <v>NA</v>
      </c>
      <c r="J11" s="437"/>
      <c r="K11" s="284" t="str">
        <f>'ESTUDIO  FORMULADO '!K11</f>
        <v>REACTIVO</v>
      </c>
      <c r="L11" s="282" t="str">
        <f>'ESTUDIO  FORMULADO '!L11</f>
        <v>NA</v>
      </c>
      <c r="M11" s="529"/>
      <c r="N11" s="45">
        <v>10</v>
      </c>
      <c r="O11" s="289">
        <f t="shared" si="0"/>
        <v>10</v>
      </c>
      <c r="P11" s="45"/>
      <c r="Q11" s="22"/>
      <c r="R11" s="22"/>
      <c r="S11" s="22">
        <v>12</v>
      </c>
      <c r="T11" s="22"/>
      <c r="U11" s="289">
        <f t="shared" si="1"/>
        <v>12</v>
      </c>
      <c r="V11" s="45"/>
      <c r="W11" s="22"/>
      <c r="X11" s="22">
        <v>5</v>
      </c>
      <c r="Y11" s="22"/>
      <c r="Z11" s="289">
        <f t="shared" si="2"/>
        <v>5</v>
      </c>
      <c r="AA11" s="45"/>
      <c r="AB11" s="22"/>
      <c r="AC11" s="22"/>
      <c r="AD11" s="22">
        <f t="shared" si="3"/>
        <v>0</v>
      </c>
      <c r="AE11" s="22"/>
      <c r="AF11" s="22">
        <f t="shared" si="4"/>
        <v>0</v>
      </c>
      <c r="AG11" s="289">
        <f t="shared" si="5"/>
        <v>0</v>
      </c>
      <c r="AH11" s="38"/>
      <c r="AI11" s="7"/>
      <c r="AJ11" s="7"/>
      <c r="AK11" s="7"/>
      <c r="AL11" s="289">
        <f t="shared" si="6"/>
        <v>0</v>
      </c>
      <c r="AM11" s="45"/>
      <c r="AN11" s="22"/>
      <c r="AO11" s="289">
        <f t="shared" si="7"/>
        <v>0</v>
      </c>
      <c r="AP11" s="45"/>
      <c r="AQ11" s="22"/>
      <c r="AR11" s="22">
        <f t="shared" si="8"/>
        <v>0</v>
      </c>
      <c r="AS11" s="22"/>
      <c r="AT11" s="22">
        <v>4</v>
      </c>
      <c r="AU11" s="22">
        <f t="shared" si="9"/>
        <v>4</v>
      </c>
      <c r="AV11" s="289">
        <f t="shared" si="10"/>
        <v>4</v>
      </c>
      <c r="AW11" s="45"/>
      <c r="AX11" s="22"/>
      <c r="AY11" s="22"/>
      <c r="AZ11" s="22">
        <f t="shared" si="11"/>
        <v>0</v>
      </c>
      <c r="BA11" s="22"/>
      <c r="BB11" s="22">
        <f t="shared" si="12"/>
        <v>0</v>
      </c>
      <c r="BC11" s="289">
        <f t="shared" si="13"/>
        <v>0</v>
      </c>
      <c r="BD11" s="45"/>
      <c r="BE11" s="22">
        <v>5</v>
      </c>
      <c r="BF11" s="22"/>
      <c r="BG11" s="289">
        <f t="shared" si="14"/>
        <v>5</v>
      </c>
      <c r="BH11" s="71">
        <f t="shared" si="16"/>
        <v>36</v>
      </c>
      <c r="BI11" s="207">
        <f>'ESTUDIO  FORMULADO '!BJ11</f>
        <v>92987</v>
      </c>
      <c r="BJ11" s="120">
        <f t="shared" si="15"/>
        <v>3347532</v>
      </c>
      <c r="BK11" s="577"/>
      <c r="BL11" s="126">
        <f t="shared" si="25"/>
        <v>929870</v>
      </c>
      <c r="BM11" s="131">
        <f t="shared" si="17"/>
        <v>929870</v>
      </c>
      <c r="BN11" s="126">
        <f t="shared" si="26"/>
        <v>0</v>
      </c>
      <c r="BO11" s="118">
        <f t="shared" si="27"/>
        <v>0</v>
      </c>
      <c r="BP11" s="118">
        <f t="shared" si="18"/>
        <v>0</v>
      </c>
      <c r="BQ11" s="118">
        <f t="shared" si="28"/>
        <v>1115844</v>
      </c>
      <c r="BR11" s="118">
        <f t="shared" si="29"/>
        <v>0</v>
      </c>
      <c r="BS11" s="131">
        <f t="shared" si="30"/>
        <v>1115844</v>
      </c>
      <c r="BT11" s="126">
        <f t="shared" si="31"/>
        <v>0</v>
      </c>
      <c r="BU11" s="118">
        <f t="shared" si="32"/>
        <v>0</v>
      </c>
      <c r="BV11" s="118">
        <f t="shared" si="33"/>
        <v>464935</v>
      </c>
      <c r="BW11" s="118">
        <f t="shared" si="34"/>
        <v>0</v>
      </c>
      <c r="BX11" s="131">
        <f t="shared" si="19"/>
        <v>464935</v>
      </c>
      <c r="BY11" s="126">
        <f t="shared" si="35"/>
        <v>0</v>
      </c>
      <c r="BZ11" s="118">
        <f t="shared" si="36"/>
        <v>0</v>
      </c>
      <c r="CA11" s="118">
        <f t="shared" si="37"/>
        <v>0</v>
      </c>
      <c r="CB11" s="131">
        <f t="shared" si="20"/>
        <v>0</v>
      </c>
      <c r="CC11" s="126">
        <f t="shared" si="38"/>
        <v>0</v>
      </c>
      <c r="CD11" s="118">
        <f t="shared" si="39"/>
        <v>0</v>
      </c>
      <c r="CE11" s="127">
        <f t="shared" si="40"/>
        <v>0</v>
      </c>
      <c r="CF11" s="139">
        <f t="shared" si="41"/>
        <v>0</v>
      </c>
      <c r="CG11" s="118">
        <f t="shared" si="42"/>
        <v>0</v>
      </c>
      <c r="CH11" s="118">
        <f t="shared" si="43"/>
        <v>0</v>
      </c>
      <c r="CI11" s="118">
        <f t="shared" si="44"/>
        <v>0</v>
      </c>
      <c r="CJ11" s="131">
        <f t="shared" si="45"/>
        <v>0</v>
      </c>
      <c r="CK11" s="126">
        <f t="shared" si="46"/>
        <v>0</v>
      </c>
      <c r="CL11" s="118">
        <f t="shared" si="47"/>
        <v>0</v>
      </c>
      <c r="CM11" s="131">
        <f t="shared" si="21"/>
        <v>0</v>
      </c>
      <c r="CN11" s="126">
        <f t="shared" si="48"/>
        <v>0</v>
      </c>
      <c r="CO11" s="118">
        <f t="shared" si="49"/>
        <v>0</v>
      </c>
      <c r="CP11" s="127">
        <f t="shared" si="22"/>
        <v>0</v>
      </c>
      <c r="CQ11" s="139">
        <f t="shared" si="50"/>
        <v>0</v>
      </c>
      <c r="CR11" s="118">
        <f t="shared" si="51"/>
        <v>371948</v>
      </c>
      <c r="CS11" s="118">
        <f t="shared" si="52"/>
        <v>371948</v>
      </c>
      <c r="CT11" s="131">
        <f t="shared" si="53"/>
        <v>371948</v>
      </c>
      <c r="CU11" s="126">
        <f t="shared" si="54"/>
        <v>0</v>
      </c>
      <c r="CV11" s="118">
        <f t="shared" si="55"/>
        <v>0</v>
      </c>
      <c r="CW11" s="118">
        <f t="shared" si="56"/>
        <v>0</v>
      </c>
      <c r="CX11" s="127">
        <f t="shared" si="23"/>
        <v>0</v>
      </c>
      <c r="CY11" s="139">
        <f t="shared" si="57"/>
        <v>0</v>
      </c>
      <c r="CZ11" s="118">
        <f t="shared" si="58"/>
        <v>0</v>
      </c>
      <c r="DA11" s="131">
        <f t="shared" si="59"/>
        <v>0</v>
      </c>
      <c r="DB11" s="126">
        <f t="shared" si="60"/>
        <v>0</v>
      </c>
      <c r="DC11" s="118">
        <f t="shared" si="61"/>
        <v>464935</v>
      </c>
      <c r="DD11" s="118">
        <f t="shared" si="62"/>
        <v>0</v>
      </c>
      <c r="DE11" s="131">
        <f t="shared" si="24"/>
        <v>464935</v>
      </c>
      <c r="DF11" s="120">
        <f t="shared" si="63"/>
        <v>3347532</v>
      </c>
      <c r="DG11" s="598"/>
    </row>
    <row r="12" spans="1:111" s="21" customFormat="1" ht="111.75" customHeight="1" x14ac:dyDescent="0.25">
      <c r="B12" s="14">
        <v>5</v>
      </c>
      <c r="C12" s="5" t="str">
        <f>'ESTUDIO  FORMULADO '!C12</f>
        <v xml:space="preserve">Sodium N Laurylsarcosinate, para biología molecular . </v>
      </c>
      <c r="D12" s="8" t="str">
        <f>'ESTUDIO  FORMULADO '!D12</f>
        <v>NA</v>
      </c>
      <c r="E12" s="8" t="str">
        <f>'ESTUDIO  FORMULADO '!E12</f>
        <v xml:space="preserve"> ≥94,0%</v>
      </c>
      <c r="F12" s="5" t="str">
        <f>'ESTUDIO  FORMULADO '!F12</f>
        <v>Frasco por 25 gramos</v>
      </c>
      <c r="G12" s="5" t="str">
        <f>'ESTUDIO  FORMULADO '!G12</f>
        <v>1 año a partir de la entrega, en caso de no tener vigencia, se debe incluir documento (certificado de análisis o del fabricante) que incluya o se indique fecha de re-análisis (recommended retest date) o describir la vida útil del reactivo (Shelf life); ésta no debe ser inferior a doce (12) meses.</v>
      </c>
      <c r="H12" s="8" t="str">
        <f>'ESTUDIO  FORMULADO '!H12</f>
        <v>AMBIENTE</v>
      </c>
      <c r="I12" s="282" t="str">
        <f>'ESTUDIO  FORMULADO '!I12</f>
        <v>137-16-6</v>
      </c>
      <c r="J12" s="437"/>
      <c r="K12" s="284" t="str">
        <f>'ESTUDIO  FORMULADO '!K12</f>
        <v>REACTIVO</v>
      </c>
      <c r="L12" s="282" t="str">
        <f>'ESTUDIO  FORMULADO '!L12</f>
        <v>PUREZA</v>
      </c>
      <c r="M12" s="529"/>
      <c r="N12" s="45">
        <v>50</v>
      </c>
      <c r="O12" s="289">
        <f t="shared" si="0"/>
        <v>50</v>
      </c>
      <c r="P12" s="45"/>
      <c r="Q12" s="22"/>
      <c r="R12" s="22"/>
      <c r="S12" s="22"/>
      <c r="T12" s="22"/>
      <c r="U12" s="289">
        <f t="shared" si="1"/>
        <v>0</v>
      </c>
      <c r="V12" s="45"/>
      <c r="W12" s="22"/>
      <c r="X12" s="22">
        <v>10</v>
      </c>
      <c r="Y12" s="22"/>
      <c r="Z12" s="289">
        <f t="shared" si="2"/>
        <v>10</v>
      </c>
      <c r="AA12" s="45"/>
      <c r="AB12" s="22"/>
      <c r="AC12" s="22"/>
      <c r="AD12" s="22">
        <f t="shared" si="3"/>
        <v>0</v>
      </c>
      <c r="AE12" s="22"/>
      <c r="AF12" s="22">
        <f t="shared" si="4"/>
        <v>0</v>
      </c>
      <c r="AG12" s="289">
        <f t="shared" si="5"/>
        <v>0</v>
      </c>
      <c r="AH12" s="38"/>
      <c r="AI12" s="7"/>
      <c r="AJ12" s="7"/>
      <c r="AK12" s="7"/>
      <c r="AL12" s="289">
        <f t="shared" si="6"/>
        <v>0</v>
      </c>
      <c r="AM12" s="45"/>
      <c r="AN12" s="22"/>
      <c r="AO12" s="289">
        <f t="shared" si="7"/>
        <v>0</v>
      </c>
      <c r="AP12" s="45"/>
      <c r="AQ12" s="22"/>
      <c r="AR12" s="22">
        <f t="shared" si="8"/>
        <v>0</v>
      </c>
      <c r="AS12" s="22"/>
      <c r="AT12" s="22">
        <v>10</v>
      </c>
      <c r="AU12" s="22">
        <f t="shared" si="9"/>
        <v>10</v>
      </c>
      <c r="AV12" s="289">
        <f t="shared" si="10"/>
        <v>10</v>
      </c>
      <c r="AW12" s="45"/>
      <c r="AX12" s="22"/>
      <c r="AY12" s="22"/>
      <c r="AZ12" s="22">
        <f t="shared" si="11"/>
        <v>0</v>
      </c>
      <c r="BA12" s="22"/>
      <c r="BB12" s="22">
        <f t="shared" si="12"/>
        <v>0</v>
      </c>
      <c r="BC12" s="289">
        <f t="shared" si="13"/>
        <v>0</v>
      </c>
      <c r="BD12" s="45"/>
      <c r="BE12" s="22">
        <v>10</v>
      </c>
      <c r="BF12" s="22"/>
      <c r="BG12" s="289">
        <f t="shared" si="14"/>
        <v>10</v>
      </c>
      <c r="BH12" s="71">
        <f t="shared" si="16"/>
        <v>80</v>
      </c>
      <c r="BI12" s="207">
        <f>'ESTUDIO  FORMULADO '!BJ12</f>
        <v>212642</v>
      </c>
      <c r="BJ12" s="120">
        <f t="shared" si="15"/>
        <v>17011360</v>
      </c>
      <c r="BK12" s="577"/>
      <c r="BL12" s="126">
        <f t="shared" si="25"/>
        <v>10632100</v>
      </c>
      <c r="BM12" s="131">
        <f t="shared" si="17"/>
        <v>10632100</v>
      </c>
      <c r="BN12" s="126">
        <f t="shared" si="26"/>
        <v>0</v>
      </c>
      <c r="BO12" s="118">
        <f t="shared" si="27"/>
        <v>0</v>
      </c>
      <c r="BP12" s="118">
        <f t="shared" si="18"/>
        <v>0</v>
      </c>
      <c r="BQ12" s="118">
        <f t="shared" si="28"/>
        <v>0</v>
      </c>
      <c r="BR12" s="118">
        <f t="shared" si="29"/>
        <v>0</v>
      </c>
      <c r="BS12" s="131">
        <f t="shared" si="30"/>
        <v>0</v>
      </c>
      <c r="BT12" s="126">
        <f t="shared" si="31"/>
        <v>0</v>
      </c>
      <c r="BU12" s="118">
        <f t="shared" si="32"/>
        <v>0</v>
      </c>
      <c r="BV12" s="118">
        <f t="shared" si="33"/>
        <v>2126420</v>
      </c>
      <c r="BW12" s="118">
        <f t="shared" si="34"/>
        <v>0</v>
      </c>
      <c r="BX12" s="131">
        <f t="shared" si="19"/>
        <v>2126420</v>
      </c>
      <c r="BY12" s="126">
        <f t="shared" si="35"/>
        <v>0</v>
      </c>
      <c r="BZ12" s="118">
        <f t="shared" si="36"/>
        <v>0</v>
      </c>
      <c r="CA12" s="118">
        <f t="shared" si="37"/>
        <v>0</v>
      </c>
      <c r="CB12" s="131">
        <f t="shared" si="20"/>
        <v>0</v>
      </c>
      <c r="CC12" s="126">
        <f t="shared" si="38"/>
        <v>0</v>
      </c>
      <c r="CD12" s="118">
        <f t="shared" si="39"/>
        <v>0</v>
      </c>
      <c r="CE12" s="127">
        <f t="shared" si="40"/>
        <v>0</v>
      </c>
      <c r="CF12" s="139">
        <f t="shared" si="41"/>
        <v>0</v>
      </c>
      <c r="CG12" s="118">
        <f t="shared" si="42"/>
        <v>0</v>
      </c>
      <c r="CH12" s="118">
        <f t="shared" si="43"/>
        <v>0</v>
      </c>
      <c r="CI12" s="118">
        <f t="shared" si="44"/>
        <v>0</v>
      </c>
      <c r="CJ12" s="131">
        <f t="shared" si="45"/>
        <v>0</v>
      </c>
      <c r="CK12" s="126">
        <f t="shared" si="46"/>
        <v>0</v>
      </c>
      <c r="CL12" s="118">
        <f t="shared" si="47"/>
        <v>0</v>
      </c>
      <c r="CM12" s="131">
        <f t="shared" si="21"/>
        <v>0</v>
      </c>
      <c r="CN12" s="126">
        <f t="shared" si="48"/>
        <v>0</v>
      </c>
      <c r="CO12" s="118">
        <f t="shared" si="49"/>
        <v>0</v>
      </c>
      <c r="CP12" s="127">
        <f t="shared" si="22"/>
        <v>0</v>
      </c>
      <c r="CQ12" s="139">
        <f t="shared" si="50"/>
        <v>0</v>
      </c>
      <c r="CR12" s="118">
        <f t="shared" si="51"/>
        <v>2126420</v>
      </c>
      <c r="CS12" s="118">
        <f t="shared" si="52"/>
        <v>2126420</v>
      </c>
      <c r="CT12" s="131">
        <f t="shared" si="53"/>
        <v>2126420</v>
      </c>
      <c r="CU12" s="126">
        <f t="shared" si="54"/>
        <v>0</v>
      </c>
      <c r="CV12" s="118">
        <f t="shared" si="55"/>
        <v>0</v>
      </c>
      <c r="CW12" s="118">
        <f t="shared" si="56"/>
        <v>0</v>
      </c>
      <c r="CX12" s="127">
        <f t="shared" si="23"/>
        <v>0</v>
      </c>
      <c r="CY12" s="139">
        <f t="shared" si="57"/>
        <v>0</v>
      </c>
      <c r="CZ12" s="118">
        <f t="shared" si="58"/>
        <v>0</v>
      </c>
      <c r="DA12" s="131">
        <f t="shared" si="59"/>
        <v>0</v>
      </c>
      <c r="DB12" s="126">
        <f t="shared" si="60"/>
        <v>0</v>
      </c>
      <c r="DC12" s="118">
        <f t="shared" si="61"/>
        <v>2126420</v>
      </c>
      <c r="DD12" s="118">
        <f t="shared" si="62"/>
        <v>0</v>
      </c>
      <c r="DE12" s="131">
        <f t="shared" si="24"/>
        <v>2126420</v>
      </c>
      <c r="DF12" s="120">
        <f t="shared" si="63"/>
        <v>17011360</v>
      </c>
      <c r="DG12" s="598"/>
    </row>
    <row r="13" spans="1:111" s="21" customFormat="1" ht="24" x14ac:dyDescent="0.25">
      <c r="B13" s="14">
        <v>6</v>
      </c>
      <c r="C13" s="5" t="str">
        <f>'ESTUDIO  FORMULADO '!C13</f>
        <v>Cloroformo estabilizado con etanol</v>
      </c>
      <c r="D13" s="8" t="str">
        <f>'ESTUDIO  FORMULADO '!D13</f>
        <v>Reactivo analítico  o  ACS o Análisis o Ph Eur o  BP</v>
      </c>
      <c r="E13" s="8" t="str">
        <f>'ESTUDIO  FORMULADO '!E13</f>
        <v>&gt;98%</v>
      </c>
      <c r="F13" s="5" t="str">
        <f>'ESTUDIO  FORMULADO '!F13</f>
        <v>Frasco por 4 Litros</v>
      </c>
      <c r="G13" s="5" t="str">
        <f>'ESTUDIO  FORMULADO '!G13</f>
        <v xml:space="preserve"> Un (1) año a partir de la entrega</v>
      </c>
      <c r="H13" s="8" t="str">
        <f>'ESTUDIO  FORMULADO '!H13</f>
        <v>AMBIENTE</v>
      </c>
      <c r="I13" s="282" t="str">
        <f>'ESTUDIO  FORMULADO '!I13</f>
        <v>67-66-3</v>
      </c>
      <c r="J13" s="437"/>
      <c r="K13" s="284" t="str">
        <f>'ESTUDIO  FORMULADO '!K13</f>
        <v>REACTIVO</v>
      </c>
      <c r="L13" s="282" t="str">
        <f>'ESTUDIO  FORMULADO '!L13</f>
        <v>PUREZA</v>
      </c>
      <c r="M13" s="529"/>
      <c r="N13" s="45"/>
      <c r="O13" s="289">
        <f t="shared" si="0"/>
        <v>0</v>
      </c>
      <c r="P13" s="45"/>
      <c r="Q13" s="22"/>
      <c r="R13" s="22"/>
      <c r="S13" s="22"/>
      <c r="T13" s="22"/>
      <c r="U13" s="289">
        <f t="shared" si="1"/>
        <v>0</v>
      </c>
      <c r="V13" s="45"/>
      <c r="W13" s="22"/>
      <c r="X13" s="22"/>
      <c r="Y13" s="22"/>
      <c r="Z13" s="289">
        <f t="shared" si="2"/>
        <v>0</v>
      </c>
      <c r="AA13" s="45"/>
      <c r="AB13" s="22">
        <v>2</v>
      </c>
      <c r="AC13" s="22"/>
      <c r="AD13" s="22">
        <f t="shared" si="3"/>
        <v>2</v>
      </c>
      <c r="AE13" s="22"/>
      <c r="AF13" s="22">
        <f t="shared" si="4"/>
        <v>0</v>
      </c>
      <c r="AG13" s="289">
        <f t="shared" si="5"/>
        <v>2</v>
      </c>
      <c r="AH13" s="38"/>
      <c r="AI13" s="7"/>
      <c r="AJ13" s="7"/>
      <c r="AK13" s="7"/>
      <c r="AL13" s="289">
        <f t="shared" si="6"/>
        <v>0</v>
      </c>
      <c r="AM13" s="45"/>
      <c r="AN13" s="22"/>
      <c r="AO13" s="289">
        <f t="shared" si="7"/>
        <v>0</v>
      </c>
      <c r="AP13" s="45"/>
      <c r="AQ13" s="22"/>
      <c r="AR13" s="22">
        <f t="shared" si="8"/>
        <v>0</v>
      </c>
      <c r="AS13" s="22"/>
      <c r="AT13" s="22"/>
      <c r="AU13" s="22">
        <f t="shared" si="9"/>
        <v>0</v>
      </c>
      <c r="AV13" s="289">
        <f t="shared" si="10"/>
        <v>0</v>
      </c>
      <c r="AW13" s="45"/>
      <c r="AX13" s="22"/>
      <c r="AY13" s="22"/>
      <c r="AZ13" s="22">
        <f t="shared" si="11"/>
        <v>0</v>
      </c>
      <c r="BA13" s="22"/>
      <c r="BB13" s="22">
        <f t="shared" si="12"/>
        <v>0</v>
      </c>
      <c r="BC13" s="289">
        <f t="shared" si="13"/>
        <v>0</v>
      </c>
      <c r="BD13" s="45"/>
      <c r="BE13" s="22"/>
      <c r="BF13" s="22"/>
      <c r="BG13" s="289">
        <f t="shared" si="14"/>
        <v>0</v>
      </c>
      <c r="BH13" s="71">
        <f t="shared" si="16"/>
        <v>2</v>
      </c>
      <c r="BI13" s="207">
        <f>'ESTUDIO  FORMULADO '!BJ13</f>
        <v>504329</v>
      </c>
      <c r="BJ13" s="120">
        <f t="shared" si="15"/>
        <v>1008658</v>
      </c>
      <c r="BK13" s="577"/>
      <c r="BL13" s="126">
        <f t="shared" si="25"/>
        <v>0</v>
      </c>
      <c r="BM13" s="131">
        <f t="shared" si="17"/>
        <v>0</v>
      </c>
      <c r="BN13" s="126">
        <f t="shared" si="26"/>
        <v>0</v>
      </c>
      <c r="BO13" s="118">
        <f t="shared" si="27"/>
        <v>0</v>
      </c>
      <c r="BP13" s="118">
        <f t="shared" si="18"/>
        <v>0</v>
      </c>
      <c r="BQ13" s="118">
        <f t="shared" si="28"/>
        <v>0</v>
      </c>
      <c r="BR13" s="118">
        <f t="shared" si="29"/>
        <v>0</v>
      </c>
      <c r="BS13" s="131">
        <f t="shared" si="30"/>
        <v>0</v>
      </c>
      <c r="BT13" s="126">
        <f t="shared" si="31"/>
        <v>0</v>
      </c>
      <c r="BU13" s="118">
        <f t="shared" si="32"/>
        <v>0</v>
      </c>
      <c r="BV13" s="118">
        <f t="shared" si="33"/>
        <v>0</v>
      </c>
      <c r="BW13" s="118">
        <f t="shared" si="34"/>
        <v>0</v>
      </c>
      <c r="BX13" s="131">
        <f t="shared" si="19"/>
        <v>0</v>
      </c>
      <c r="BY13" s="126">
        <f t="shared" si="35"/>
        <v>0</v>
      </c>
      <c r="BZ13" s="118">
        <f t="shared" si="36"/>
        <v>1008658</v>
      </c>
      <c r="CA13" s="118">
        <f t="shared" si="37"/>
        <v>0</v>
      </c>
      <c r="CB13" s="131">
        <f t="shared" si="20"/>
        <v>1008658</v>
      </c>
      <c r="CC13" s="126">
        <f t="shared" si="38"/>
        <v>0</v>
      </c>
      <c r="CD13" s="118">
        <f t="shared" si="39"/>
        <v>0</v>
      </c>
      <c r="CE13" s="127">
        <f t="shared" si="40"/>
        <v>1008658</v>
      </c>
      <c r="CF13" s="139">
        <f t="shared" si="41"/>
        <v>0</v>
      </c>
      <c r="CG13" s="118">
        <f t="shared" si="42"/>
        <v>0</v>
      </c>
      <c r="CH13" s="118">
        <f t="shared" si="43"/>
        <v>0</v>
      </c>
      <c r="CI13" s="118">
        <f t="shared" si="44"/>
        <v>0</v>
      </c>
      <c r="CJ13" s="131">
        <f t="shared" si="45"/>
        <v>0</v>
      </c>
      <c r="CK13" s="126">
        <f t="shared" si="46"/>
        <v>0</v>
      </c>
      <c r="CL13" s="118">
        <f t="shared" si="47"/>
        <v>0</v>
      </c>
      <c r="CM13" s="131">
        <f t="shared" si="21"/>
        <v>0</v>
      </c>
      <c r="CN13" s="126">
        <f t="shared" si="48"/>
        <v>0</v>
      </c>
      <c r="CO13" s="118">
        <f t="shared" si="49"/>
        <v>0</v>
      </c>
      <c r="CP13" s="127">
        <f t="shared" si="22"/>
        <v>0</v>
      </c>
      <c r="CQ13" s="139">
        <f t="shared" si="50"/>
        <v>0</v>
      </c>
      <c r="CR13" s="118">
        <f t="shared" si="51"/>
        <v>0</v>
      </c>
      <c r="CS13" s="118">
        <f t="shared" si="52"/>
        <v>0</v>
      </c>
      <c r="CT13" s="131">
        <f t="shared" si="53"/>
        <v>0</v>
      </c>
      <c r="CU13" s="126">
        <f t="shared" si="54"/>
        <v>0</v>
      </c>
      <c r="CV13" s="118">
        <f t="shared" si="55"/>
        <v>0</v>
      </c>
      <c r="CW13" s="118">
        <f t="shared" si="56"/>
        <v>0</v>
      </c>
      <c r="CX13" s="127">
        <f t="shared" si="23"/>
        <v>0</v>
      </c>
      <c r="CY13" s="139">
        <f t="shared" si="57"/>
        <v>0</v>
      </c>
      <c r="CZ13" s="118">
        <f t="shared" si="58"/>
        <v>0</v>
      </c>
      <c r="DA13" s="131">
        <f t="shared" si="59"/>
        <v>0</v>
      </c>
      <c r="DB13" s="126">
        <f t="shared" si="60"/>
        <v>0</v>
      </c>
      <c r="DC13" s="118">
        <f t="shared" si="61"/>
        <v>0</v>
      </c>
      <c r="DD13" s="118">
        <f t="shared" si="62"/>
        <v>0</v>
      </c>
      <c r="DE13" s="131">
        <f t="shared" si="24"/>
        <v>0</v>
      </c>
      <c r="DF13" s="120">
        <f t="shared" si="63"/>
        <v>1008658</v>
      </c>
      <c r="DG13" s="598"/>
    </row>
    <row r="14" spans="1:111" s="21" customFormat="1" ht="36" x14ac:dyDescent="0.25">
      <c r="B14" s="14">
        <v>7</v>
      </c>
      <c r="C14" s="5" t="str">
        <f>'ESTUDIO  FORMULADO '!C14</f>
        <v>Detergente alcalino para lavado de material de vidrio de laboratorio, libre de cloro y sin olor.</v>
      </c>
      <c r="D14" s="8" t="str">
        <f>'ESTUDIO  FORMULADO '!D14</f>
        <v>NA</v>
      </c>
      <c r="E14" s="8" t="str">
        <f>'ESTUDIO  FORMULADO '!E14</f>
        <v>NA</v>
      </c>
      <c r="F14" s="5" t="str">
        <f>'ESTUDIO  FORMULADO '!F14</f>
        <v>Recipiente por 5 L</v>
      </c>
      <c r="G14" s="5" t="str">
        <f>'ESTUDIO  FORMULADO '!G14</f>
        <v xml:space="preserve"> Un (1) año a partir de la entrega</v>
      </c>
      <c r="H14" s="8" t="str">
        <f>'ESTUDIO  FORMULADO '!H14</f>
        <v>AMBIENTE</v>
      </c>
      <c r="I14" s="282" t="str">
        <f>'ESTUDIO  FORMULADO '!I14</f>
        <v>NA</v>
      </c>
      <c r="J14" s="437"/>
      <c r="K14" s="284" t="str">
        <f>'ESTUDIO  FORMULADO '!K14</f>
        <v>DETERGENTE</v>
      </c>
      <c r="L14" s="282" t="str">
        <f>'ESTUDIO  FORMULADO '!L14</f>
        <v>NA</v>
      </c>
      <c r="M14" s="529"/>
      <c r="N14" s="45"/>
      <c r="O14" s="289">
        <f t="shared" si="0"/>
        <v>0</v>
      </c>
      <c r="P14" s="45"/>
      <c r="Q14" s="22"/>
      <c r="R14" s="22"/>
      <c r="S14" s="22"/>
      <c r="T14" s="22"/>
      <c r="U14" s="289">
        <f t="shared" si="1"/>
        <v>0</v>
      </c>
      <c r="V14" s="45"/>
      <c r="W14" s="22">
        <v>6</v>
      </c>
      <c r="X14" s="22"/>
      <c r="Y14" s="22">
        <v>6</v>
      </c>
      <c r="Z14" s="289">
        <f t="shared" si="2"/>
        <v>12</v>
      </c>
      <c r="AA14" s="45"/>
      <c r="AB14" s="22"/>
      <c r="AC14" s="22"/>
      <c r="AD14" s="22">
        <f t="shared" si="3"/>
        <v>0</v>
      </c>
      <c r="AE14" s="22"/>
      <c r="AF14" s="22">
        <f t="shared" si="4"/>
        <v>0</v>
      </c>
      <c r="AG14" s="289">
        <f t="shared" si="5"/>
        <v>0</v>
      </c>
      <c r="AH14" s="38"/>
      <c r="AI14" s="7"/>
      <c r="AJ14" s="7"/>
      <c r="AK14" s="7"/>
      <c r="AL14" s="289">
        <f t="shared" si="6"/>
        <v>0</v>
      </c>
      <c r="AM14" s="45"/>
      <c r="AN14" s="22"/>
      <c r="AO14" s="289">
        <f t="shared" si="7"/>
        <v>0</v>
      </c>
      <c r="AP14" s="45"/>
      <c r="AQ14" s="22"/>
      <c r="AR14" s="22">
        <f t="shared" si="8"/>
        <v>0</v>
      </c>
      <c r="AS14" s="22"/>
      <c r="AT14" s="22"/>
      <c r="AU14" s="22">
        <f t="shared" si="9"/>
        <v>0</v>
      </c>
      <c r="AV14" s="289">
        <f t="shared" si="10"/>
        <v>0</v>
      </c>
      <c r="AW14" s="45"/>
      <c r="AX14" s="22">
        <v>5</v>
      </c>
      <c r="AY14" s="22">
        <v>5</v>
      </c>
      <c r="AZ14" s="22">
        <f t="shared" si="11"/>
        <v>10</v>
      </c>
      <c r="BA14" s="22"/>
      <c r="BB14" s="22">
        <f t="shared" si="12"/>
        <v>0</v>
      </c>
      <c r="BC14" s="289">
        <f t="shared" si="13"/>
        <v>10</v>
      </c>
      <c r="BD14" s="45"/>
      <c r="BE14" s="22"/>
      <c r="BF14" s="22"/>
      <c r="BG14" s="289">
        <f t="shared" si="14"/>
        <v>0</v>
      </c>
      <c r="BH14" s="71">
        <f t="shared" si="16"/>
        <v>22</v>
      </c>
      <c r="BI14" s="207">
        <f>'ESTUDIO  FORMULADO '!BJ14</f>
        <v>168110</v>
      </c>
      <c r="BJ14" s="120">
        <f t="shared" si="15"/>
        <v>3698420</v>
      </c>
      <c r="BK14" s="577"/>
      <c r="BL14" s="126">
        <f t="shared" si="25"/>
        <v>0</v>
      </c>
      <c r="BM14" s="131">
        <f t="shared" si="17"/>
        <v>0</v>
      </c>
      <c r="BN14" s="126">
        <f t="shared" si="26"/>
        <v>0</v>
      </c>
      <c r="BO14" s="118">
        <f t="shared" si="27"/>
        <v>0</v>
      </c>
      <c r="BP14" s="118">
        <f t="shared" si="18"/>
        <v>0</v>
      </c>
      <c r="BQ14" s="118">
        <f t="shared" si="28"/>
        <v>0</v>
      </c>
      <c r="BR14" s="118">
        <f t="shared" si="29"/>
        <v>0</v>
      </c>
      <c r="BS14" s="131">
        <f t="shared" si="30"/>
        <v>0</v>
      </c>
      <c r="BT14" s="126">
        <f t="shared" si="31"/>
        <v>0</v>
      </c>
      <c r="BU14" s="118">
        <f t="shared" si="32"/>
        <v>1008660</v>
      </c>
      <c r="BV14" s="118">
        <f t="shared" si="33"/>
        <v>0</v>
      </c>
      <c r="BW14" s="118">
        <f t="shared" si="34"/>
        <v>1008660</v>
      </c>
      <c r="BX14" s="131">
        <f t="shared" si="19"/>
        <v>2017320</v>
      </c>
      <c r="BY14" s="126">
        <f t="shared" si="35"/>
        <v>0</v>
      </c>
      <c r="BZ14" s="118">
        <f t="shared" si="36"/>
        <v>0</v>
      </c>
      <c r="CA14" s="118">
        <f t="shared" si="37"/>
        <v>0</v>
      </c>
      <c r="CB14" s="131">
        <f t="shared" si="20"/>
        <v>0</v>
      </c>
      <c r="CC14" s="126">
        <f t="shared" si="38"/>
        <v>0</v>
      </c>
      <c r="CD14" s="118">
        <f t="shared" si="39"/>
        <v>0</v>
      </c>
      <c r="CE14" s="127">
        <f t="shared" si="40"/>
        <v>0</v>
      </c>
      <c r="CF14" s="139">
        <f t="shared" si="41"/>
        <v>0</v>
      </c>
      <c r="CG14" s="118">
        <f t="shared" si="42"/>
        <v>0</v>
      </c>
      <c r="CH14" s="118">
        <f t="shared" si="43"/>
        <v>0</v>
      </c>
      <c r="CI14" s="118">
        <f t="shared" si="44"/>
        <v>0</v>
      </c>
      <c r="CJ14" s="131">
        <f t="shared" si="45"/>
        <v>0</v>
      </c>
      <c r="CK14" s="126">
        <f t="shared" si="46"/>
        <v>0</v>
      </c>
      <c r="CL14" s="118">
        <f t="shared" si="47"/>
        <v>0</v>
      </c>
      <c r="CM14" s="131">
        <f t="shared" si="21"/>
        <v>0</v>
      </c>
      <c r="CN14" s="126">
        <f t="shared" si="48"/>
        <v>0</v>
      </c>
      <c r="CO14" s="118">
        <f t="shared" si="49"/>
        <v>0</v>
      </c>
      <c r="CP14" s="127">
        <f t="shared" si="22"/>
        <v>0</v>
      </c>
      <c r="CQ14" s="139">
        <f t="shared" si="50"/>
        <v>0</v>
      </c>
      <c r="CR14" s="118">
        <f t="shared" si="51"/>
        <v>0</v>
      </c>
      <c r="CS14" s="118">
        <f t="shared" si="52"/>
        <v>0</v>
      </c>
      <c r="CT14" s="131">
        <f t="shared" si="53"/>
        <v>0</v>
      </c>
      <c r="CU14" s="126">
        <f t="shared" si="54"/>
        <v>0</v>
      </c>
      <c r="CV14" s="118">
        <f t="shared" si="55"/>
        <v>840550</v>
      </c>
      <c r="CW14" s="118">
        <f t="shared" si="56"/>
        <v>840550</v>
      </c>
      <c r="CX14" s="127">
        <f t="shared" si="23"/>
        <v>1681100</v>
      </c>
      <c r="CY14" s="139">
        <f t="shared" si="57"/>
        <v>0</v>
      </c>
      <c r="CZ14" s="118">
        <f t="shared" si="58"/>
        <v>0</v>
      </c>
      <c r="DA14" s="131">
        <f t="shared" si="59"/>
        <v>1681100</v>
      </c>
      <c r="DB14" s="126">
        <f t="shared" si="60"/>
        <v>0</v>
      </c>
      <c r="DC14" s="118">
        <f t="shared" si="61"/>
        <v>0</v>
      </c>
      <c r="DD14" s="118">
        <f t="shared" si="62"/>
        <v>0</v>
      </c>
      <c r="DE14" s="131">
        <f t="shared" si="24"/>
        <v>0</v>
      </c>
      <c r="DF14" s="120">
        <f t="shared" si="63"/>
        <v>3698420</v>
      </c>
      <c r="DG14" s="598"/>
    </row>
    <row r="15" spans="1:111" s="21" customFormat="1" ht="36" x14ac:dyDescent="0.25">
      <c r="B15" s="14">
        <v>8</v>
      </c>
      <c r="C15" s="5" t="str">
        <f>'ESTUDIO  FORMULADO '!C15</f>
        <v>Detergente líquido, neutro, concentrado, libre de cloro y sin olor para laboratorio.</v>
      </c>
      <c r="D15" s="8" t="str">
        <f>'ESTUDIO  FORMULADO '!D15</f>
        <v>NA</v>
      </c>
      <c r="E15" s="8" t="str">
        <f>'ESTUDIO  FORMULADO '!E15</f>
        <v>NA</v>
      </c>
      <c r="F15" s="5" t="str">
        <f>'ESTUDIO  FORMULADO '!F15</f>
        <v>Recipiente por 5 L</v>
      </c>
      <c r="G15" s="5" t="str">
        <f>'ESTUDIO  FORMULADO '!G15</f>
        <v xml:space="preserve"> Un (1) año a partir de la entrega</v>
      </c>
      <c r="H15" s="8" t="str">
        <f>'ESTUDIO  FORMULADO '!H15</f>
        <v>AMBIENTE</v>
      </c>
      <c r="I15" s="282" t="str">
        <f>'ESTUDIO  FORMULADO '!I15</f>
        <v>NA</v>
      </c>
      <c r="J15" s="437"/>
      <c r="K15" s="284" t="str">
        <f>'ESTUDIO  FORMULADO '!K15</f>
        <v>DETERGENTE</v>
      </c>
      <c r="L15" s="282" t="str">
        <f>'ESTUDIO  FORMULADO '!L15</f>
        <v>NA</v>
      </c>
      <c r="M15" s="529"/>
      <c r="N15" s="45"/>
      <c r="O15" s="289">
        <f t="shared" si="0"/>
        <v>0</v>
      </c>
      <c r="P15" s="45"/>
      <c r="Q15" s="22"/>
      <c r="R15" s="22"/>
      <c r="S15" s="22"/>
      <c r="T15" s="22"/>
      <c r="U15" s="289">
        <f t="shared" si="1"/>
        <v>0</v>
      </c>
      <c r="V15" s="45"/>
      <c r="W15" s="22"/>
      <c r="X15" s="22"/>
      <c r="Y15" s="22"/>
      <c r="Z15" s="289">
        <f t="shared" si="2"/>
        <v>0</v>
      </c>
      <c r="AA15" s="45"/>
      <c r="AB15" s="22"/>
      <c r="AC15" s="22"/>
      <c r="AD15" s="22">
        <f t="shared" si="3"/>
        <v>0</v>
      </c>
      <c r="AE15" s="22">
        <v>1</v>
      </c>
      <c r="AF15" s="22">
        <f t="shared" si="4"/>
        <v>1</v>
      </c>
      <c r="AG15" s="289">
        <f t="shared" si="5"/>
        <v>1</v>
      </c>
      <c r="AH15" s="38"/>
      <c r="AI15" s="7"/>
      <c r="AJ15" s="7"/>
      <c r="AK15" s="7"/>
      <c r="AL15" s="289">
        <f t="shared" si="6"/>
        <v>0</v>
      </c>
      <c r="AM15" s="45">
        <v>6</v>
      </c>
      <c r="AN15" s="22">
        <v>12</v>
      </c>
      <c r="AO15" s="289">
        <f t="shared" si="7"/>
        <v>18</v>
      </c>
      <c r="AP15" s="45"/>
      <c r="AQ15" s="22"/>
      <c r="AR15" s="22">
        <f t="shared" si="8"/>
        <v>0</v>
      </c>
      <c r="AS15" s="22"/>
      <c r="AT15" s="22">
        <v>1</v>
      </c>
      <c r="AU15" s="22">
        <f t="shared" si="9"/>
        <v>1</v>
      </c>
      <c r="AV15" s="289">
        <f t="shared" si="10"/>
        <v>1</v>
      </c>
      <c r="AW15" s="45">
        <v>2</v>
      </c>
      <c r="AX15" s="22"/>
      <c r="AY15" s="22"/>
      <c r="AZ15" s="22">
        <f t="shared" si="11"/>
        <v>2</v>
      </c>
      <c r="BA15" s="22">
        <v>1</v>
      </c>
      <c r="BB15" s="22">
        <f t="shared" si="12"/>
        <v>1</v>
      </c>
      <c r="BC15" s="289">
        <f t="shared" si="13"/>
        <v>3</v>
      </c>
      <c r="BD15" s="45">
        <v>15</v>
      </c>
      <c r="BE15" s="22">
        <v>15</v>
      </c>
      <c r="BF15" s="22">
        <v>24</v>
      </c>
      <c r="BG15" s="289">
        <f t="shared" si="14"/>
        <v>54</v>
      </c>
      <c r="BH15" s="71">
        <f t="shared" si="16"/>
        <v>77</v>
      </c>
      <c r="BI15" s="207">
        <f>'ESTUDIO  FORMULADO '!BJ15</f>
        <v>193326</v>
      </c>
      <c r="BJ15" s="120">
        <f t="shared" si="15"/>
        <v>14886102</v>
      </c>
      <c r="BK15" s="577"/>
      <c r="BL15" s="126">
        <f t="shared" si="25"/>
        <v>0</v>
      </c>
      <c r="BM15" s="131">
        <f t="shared" si="17"/>
        <v>0</v>
      </c>
      <c r="BN15" s="126">
        <f t="shared" si="26"/>
        <v>0</v>
      </c>
      <c r="BO15" s="118">
        <f t="shared" si="27"/>
        <v>0</v>
      </c>
      <c r="BP15" s="118">
        <f t="shared" si="18"/>
        <v>0</v>
      </c>
      <c r="BQ15" s="118">
        <f t="shared" si="28"/>
        <v>0</v>
      </c>
      <c r="BR15" s="118">
        <f t="shared" si="29"/>
        <v>0</v>
      </c>
      <c r="BS15" s="131">
        <f t="shared" si="30"/>
        <v>0</v>
      </c>
      <c r="BT15" s="126">
        <f t="shared" si="31"/>
        <v>0</v>
      </c>
      <c r="BU15" s="118">
        <f t="shared" si="32"/>
        <v>0</v>
      </c>
      <c r="BV15" s="118">
        <f t="shared" si="33"/>
        <v>0</v>
      </c>
      <c r="BW15" s="118">
        <f t="shared" si="34"/>
        <v>0</v>
      </c>
      <c r="BX15" s="131">
        <f t="shared" si="19"/>
        <v>0</v>
      </c>
      <c r="BY15" s="126">
        <f t="shared" si="35"/>
        <v>0</v>
      </c>
      <c r="BZ15" s="118">
        <f t="shared" si="36"/>
        <v>0</v>
      </c>
      <c r="CA15" s="118">
        <f t="shared" si="37"/>
        <v>0</v>
      </c>
      <c r="CB15" s="131">
        <f t="shared" si="20"/>
        <v>0</v>
      </c>
      <c r="CC15" s="126">
        <f t="shared" si="38"/>
        <v>193326</v>
      </c>
      <c r="CD15" s="118">
        <f t="shared" si="39"/>
        <v>193326</v>
      </c>
      <c r="CE15" s="127">
        <f t="shared" si="40"/>
        <v>193326</v>
      </c>
      <c r="CF15" s="139">
        <f t="shared" si="41"/>
        <v>0</v>
      </c>
      <c r="CG15" s="118">
        <f t="shared" si="42"/>
        <v>0</v>
      </c>
      <c r="CH15" s="118">
        <f t="shared" si="43"/>
        <v>0</v>
      </c>
      <c r="CI15" s="118">
        <f t="shared" si="44"/>
        <v>0</v>
      </c>
      <c r="CJ15" s="131">
        <f t="shared" si="45"/>
        <v>0</v>
      </c>
      <c r="CK15" s="126">
        <f t="shared" si="46"/>
        <v>1159956</v>
      </c>
      <c r="CL15" s="118">
        <f t="shared" si="47"/>
        <v>2319912</v>
      </c>
      <c r="CM15" s="131">
        <f t="shared" si="21"/>
        <v>3479868</v>
      </c>
      <c r="CN15" s="126">
        <f t="shared" si="48"/>
        <v>0</v>
      </c>
      <c r="CO15" s="118">
        <f t="shared" si="49"/>
        <v>0</v>
      </c>
      <c r="CP15" s="127">
        <f t="shared" si="22"/>
        <v>0</v>
      </c>
      <c r="CQ15" s="139">
        <f t="shared" si="50"/>
        <v>0</v>
      </c>
      <c r="CR15" s="118">
        <f t="shared" si="51"/>
        <v>193326</v>
      </c>
      <c r="CS15" s="118">
        <f t="shared" si="52"/>
        <v>193326</v>
      </c>
      <c r="CT15" s="131">
        <f t="shared" si="53"/>
        <v>193326</v>
      </c>
      <c r="CU15" s="126">
        <f t="shared" si="54"/>
        <v>386652</v>
      </c>
      <c r="CV15" s="118">
        <f t="shared" si="55"/>
        <v>0</v>
      </c>
      <c r="CW15" s="118">
        <f t="shared" si="56"/>
        <v>0</v>
      </c>
      <c r="CX15" s="127">
        <f t="shared" si="23"/>
        <v>386652</v>
      </c>
      <c r="CY15" s="139">
        <f t="shared" si="57"/>
        <v>193326</v>
      </c>
      <c r="CZ15" s="118">
        <f t="shared" si="58"/>
        <v>193326</v>
      </c>
      <c r="DA15" s="131">
        <f t="shared" si="59"/>
        <v>579978</v>
      </c>
      <c r="DB15" s="126">
        <f t="shared" si="60"/>
        <v>2899890</v>
      </c>
      <c r="DC15" s="118">
        <f t="shared" si="61"/>
        <v>2899890</v>
      </c>
      <c r="DD15" s="118">
        <f t="shared" si="62"/>
        <v>4639824</v>
      </c>
      <c r="DE15" s="131">
        <f t="shared" si="24"/>
        <v>10439604</v>
      </c>
      <c r="DF15" s="120">
        <f t="shared" si="63"/>
        <v>14886102</v>
      </c>
      <c r="DG15" s="598"/>
    </row>
    <row r="16" spans="1:111" s="21" customFormat="1" ht="24" x14ac:dyDescent="0.25">
      <c r="B16" s="14">
        <v>9</v>
      </c>
      <c r="C16" s="5" t="str">
        <f>'ESTUDIO  FORMULADO '!C16</f>
        <v>Metanol para análisis</v>
      </c>
      <c r="D16" s="8" t="str">
        <f>'ESTUDIO  FORMULADO '!D16</f>
        <v>Reactivo analítico  o  ACS o Análisis o Ph Eur o  BP</v>
      </c>
      <c r="E16" s="8" t="str">
        <f>'ESTUDIO  FORMULADO '!E16</f>
        <v>≥ 99%</v>
      </c>
      <c r="F16" s="5" t="str">
        <f>'ESTUDIO  FORMULADO '!F16</f>
        <v>Frasco por 2,5 Litros</v>
      </c>
      <c r="G16" s="5" t="str">
        <f>'ESTUDIO  FORMULADO '!G16</f>
        <v xml:space="preserve"> Un (1) año a partir de la entrega</v>
      </c>
      <c r="H16" s="8" t="str">
        <f>'ESTUDIO  FORMULADO '!H16</f>
        <v>AMBIENTE</v>
      </c>
      <c r="I16" s="282" t="str">
        <f>'ESTUDIO  FORMULADO '!I16</f>
        <v>67-56-1</v>
      </c>
      <c r="J16" s="437"/>
      <c r="K16" s="284" t="str">
        <f>'ESTUDIO  FORMULADO '!K16</f>
        <v>REACTIVO</v>
      </c>
      <c r="L16" s="282" t="str">
        <f>'ESTUDIO  FORMULADO '!L16</f>
        <v>PUREZA</v>
      </c>
      <c r="M16" s="529"/>
      <c r="N16" s="45"/>
      <c r="O16" s="289">
        <f t="shared" si="0"/>
        <v>0</v>
      </c>
      <c r="P16" s="45"/>
      <c r="Q16" s="22">
        <v>2</v>
      </c>
      <c r="R16" s="22"/>
      <c r="S16" s="22"/>
      <c r="T16" s="22"/>
      <c r="U16" s="289">
        <f t="shared" si="1"/>
        <v>2</v>
      </c>
      <c r="V16" s="45">
        <v>1</v>
      </c>
      <c r="W16" s="22"/>
      <c r="X16" s="22"/>
      <c r="Y16" s="22">
        <v>1</v>
      </c>
      <c r="Z16" s="289">
        <f t="shared" si="2"/>
        <v>2</v>
      </c>
      <c r="AA16" s="45">
        <v>1</v>
      </c>
      <c r="AB16" s="22"/>
      <c r="AC16" s="22"/>
      <c r="AD16" s="22">
        <f t="shared" si="3"/>
        <v>1</v>
      </c>
      <c r="AE16" s="22"/>
      <c r="AF16" s="22">
        <f t="shared" si="4"/>
        <v>0</v>
      </c>
      <c r="AG16" s="289">
        <f t="shared" si="5"/>
        <v>1</v>
      </c>
      <c r="AH16" s="38"/>
      <c r="AI16" s="7"/>
      <c r="AJ16" s="7"/>
      <c r="AK16" s="7"/>
      <c r="AL16" s="289">
        <f t="shared" si="6"/>
        <v>0</v>
      </c>
      <c r="AM16" s="45"/>
      <c r="AN16" s="22"/>
      <c r="AO16" s="289">
        <f t="shared" si="7"/>
        <v>0</v>
      </c>
      <c r="AP16" s="45"/>
      <c r="AQ16" s="22"/>
      <c r="AR16" s="22">
        <f t="shared" si="8"/>
        <v>0</v>
      </c>
      <c r="AS16" s="22"/>
      <c r="AT16" s="22"/>
      <c r="AU16" s="22">
        <f t="shared" si="9"/>
        <v>0</v>
      </c>
      <c r="AV16" s="289">
        <f t="shared" si="10"/>
        <v>0</v>
      </c>
      <c r="AW16" s="45"/>
      <c r="AX16" s="22">
        <v>1</v>
      </c>
      <c r="AY16" s="22">
        <v>2</v>
      </c>
      <c r="AZ16" s="22">
        <f t="shared" si="11"/>
        <v>3</v>
      </c>
      <c r="BA16" s="22"/>
      <c r="BB16" s="22">
        <f t="shared" si="12"/>
        <v>0</v>
      </c>
      <c r="BC16" s="289">
        <f t="shared" si="13"/>
        <v>3</v>
      </c>
      <c r="BD16" s="45"/>
      <c r="BE16" s="22"/>
      <c r="BF16" s="22"/>
      <c r="BG16" s="289">
        <f t="shared" si="14"/>
        <v>0</v>
      </c>
      <c r="BH16" s="71">
        <f t="shared" si="16"/>
        <v>8</v>
      </c>
      <c r="BI16" s="207">
        <f>'ESTUDIO  FORMULADO '!BJ16</f>
        <v>168110</v>
      </c>
      <c r="BJ16" s="120">
        <f t="shared" si="15"/>
        <v>1344880</v>
      </c>
      <c r="BK16" s="577"/>
      <c r="BL16" s="126">
        <f t="shared" si="25"/>
        <v>0</v>
      </c>
      <c r="BM16" s="131">
        <f t="shared" si="17"/>
        <v>0</v>
      </c>
      <c r="BN16" s="126">
        <f t="shared" si="26"/>
        <v>0</v>
      </c>
      <c r="BO16" s="118">
        <f t="shared" si="27"/>
        <v>336220</v>
      </c>
      <c r="BP16" s="118">
        <f t="shared" si="18"/>
        <v>0</v>
      </c>
      <c r="BQ16" s="118">
        <f t="shared" si="28"/>
        <v>0</v>
      </c>
      <c r="BR16" s="118">
        <f t="shared" si="29"/>
        <v>0</v>
      </c>
      <c r="BS16" s="131">
        <f t="shared" si="30"/>
        <v>336220</v>
      </c>
      <c r="BT16" s="126">
        <f t="shared" si="31"/>
        <v>168110</v>
      </c>
      <c r="BU16" s="118">
        <f t="shared" si="32"/>
        <v>0</v>
      </c>
      <c r="BV16" s="118">
        <f t="shared" si="33"/>
        <v>0</v>
      </c>
      <c r="BW16" s="118">
        <f t="shared" si="34"/>
        <v>168110</v>
      </c>
      <c r="BX16" s="131">
        <f t="shared" si="19"/>
        <v>336220</v>
      </c>
      <c r="BY16" s="126">
        <f t="shared" si="35"/>
        <v>168110</v>
      </c>
      <c r="BZ16" s="118">
        <f t="shared" si="36"/>
        <v>0</v>
      </c>
      <c r="CA16" s="118">
        <f t="shared" si="37"/>
        <v>0</v>
      </c>
      <c r="CB16" s="131">
        <f t="shared" si="20"/>
        <v>168110</v>
      </c>
      <c r="CC16" s="126">
        <f t="shared" si="38"/>
        <v>0</v>
      </c>
      <c r="CD16" s="118">
        <f t="shared" si="39"/>
        <v>0</v>
      </c>
      <c r="CE16" s="127">
        <f t="shared" si="40"/>
        <v>168110</v>
      </c>
      <c r="CF16" s="139">
        <f t="shared" si="41"/>
        <v>0</v>
      </c>
      <c r="CG16" s="118">
        <f t="shared" si="42"/>
        <v>0</v>
      </c>
      <c r="CH16" s="118">
        <f t="shared" si="43"/>
        <v>0</v>
      </c>
      <c r="CI16" s="118">
        <f t="shared" si="44"/>
        <v>0</v>
      </c>
      <c r="CJ16" s="131">
        <f t="shared" si="45"/>
        <v>0</v>
      </c>
      <c r="CK16" s="126">
        <f t="shared" si="46"/>
        <v>0</v>
      </c>
      <c r="CL16" s="118">
        <f t="shared" si="47"/>
        <v>0</v>
      </c>
      <c r="CM16" s="131">
        <f t="shared" si="21"/>
        <v>0</v>
      </c>
      <c r="CN16" s="126">
        <f t="shared" si="48"/>
        <v>0</v>
      </c>
      <c r="CO16" s="118">
        <f t="shared" si="49"/>
        <v>0</v>
      </c>
      <c r="CP16" s="127">
        <f t="shared" si="22"/>
        <v>0</v>
      </c>
      <c r="CQ16" s="139">
        <f t="shared" si="50"/>
        <v>0</v>
      </c>
      <c r="CR16" s="118">
        <f t="shared" si="51"/>
        <v>0</v>
      </c>
      <c r="CS16" s="118">
        <f t="shared" si="52"/>
        <v>0</v>
      </c>
      <c r="CT16" s="131">
        <f t="shared" si="53"/>
        <v>0</v>
      </c>
      <c r="CU16" s="126">
        <f t="shared" si="54"/>
        <v>0</v>
      </c>
      <c r="CV16" s="118">
        <f t="shared" si="55"/>
        <v>168110</v>
      </c>
      <c r="CW16" s="118">
        <f t="shared" si="56"/>
        <v>336220</v>
      </c>
      <c r="CX16" s="127">
        <f t="shared" si="23"/>
        <v>504330</v>
      </c>
      <c r="CY16" s="139">
        <f t="shared" si="57"/>
        <v>0</v>
      </c>
      <c r="CZ16" s="118">
        <f t="shared" si="58"/>
        <v>0</v>
      </c>
      <c r="DA16" s="131">
        <f t="shared" si="59"/>
        <v>504330</v>
      </c>
      <c r="DB16" s="126">
        <f t="shared" si="60"/>
        <v>0</v>
      </c>
      <c r="DC16" s="118">
        <f t="shared" si="61"/>
        <v>0</v>
      </c>
      <c r="DD16" s="118">
        <f t="shared" si="62"/>
        <v>0</v>
      </c>
      <c r="DE16" s="131">
        <f t="shared" si="24"/>
        <v>0</v>
      </c>
      <c r="DF16" s="120">
        <f t="shared" si="63"/>
        <v>1344880</v>
      </c>
      <c r="DG16" s="598"/>
    </row>
    <row r="17" spans="2:111" s="21" customFormat="1" ht="24" x14ac:dyDescent="0.25">
      <c r="B17" s="14">
        <v>10</v>
      </c>
      <c r="C17" s="5" t="str">
        <f>'ESTUDIO  FORMULADO '!C17</f>
        <v>Nitrito de sodio</v>
      </c>
      <c r="D17" s="8" t="str">
        <f>'ESTUDIO  FORMULADO '!D17</f>
        <v>Reactivo analítico  o  ACS o Análisis o Ph Eur o  BP</v>
      </c>
      <c r="E17" s="8" t="str">
        <f>'ESTUDIO  FORMULADO '!E17</f>
        <v xml:space="preserve"> ≥ 98%</v>
      </c>
      <c r="F17" s="5" t="str">
        <f>'ESTUDIO  FORMULADO '!F17</f>
        <v>Frasco por 100 gramos</v>
      </c>
      <c r="G17" s="5" t="str">
        <f>'ESTUDIO  FORMULADO '!G17</f>
        <v xml:space="preserve"> Un (1) año a partir de la entrega</v>
      </c>
      <c r="H17" s="8" t="str">
        <f>'ESTUDIO  FORMULADO '!H17</f>
        <v>AMBIENTE</v>
      </c>
      <c r="I17" s="282" t="str">
        <f>'ESTUDIO  FORMULADO '!I17</f>
        <v>7632-00-0</v>
      </c>
      <c r="J17" s="437"/>
      <c r="K17" s="284" t="str">
        <f>'ESTUDIO  FORMULADO '!K17</f>
        <v>REACTIVO</v>
      </c>
      <c r="L17" s="282" t="str">
        <f>'ESTUDIO  FORMULADO '!L17</f>
        <v>PUREZA</v>
      </c>
      <c r="M17" s="529"/>
      <c r="N17" s="45"/>
      <c r="O17" s="289">
        <f t="shared" si="0"/>
        <v>0</v>
      </c>
      <c r="P17" s="45"/>
      <c r="Q17" s="22"/>
      <c r="R17" s="22"/>
      <c r="S17" s="22"/>
      <c r="T17" s="22"/>
      <c r="U17" s="289">
        <f t="shared" si="1"/>
        <v>0</v>
      </c>
      <c r="V17" s="45">
        <v>1</v>
      </c>
      <c r="W17" s="22"/>
      <c r="X17" s="22"/>
      <c r="Y17" s="22"/>
      <c r="Z17" s="289">
        <f t="shared" si="2"/>
        <v>1</v>
      </c>
      <c r="AA17" s="45"/>
      <c r="AB17" s="22"/>
      <c r="AC17" s="22"/>
      <c r="AD17" s="22">
        <f t="shared" si="3"/>
        <v>0</v>
      </c>
      <c r="AE17" s="22"/>
      <c r="AF17" s="22">
        <f t="shared" si="4"/>
        <v>0</v>
      </c>
      <c r="AG17" s="289">
        <f t="shared" si="5"/>
        <v>0</v>
      </c>
      <c r="AH17" s="38"/>
      <c r="AI17" s="7"/>
      <c r="AJ17" s="7"/>
      <c r="AK17" s="7"/>
      <c r="AL17" s="289">
        <f t="shared" si="6"/>
        <v>0</v>
      </c>
      <c r="AM17" s="45"/>
      <c r="AN17" s="22"/>
      <c r="AO17" s="289">
        <f t="shared" si="7"/>
        <v>0</v>
      </c>
      <c r="AP17" s="45"/>
      <c r="AQ17" s="22"/>
      <c r="AR17" s="22">
        <f t="shared" si="8"/>
        <v>0</v>
      </c>
      <c r="AS17" s="22"/>
      <c r="AT17" s="22"/>
      <c r="AU17" s="22">
        <f t="shared" si="9"/>
        <v>0</v>
      </c>
      <c r="AV17" s="289">
        <f t="shared" si="10"/>
        <v>0</v>
      </c>
      <c r="AW17" s="45"/>
      <c r="AX17" s="22"/>
      <c r="AY17" s="22"/>
      <c r="AZ17" s="22">
        <f t="shared" si="11"/>
        <v>0</v>
      </c>
      <c r="BA17" s="22"/>
      <c r="BB17" s="22">
        <f t="shared" si="12"/>
        <v>0</v>
      </c>
      <c r="BC17" s="289">
        <f t="shared" si="13"/>
        <v>0</v>
      </c>
      <c r="BD17" s="45">
        <v>1</v>
      </c>
      <c r="BE17" s="22"/>
      <c r="BF17" s="22"/>
      <c r="BG17" s="289">
        <f t="shared" si="14"/>
        <v>1</v>
      </c>
      <c r="BH17" s="71">
        <f t="shared" si="16"/>
        <v>2</v>
      </c>
      <c r="BI17" s="207">
        <f>'ESTUDIO  FORMULADO '!BJ17</f>
        <v>151299</v>
      </c>
      <c r="BJ17" s="120">
        <f t="shared" si="15"/>
        <v>302598</v>
      </c>
      <c r="BK17" s="577"/>
      <c r="BL17" s="126">
        <f t="shared" si="25"/>
        <v>0</v>
      </c>
      <c r="BM17" s="131">
        <f t="shared" si="17"/>
        <v>0</v>
      </c>
      <c r="BN17" s="126">
        <f t="shared" si="26"/>
        <v>0</v>
      </c>
      <c r="BO17" s="118">
        <f t="shared" si="27"/>
        <v>0</v>
      </c>
      <c r="BP17" s="118">
        <f t="shared" si="18"/>
        <v>0</v>
      </c>
      <c r="BQ17" s="118">
        <f t="shared" si="28"/>
        <v>0</v>
      </c>
      <c r="BR17" s="118">
        <f t="shared" si="29"/>
        <v>0</v>
      </c>
      <c r="BS17" s="131">
        <f t="shared" si="30"/>
        <v>0</v>
      </c>
      <c r="BT17" s="126">
        <f t="shared" si="31"/>
        <v>151299</v>
      </c>
      <c r="BU17" s="118">
        <f t="shared" si="32"/>
        <v>0</v>
      </c>
      <c r="BV17" s="118">
        <f t="shared" si="33"/>
        <v>0</v>
      </c>
      <c r="BW17" s="118">
        <f t="shared" si="34"/>
        <v>0</v>
      </c>
      <c r="BX17" s="131">
        <f t="shared" si="19"/>
        <v>151299</v>
      </c>
      <c r="BY17" s="126">
        <f t="shared" si="35"/>
        <v>0</v>
      </c>
      <c r="BZ17" s="118">
        <f t="shared" si="36"/>
        <v>0</v>
      </c>
      <c r="CA17" s="118">
        <f t="shared" si="37"/>
        <v>0</v>
      </c>
      <c r="CB17" s="131">
        <f t="shared" si="20"/>
        <v>0</v>
      </c>
      <c r="CC17" s="126">
        <f t="shared" si="38"/>
        <v>0</v>
      </c>
      <c r="CD17" s="118">
        <f t="shared" si="39"/>
        <v>0</v>
      </c>
      <c r="CE17" s="127">
        <f t="shared" si="40"/>
        <v>0</v>
      </c>
      <c r="CF17" s="139">
        <f t="shared" si="41"/>
        <v>0</v>
      </c>
      <c r="CG17" s="118">
        <f t="shared" si="42"/>
        <v>0</v>
      </c>
      <c r="CH17" s="118">
        <f t="shared" si="43"/>
        <v>0</v>
      </c>
      <c r="CI17" s="118">
        <f t="shared" si="44"/>
        <v>0</v>
      </c>
      <c r="CJ17" s="131">
        <f t="shared" si="45"/>
        <v>0</v>
      </c>
      <c r="CK17" s="126">
        <f t="shared" si="46"/>
        <v>0</v>
      </c>
      <c r="CL17" s="118">
        <f t="shared" si="47"/>
        <v>0</v>
      </c>
      <c r="CM17" s="131">
        <f t="shared" si="21"/>
        <v>0</v>
      </c>
      <c r="CN17" s="126">
        <f t="shared" si="48"/>
        <v>0</v>
      </c>
      <c r="CO17" s="118">
        <f t="shared" si="49"/>
        <v>0</v>
      </c>
      <c r="CP17" s="127">
        <f t="shared" si="22"/>
        <v>0</v>
      </c>
      <c r="CQ17" s="139">
        <f t="shared" si="50"/>
        <v>0</v>
      </c>
      <c r="CR17" s="118">
        <f t="shared" si="51"/>
        <v>0</v>
      </c>
      <c r="CS17" s="118">
        <f t="shared" si="52"/>
        <v>0</v>
      </c>
      <c r="CT17" s="131">
        <f t="shared" si="53"/>
        <v>0</v>
      </c>
      <c r="CU17" s="126">
        <f t="shared" si="54"/>
        <v>0</v>
      </c>
      <c r="CV17" s="118">
        <f t="shared" si="55"/>
        <v>0</v>
      </c>
      <c r="CW17" s="118">
        <f t="shared" si="56"/>
        <v>0</v>
      </c>
      <c r="CX17" s="127">
        <f t="shared" si="23"/>
        <v>0</v>
      </c>
      <c r="CY17" s="139">
        <f t="shared" si="57"/>
        <v>0</v>
      </c>
      <c r="CZ17" s="118">
        <f t="shared" si="58"/>
        <v>0</v>
      </c>
      <c r="DA17" s="131">
        <f t="shared" si="59"/>
        <v>0</v>
      </c>
      <c r="DB17" s="126">
        <f t="shared" si="60"/>
        <v>151299</v>
      </c>
      <c r="DC17" s="118">
        <f t="shared" si="61"/>
        <v>0</v>
      </c>
      <c r="DD17" s="118">
        <f t="shared" si="62"/>
        <v>0</v>
      </c>
      <c r="DE17" s="131">
        <f t="shared" si="24"/>
        <v>151299</v>
      </c>
      <c r="DF17" s="120">
        <f t="shared" si="63"/>
        <v>302598</v>
      </c>
      <c r="DG17" s="598"/>
    </row>
    <row r="18" spans="2:111" s="21" customFormat="1" ht="24" x14ac:dyDescent="0.25">
      <c r="B18" s="14">
        <v>11</v>
      </c>
      <c r="C18" s="5" t="str">
        <f>'ESTUDIO  FORMULADO '!C18</f>
        <v>Permanganato de potasio</v>
      </c>
      <c r="D18" s="8" t="str">
        <f>'ESTUDIO  FORMULADO '!D18</f>
        <v>Reactivo analítico  o  ACS o Análisis o Ph Eur o  BP</v>
      </c>
      <c r="E18" s="8" t="str">
        <f>'ESTUDIO  FORMULADO '!E18</f>
        <v xml:space="preserve"> ≥ 98%</v>
      </c>
      <c r="F18" s="5" t="str">
        <f>'ESTUDIO  FORMULADO '!F18</f>
        <v xml:space="preserve">Frasco por 250 gramos </v>
      </c>
      <c r="G18" s="5" t="str">
        <f>'ESTUDIO  FORMULADO '!G18</f>
        <v xml:space="preserve"> Un (1) año a partir de la entrega</v>
      </c>
      <c r="H18" s="8" t="str">
        <f>'ESTUDIO  FORMULADO '!H18</f>
        <v>AMBIENTE</v>
      </c>
      <c r="I18" s="282" t="str">
        <f>'ESTUDIO  FORMULADO '!I18</f>
        <v>7722-64-7</v>
      </c>
      <c r="J18" s="437"/>
      <c r="K18" s="284" t="str">
        <f>'ESTUDIO  FORMULADO '!K18</f>
        <v>REACTIVO</v>
      </c>
      <c r="L18" s="282" t="str">
        <f>'ESTUDIO  FORMULADO '!L18</f>
        <v>PUREZA</v>
      </c>
      <c r="M18" s="529"/>
      <c r="N18" s="45"/>
      <c r="O18" s="289">
        <f t="shared" si="0"/>
        <v>0</v>
      </c>
      <c r="P18" s="45"/>
      <c r="Q18" s="22"/>
      <c r="R18" s="22"/>
      <c r="S18" s="22"/>
      <c r="T18" s="22"/>
      <c r="U18" s="289">
        <f t="shared" si="1"/>
        <v>0</v>
      </c>
      <c r="V18" s="45"/>
      <c r="W18" s="22"/>
      <c r="X18" s="22"/>
      <c r="Y18" s="22"/>
      <c r="Z18" s="289">
        <f t="shared" si="2"/>
        <v>0</v>
      </c>
      <c r="AA18" s="45"/>
      <c r="AB18" s="22">
        <v>1</v>
      </c>
      <c r="AC18" s="22"/>
      <c r="AD18" s="22">
        <f t="shared" si="3"/>
        <v>1</v>
      </c>
      <c r="AE18" s="22"/>
      <c r="AF18" s="22">
        <f t="shared" si="4"/>
        <v>0</v>
      </c>
      <c r="AG18" s="289">
        <f t="shared" si="5"/>
        <v>1</v>
      </c>
      <c r="AH18" s="38"/>
      <c r="AI18" s="7"/>
      <c r="AJ18" s="7"/>
      <c r="AK18" s="7"/>
      <c r="AL18" s="289">
        <f t="shared" si="6"/>
        <v>0</v>
      </c>
      <c r="AM18" s="45"/>
      <c r="AN18" s="22"/>
      <c r="AO18" s="289">
        <f t="shared" si="7"/>
        <v>0</v>
      </c>
      <c r="AP18" s="45"/>
      <c r="AQ18" s="22"/>
      <c r="AR18" s="22">
        <f t="shared" si="8"/>
        <v>0</v>
      </c>
      <c r="AS18" s="22"/>
      <c r="AT18" s="22"/>
      <c r="AU18" s="22">
        <f t="shared" si="9"/>
        <v>0</v>
      </c>
      <c r="AV18" s="289">
        <f t="shared" si="10"/>
        <v>0</v>
      </c>
      <c r="AW18" s="45"/>
      <c r="AX18" s="22"/>
      <c r="AY18" s="22"/>
      <c r="AZ18" s="22">
        <f t="shared" si="11"/>
        <v>0</v>
      </c>
      <c r="BA18" s="22"/>
      <c r="BB18" s="22">
        <f t="shared" si="12"/>
        <v>0</v>
      </c>
      <c r="BC18" s="289">
        <f t="shared" si="13"/>
        <v>0</v>
      </c>
      <c r="BD18" s="45">
        <v>1</v>
      </c>
      <c r="BE18" s="22"/>
      <c r="BF18" s="22"/>
      <c r="BG18" s="289">
        <f t="shared" si="14"/>
        <v>1</v>
      </c>
      <c r="BH18" s="71">
        <f t="shared" si="16"/>
        <v>2</v>
      </c>
      <c r="BI18" s="207">
        <f>'ESTUDIO  FORMULADO '!BJ18</f>
        <v>336219</v>
      </c>
      <c r="BJ18" s="120">
        <f t="shared" si="15"/>
        <v>672438</v>
      </c>
      <c r="BK18" s="577"/>
      <c r="BL18" s="126">
        <f t="shared" si="25"/>
        <v>0</v>
      </c>
      <c r="BM18" s="131">
        <f t="shared" si="17"/>
        <v>0</v>
      </c>
      <c r="BN18" s="126">
        <f t="shared" si="26"/>
        <v>0</v>
      </c>
      <c r="BO18" s="118">
        <f t="shared" si="27"/>
        <v>0</v>
      </c>
      <c r="BP18" s="118">
        <f t="shared" si="18"/>
        <v>0</v>
      </c>
      <c r="BQ18" s="118">
        <f t="shared" si="28"/>
        <v>0</v>
      </c>
      <c r="BR18" s="118">
        <f t="shared" si="29"/>
        <v>0</v>
      </c>
      <c r="BS18" s="131">
        <f t="shared" si="30"/>
        <v>0</v>
      </c>
      <c r="BT18" s="126">
        <f t="shared" si="31"/>
        <v>0</v>
      </c>
      <c r="BU18" s="118">
        <f t="shared" si="32"/>
        <v>0</v>
      </c>
      <c r="BV18" s="118">
        <f t="shared" si="33"/>
        <v>0</v>
      </c>
      <c r="BW18" s="118">
        <f t="shared" si="34"/>
        <v>0</v>
      </c>
      <c r="BX18" s="131">
        <f t="shared" si="19"/>
        <v>0</v>
      </c>
      <c r="BY18" s="126">
        <f t="shared" si="35"/>
        <v>0</v>
      </c>
      <c r="BZ18" s="118">
        <f t="shared" si="36"/>
        <v>336219</v>
      </c>
      <c r="CA18" s="118">
        <f t="shared" si="37"/>
        <v>0</v>
      </c>
      <c r="CB18" s="131">
        <f t="shared" si="20"/>
        <v>336219</v>
      </c>
      <c r="CC18" s="126">
        <f t="shared" si="38"/>
        <v>0</v>
      </c>
      <c r="CD18" s="118">
        <f t="shared" si="39"/>
        <v>0</v>
      </c>
      <c r="CE18" s="127">
        <f t="shared" si="40"/>
        <v>336219</v>
      </c>
      <c r="CF18" s="139">
        <f t="shared" si="41"/>
        <v>0</v>
      </c>
      <c r="CG18" s="118">
        <f t="shared" si="42"/>
        <v>0</v>
      </c>
      <c r="CH18" s="118">
        <f t="shared" si="43"/>
        <v>0</v>
      </c>
      <c r="CI18" s="118">
        <f t="shared" si="44"/>
        <v>0</v>
      </c>
      <c r="CJ18" s="131">
        <f t="shared" si="45"/>
        <v>0</v>
      </c>
      <c r="CK18" s="126">
        <f t="shared" si="46"/>
        <v>0</v>
      </c>
      <c r="CL18" s="118">
        <f t="shared" si="47"/>
        <v>0</v>
      </c>
      <c r="CM18" s="131">
        <f t="shared" si="21"/>
        <v>0</v>
      </c>
      <c r="CN18" s="126">
        <f t="shared" si="48"/>
        <v>0</v>
      </c>
      <c r="CO18" s="118">
        <f t="shared" si="49"/>
        <v>0</v>
      </c>
      <c r="CP18" s="127">
        <f t="shared" si="22"/>
        <v>0</v>
      </c>
      <c r="CQ18" s="139">
        <f t="shared" si="50"/>
        <v>0</v>
      </c>
      <c r="CR18" s="118">
        <f t="shared" si="51"/>
        <v>0</v>
      </c>
      <c r="CS18" s="118">
        <f t="shared" si="52"/>
        <v>0</v>
      </c>
      <c r="CT18" s="131">
        <f t="shared" si="53"/>
        <v>0</v>
      </c>
      <c r="CU18" s="126">
        <f t="shared" si="54"/>
        <v>0</v>
      </c>
      <c r="CV18" s="118">
        <f t="shared" si="55"/>
        <v>0</v>
      </c>
      <c r="CW18" s="118">
        <f t="shared" si="56"/>
        <v>0</v>
      </c>
      <c r="CX18" s="127">
        <f t="shared" si="23"/>
        <v>0</v>
      </c>
      <c r="CY18" s="139">
        <f t="shared" si="57"/>
        <v>0</v>
      </c>
      <c r="CZ18" s="118">
        <f t="shared" si="58"/>
        <v>0</v>
      </c>
      <c r="DA18" s="131">
        <f t="shared" si="59"/>
        <v>0</v>
      </c>
      <c r="DB18" s="126">
        <f t="shared" si="60"/>
        <v>336219</v>
      </c>
      <c r="DC18" s="118">
        <f t="shared" si="61"/>
        <v>0</v>
      </c>
      <c r="DD18" s="118">
        <f t="shared" si="62"/>
        <v>0</v>
      </c>
      <c r="DE18" s="131">
        <f t="shared" si="24"/>
        <v>336219</v>
      </c>
      <c r="DF18" s="120">
        <f t="shared" si="63"/>
        <v>672438</v>
      </c>
      <c r="DG18" s="598"/>
    </row>
    <row r="19" spans="2:111" s="21" customFormat="1" ht="24" x14ac:dyDescent="0.25">
      <c r="B19" s="14">
        <v>12</v>
      </c>
      <c r="C19" s="5" t="str">
        <f>'ESTUDIO  FORMULADO '!C19</f>
        <v>Acetaldehído</v>
      </c>
      <c r="D19" s="8" t="str">
        <f>'ESTUDIO  FORMULADO '!D19</f>
        <v>Reactivo analítico  o  ACS o Análisis o Ph Eur o  BP</v>
      </c>
      <c r="E19" s="8" t="str">
        <f>'ESTUDIO  FORMULADO '!E19</f>
        <v>≥99,5 %</v>
      </c>
      <c r="F19" s="5" t="str">
        <f>'ESTUDIO  FORMULADO '!F19</f>
        <v>Frasco por  1 Litro</v>
      </c>
      <c r="G19" s="5" t="str">
        <f>'ESTUDIO  FORMULADO '!G19</f>
        <v xml:space="preserve"> Un (1) año a partir de la entrega</v>
      </c>
      <c r="H19" s="8" t="str">
        <f>'ESTUDIO  FORMULADO '!H19</f>
        <v>AMBIENTE</v>
      </c>
      <c r="I19" s="282" t="str">
        <f>'ESTUDIO  FORMULADO '!I19</f>
        <v>75-07-0</v>
      </c>
      <c r="J19" s="437"/>
      <c r="K19" s="284" t="str">
        <f>'ESTUDIO  FORMULADO '!K19</f>
        <v>REACTIVO</v>
      </c>
      <c r="L19" s="282" t="str">
        <f>'ESTUDIO  FORMULADO '!L19</f>
        <v>PUREZA</v>
      </c>
      <c r="M19" s="529"/>
      <c r="N19" s="45"/>
      <c r="O19" s="289">
        <f t="shared" si="0"/>
        <v>0</v>
      </c>
      <c r="P19" s="45"/>
      <c r="Q19" s="22"/>
      <c r="R19" s="22"/>
      <c r="S19" s="22"/>
      <c r="T19" s="22"/>
      <c r="U19" s="289">
        <f t="shared" si="1"/>
        <v>0</v>
      </c>
      <c r="V19" s="45"/>
      <c r="W19" s="22"/>
      <c r="X19" s="22"/>
      <c r="Y19" s="22">
        <v>1</v>
      </c>
      <c r="Z19" s="289">
        <f t="shared" si="2"/>
        <v>1</v>
      </c>
      <c r="AA19" s="45"/>
      <c r="AB19" s="22"/>
      <c r="AC19" s="22"/>
      <c r="AD19" s="22">
        <f t="shared" si="3"/>
        <v>0</v>
      </c>
      <c r="AE19" s="22"/>
      <c r="AF19" s="22">
        <f t="shared" si="4"/>
        <v>0</v>
      </c>
      <c r="AG19" s="289">
        <f t="shared" si="5"/>
        <v>0</v>
      </c>
      <c r="AH19" s="38"/>
      <c r="AI19" s="7"/>
      <c r="AJ19" s="7"/>
      <c r="AK19" s="7"/>
      <c r="AL19" s="289">
        <f t="shared" si="6"/>
        <v>0</v>
      </c>
      <c r="AM19" s="45"/>
      <c r="AN19" s="22"/>
      <c r="AO19" s="289">
        <f t="shared" si="7"/>
        <v>0</v>
      </c>
      <c r="AP19" s="45"/>
      <c r="AQ19" s="22">
        <v>1</v>
      </c>
      <c r="AR19" s="22">
        <f t="shared" si="8"/>
        <v>1</v>
      </c>
      <c r="AS19" s="22"/>
      <c r="AT19" s="22"/>
      <c r="AU19" s="22">
        <f t="shared" si="9"/>
        <v>0</v>
      </c>
      <c r="AV19" s="289">
        <f t="shared" si="10"/>
        <v>1</v>
      </c>
      <c r="AW19" s="45"/>
      <c r="AX19" s="22"/>
      <c r="AY19" s="22">
        <v>1</v>
      </c>
      <c r="AZ19" s="22">
        <f t="shared" si="11"/>
        <v>1</v>
      </c>
      <c r="BA19" s="22"/>
      <c r="BB19" s="22">
        <f t="shared" si="12"/>
        <v>0</v>
      </c>
      <c r="BC19" s="289">
        <f t="shared" si="13"/>
        <v>1</v>
      </c>
      <c r="BD19" s="45"/>
      <c r="BE19" s="22"/>
      <c r="BF19" s="22">
        <v>1</v>
      </c>
      <c r="BG19" s="289">
        <f t="shared" si="14"/>
        <v>1</v>
      </c>
      <c r="BH19" s="71">
        <f t="shared" si="16"/>
        <v>4</v>
      </c>
      <c r="BI19" s="207">
        <f>'ESTUDIO  FORMULADO '!BJ19</f>
        <v>1540115</v>
      </c>
      <c r="BJ19" s="120">
        <f t="shared" si="15"/>
        <v>6160460</v>
      </c>
      <c r="BK19" s="577"/>
      <c r="BL19" s="126">
        <f t="shared" si="25"/>
        <v>0</v>
      </c>
      <c r="BM19" s="131">
        <f t="shared" si="17"/>
        <v>0</v>
      </c>
      <c r="BN19" s="126">
        <f t="shared" si="26"/>
        <v>0</v>
      </c>
      <c r="BO19" s="118">
        <f t="shared" si="27"/>
        <v>0</v>
      </c>
      <c r="BP19" s="118">
        <f t="shared" si="18"/>
        <v>0</v>
      </c>
      <c r="BQ19" s="118">
        <f t="shared" si="28"/>
        <v>0</v>
      </c>
      <c r="BR19" s="118">
        <f t="shared" si="29"/>
        <v>0</v>
      </c>
      <c r="BS19" s="131">
        <f t="shared" si="30"/>
        <v>0</v>
      </c>
      <c r="BT19" s="126">
        <f t="shared" si="31"/>
        <v>0</v>
      </c>
      <c r="BU19" s="118">
        <f t="shared" si="32"/>
        <v>0</v>
      </c>
      <c r="BV19" s="118">
        <f t="shared" si="33"/>
        <v>0</v>
      </c>
      <c r="BW19" s="118">
        <f t="shared" si="34"/>
        <v>1540115</v>
      </c>
      <c r="BX19" s="131">
        <f t="shared" si="19"/>
        <v>1540115</v>
      </c>
      <c r="BY19" s="126">
        <f t="shared" si="35"/>
        <v>0</v>
      </c>
      <c r="BZ19" s="118">
        <f t="shared" si="36"/>
        <v>0</v>
      </c>
      <c r="CA19" s="118">
        <f t="shared" si="37"/>
        <v>0</v>
      </c>
      <c r="CB19" s="131">
        <f t="shared" si="20"/>
        <v>0</v>
      </c>
      <c r="CC19" s="126">
        <f t="shared" si="38"/>
        <v>0</v>
      </c>
      <c r="CD19" s="118">
        <f t="shared" si="39"/>
        <v>0</v>
      </c>
      <c r="CE19" s="127">
        <f t="shared" si="40"/>
        <v>0</v>
      </c>
      <c r="CF19" s="139">
        <f t="shared" si="41"/>
        <v>0</v>
      </c>
      <c r="CG19" s="118">
        <f t="shared" si="42"/>
        <v>0</v>
      </c>
      <c r="CH19" s="118">
        <f t="shared" si="43"/>
        <v>0</v>
      </c>
      <c r="CI19" s="118">
        <f t="shared" si="44"/>
        <v>0</v>
      </c>
      <c r="CJ19" s="131">
        <f t="shared" si="45"/>
        <v>0</v>
      </c>
      <c r="CK19" s="126">
        <f t="shared" si="46"/>
        <v>0</v>
      </c>
      <c r="CL19" s="118">
        <f t="shared" si="47"/>
        <v>0</v>
      </c>
      <c r="CM19" s="131">
        <f t="shared" si="21"/>
        <v>0</v>
      </c>
      <c r="CN19" s="126">
        <f t="shared" si="48"/>
        <v>0</v>
      </c>
      <c r="CO19" s="118">
        <f t="shared" si="49"/>
        <v>1540115</v>
      </c>
      <c r="CP19" s="127">
        <f t="shared" si="22"/>
        <v>1540115</v>
      </c>
      <c r="CQ19" s="139">
        <f t="shared" si="50"/>
        <v>0</v>
      </c>
      <c r="CR19" s="118">
        <f t="shared" si="51"/>
        <v>0</v>
      </c>
      <c r="CS19" s="118">
        <f t="shared" si="52"/>
        <v>0</v>
      </c>
      <c r="CT19" s="131">
        <f t="shared" si="53"/>
        <v>1540115</v>
      </c>
      <c r="CU19" s="126">
        <f t="shared" si="54"/>
        <v>0</v>
      </c>
      <c r="CV19" s="118">
        <f t="shared" si="55"/>
        <v>0</v>
      </c>
      <c r="CW19" s="118">
        <f t="shared" si="56"/>
        <v>1540115</v>
      </c>
      <c r="CX19" s="127">
        <f t="shared" si="23"/>
        <v>1540115</v>
      </c>
      <c r="CY19" s="139">
        <f t="shared" si="57"/>
        <v>0</v>
      </c>
      <c r="CZ19" s="118">
        <f t="shared" si="58"/>
        <v>0</v>
      </c>
      <c r="DA19" s="131">
        <f t="shared" si="59"/>
        <v>1540115</v>
      </c>
      <c r="DB19" s="126">
        <f t="shared" si="60"/>
        <v>0</v>
      </c>
      <c r="DC19" s="118">
        <f t="shared" si="61"/>
        <v>0</v>
      </c>
      <c r="DD19" s="118">
        <f t="shared" si="62"/>
        <v>1540115</v>
      </c>
      <c r="DE19" s="131">
        <f t="shared" si="24"/>
        <v>1540115</v>
      </c>
      <c r="DF19" s="120">
        <f t="shared" si="63"/>
        <v>6160460</v>
      </c>
      <c r="DG19" s="598"/>
    </row>
    <row r="20" spans="2:111" s="21" customFormat="1" ht="24" x14ac:dyDescent="0.25">
      <c r="B20" s="14">
        <v>13</v>
      </c>
      <c r="C20" s="5" t="str">
        <f>'ESTUDIO  FORMULADO '!C20</f>
        <v xml:space="preserve">Metanol para  LC-MS </v>
      </c>
      <c r="D20" s="8" t="str">
        <f>'ESTUDIO  FORMULADO '!D20</f>
        <v>LC-MS</v>
      </c>
      <c r="E20" s="8" t="str">
        <f>'ESTUDIO  FORMULADO '!E20</f>
        <v>≥99,9 %</v>
      </c>
      <c r="F20" s="5" t="str">
        <f>'ESTUDIO  FORMULADO '!F20</f>
        <v>Frasco por 4 Litros</v>
      </c>
      <c r="G20" s="5" t="str">
        <f>'ESTUDIO  FORMULADO '!G20</f>
        <v xml:space="preserve"> Un (1) año a partir de la entrega</v>
      </c>
      <c r="H20" s="8" t="str">
        <f>'ESTUDIO  FORMULADO '!H20</f>
        <v>AMBIENTE</v>
      </c>
      <c r="I20" s="282" t="str">
        <f>'ESTUDIO  FORMULADO '!I20</f>
        <v>67-56-1</v>
      </c>
      <c r="J20" s="437"/>
      <c r="K20" s="284" t="str">
        <f>'ESTUDIO  FORMULADO '!K20</f>
        <v>REACTIVO</v>
      </c>
      <c r="L20" s="282" t="str">
        <f>'ESTUDIO  FORMULADO '!L20</f>
        <v>PUREZA</v>
      </c>
      <c r="M20" s="529"/>
      <c r="N20" s="45"/>
      <c r="O20" s="289">
        <f t="shared" si="0"/>
        <v>0</v>
      </c>
      <c r="P20" s="45"/>
      <c r="Q20" s="22">
        <v>9</v>
      </c>
      <c r="R20" s="22"/>
      <c r="S20" s="22"/>
      <c r="T20" s="22"/>
      <c r="U20" s="289">
        <f t="shared" si="1"/>
        <v>9</v>
      </c>
      <c r="V20" s="45"/>
      <c r="W20" s="22"/>
      <c r="X20" s="22"/>
      <c r="Y20" s="22">
        <v>7</v>
      </c>
      <c r="Z20" s="289">
        <f t="shared" si="2"/>
        <v>7</v>
      </c>
      <c r="AA20" s="45"/>
      <c r="AB20" s="22"/>
      <c r="AC20" s="22">
        <v>30</v>
      </c>
      <c r="AD20" s="22">
        <f t="shared" si="3"/>
        <v>30</v>
      </c>
      <c r="AE20" s="22"/>
      <c r="AF20" s="22">
        <f t="shared" si="4"/>
        <v>0</v>
      </c>
      <c r="AG20" s="289">
        <f t="shared" si="5"/>
        <v>30</v>
      </c>
      <c r="AH20" s="38"/>
      <c r="AI20" s="7"/>
      <c r="AJ20" s="7"/>
      <c r="AK20" s="7"/>
      <c r="AL20" s="289">
        <f t="shared" si="6"/>
        <v>0</v>
      </c>
      <c r="AM20" s="45"/>
      <c r="AN20" s="22">
        <v>1</v>
      </c>
      <c r="AO20" s="289">
        <f t="shared" si="7"/>
        <v>1</v>
      </c>
      <c r="AP20" s="45"/>
      <c r="AQ20" s="22"/>
      <c r="AR20" s="22">
        <f t="shared" si="8"/>
        <v>0</v>
      </c>
      <c r="AS20" s="22"/>
      <c r="AT20" s="22"/>
      <c r="AU20" s="22">
        <f t="shared" si="9"/>
        <v>0</v>
      </c>
      <c r="AV20" s="289">
        <f t="shared" si="10"/>
        <v>0</v>
      </c>
      <c r="AW20" s="45"/>
      <c r="AX20" s="22"/>
      <c r="AY20" s="22"/>
      <c r="AZ20" s="22">
        <f t="shared" si="11"/>
        <v>0</v>
      </c>
      <c r="BA20" s="22"/>
      <c r="BB20" s="22">
        <f t="shared" si="12"/>
        <v>0</v>
      </c>
      <c r="BC20" s="289">
        <f t="shared" si="13"/>
        <v>0</v>
      </c>
      <c r="BD20" s="45"/>
      <c r="BE20" s="22"/>
      <c r="BF20" s="22"/>
      <c r="BG20" s="289">
        <f t="shared" si="14"/>
        <v>0</v>
      </c>
      <c r="BH20" s="71">
        <f t="shared" si="16"/>
        <v>47</v>
      </c>
      <c r="BI20" s="207">
        <f>'ESTUDIO  FORMULADO '!BJ20</f>
        <v>709784</v>
      </c>
      <c r="BJ20" s="120">
        <f t="shared" si="15"/>
        <v>33359848</v>
      </c>
      <c r="BK20" s="577"/>
      <c r="BL20" s="126">
        <f t="shared" si="25"/>
        <v>0</v>
      </c>
      <c r="BM20" s="131">
        <f t="shared" si="17"/>
        <v>0</v>
      </c>
      <c r="BN20" s="126">
        <f t="shared" si="26"/>
        <v>0</v>
      </c>
      <c r="BO20" s="118">
        <f t="shared" si="27"/>
        <v>6388056</v>
      </c>
      <c r="BP20" s="118">
        <f t="shared" si="18"/>
        <v>0</v>
      </c>
      <c r="BQ20" s="118">
        <f t="shared" si="28"/>
        <v>0</v>
      </c>
      <c r="BR20" s="118">
        <f t="shared" si="29"/>
        <v>0</v>
      </c>
      <c r="BS20" s="131">
        <f t="shared" si="30"/>
        <v>6388056</v>
      </c>
      <c r="BT20" s="126">
        <f t="shared" si="31"/>
        <v>0</v>
      </c>
      <c r="BU20" s="118">
        <f t="shared" si="32"/>
        <v>0</v>
      </c>
      <c r="BV20" s="118">
        <f t="shared" si="33"/>
        <v>0</v>
      </c>
      <c r="BW20" s="118">
        <f t="shared" si="34"/>
        <v>4968488</v>
      </c>
      <c r="BX20" s="131">
        <f t="shared" si="19"/>
        <v>4968488</v>
      </c>
      <c r="BY20" s="126">
        <f t="shared" si="35"/>
        <v>0</v>
      </c>
      <c r="BZ20" s="118">
        <f t="shared" si="36"/>
        <v>0</v>
      </c>
      <c r="CA20" s="118">
        <f t="shared" si="37"/>
        <v>21293520</v>
      </c>
      <c r="CB20" s="131">
        <f t="shared" si="20"/>
        <v>21293520</v>
      </c>
      <c r="CC20" s="126">
        <f t="shared" si="38"/>
        <v>0</v>
      </c>
      <c r="CD20" s="118">
        <f t="shared" si="39"/>
        <v>0</v>
      </c>
      <c r="CE20" s="127">
        <f t="shared" si="40"/>
        <v>21293520</v>
      </c>
      <c r="CF20" s="139">
        <f t="shared" si="41"/>
        <v>0</v>
      </c>
      <c r="CG20" s="118">
        <f t="shared" si="42"/>
        <v>0</v>
      </c>
      <c r="CH20" s="118">
        <f t="shared" si="43"/>
        <v>0</v>
      </c>
      <c r="CI20" s="118">
        <f t="shared" si="44"/>
        <v>0</v>
      </c>
      <c r="CJ20" s="131">
        <f t="shared" si="45"/>
        <v>0</v>
      </c>
      <c r="CK20" s="126">
        <f t="shared" si="46"/>
        <v>0</v>
      </c>
      <c r="CL20" s="118">
        <f t="shared" si="47"/>
        <v>709784</v>
      </c>
      <c r="CM20" s="131">
        <f t="shared" si="21"/>
        <v>709784</v>
      </c>
      <c r="CN20" s="126">
        <f t="shared" si="48"/>
        <v>0</v>
      </c>
      <c r="CO20" s="118">
        <f t="shared" si="49"/>
        <v>0</v>
      </c>
      <c r="CP20" s="127">
        <f t="shared" si="22"/>
        <v>0</v>
      </c>
      <c r="CQ20" s="139">
        <f t="shared" si="50"/>
        <v>0</v>
      </c>
      <c r="CR20" s="118">
        <f t="shared" si="51"/>
        <v>0</v>
      </c>
      <c r="CS20" s="118">
        <f t="shared" si="52"/>
        <v>0</v>
      </c>
      <c r="CT20" s="131">
        <f t="shared" si="53"/>
        <v>0</v>
      </c>
      <c r="CU20" s="126">
        <f t="shared" si="54"/>
        <v>0</v>
      </c>
      <c r="CV20" s="118">
        <f t="shared" si="55"/>
        <v>0</v>
      </c>
      <c r="CW20" s="118">
        <f t="shared" si="56"/>
        <v>0</v>
      </c>
      <c r="CX20" s="127">
        <f t="shared" si="23"/>
        <v>0</v>
      </c>
      <c r="CY20" s="139">
        <f t="shared" si="57"/>
        <v>0</v>
      </c>
      <c r="CZ20" s="118">
        <f t="shared" si="58"/>
        <v>0</v>
      </c>
      <c r="DA20" s="131">
        <f t="shared" si="59"/>
        <v>0</v>
      </c>
      <c r="DB20" s="126">
        <f t="shared" si="60"/>
        <v>0</v>
      </c>
      <c r="DC20" s="118">
        <f t="shared" si="61"/>
        <v>0</v>
      </c>
      <c r="DD20" s="118">
        <f t="shared" si="62"/>
        <v>0</v>
      </c>
      <c r="DE20" s="131">
        <f t="shared" si="24"/>
        <v>0</v>
      </c>
      <c r="DF20" s="120">
        <f t="shared" si="63"/>
        <v>33359848</v>
      </c>
      <c r="DG20" s="598"/>
    </row>
    <row r="21" spans="2:111" s="21" customFormat="1" ht="24" x14ac:dyDescent="0.25">
      <c r="B21" s="14">
        <v>14</v>
      </c>
      <c r="C21" s="5" t="str">
        <f>'ESTUDIO  FORMULADO '!C21</f>
        <v>Hexano (n-hexano)</v>
      </c>
      <c r="D21" s="8" t="str">
        <f>'ESTUDIO  FORMULADO '!D21</f>
        <v>LC-MS</v>
      </c>
      <c r="E21" s="8" t="str">
        <f>'ESTUDIO  FORMULADO '!E21</f>
        <v xml:space="preserve"> ≥99 %</v>
      </c>
      <c r="F21" s="5" t="str">
        <f>'ESTUDIO  FORMULADO '!F21</f>
        <v>Frasco por 2,5 Litros</v>
      </c>
      <c r="G21" s="5" t="str">
        <f>'ESTUDIO  FORMULADO '!G21</f>
        <v xml:space="preserve"> Un (1) año a partir de la entrega</v>
      </c>
      <c r="H21" s="8" t="str">
        <f>'ESTUDIO  FORMULADO '!H21</f>
        <v>AMBIENTE</v>
      </c>
      <c r="I21" s="282" t="str">
        <f>'ESTUDIO  FORMULADO '!I21</f>
        <v>110-54-3</v>
      </c>
      <c r="J21" s="437"/>
      <c r="K21" s="284" t="str">
        <f>'ESTUDIO  FORMULADO '!K21</f>
        <v>REACTIVO</v>
      </c>
      <c r="L21" s="282" t="str">
        <f>'ESTUDIO  FORMULADO '!L21</f>
        <v>PUREZA</v>
      </c>
      <c r="M21" s="529"/>
      <c r="N21" s="45"/>
      <c r="O21" s="289">
        <f t="shared" si="0"/>
        <v>0</v>
      </c>
      <c r="P21" s="45"/>
      <c r="Q21" s="22"/>
      <c r="R21" s="22"/>
      <c r="S21" s="22"/>
      <c r="T21" s="22"/>
      <c r="U21" s="289">
        <f t="shared" si="1"/>
        <v>0</v>
      </c>
      <c r="V21" s="45"/>
      <c r="W21" s="22"/>
      <c r="X21" s="22"/>
      <c r="Y21" s="22"/>
      <c r="Z21" s="289">
        <f t="shared" si="2"/>
        <v>0</v>
      </c>
      <c r="AA21" s="45"/>
      <c r="AB21" s="22"/>
      <c r="AC21" s="22">
        <v>1</v>
      </c>
      <c r="AD21" s="22">
        <f t="shared" si="3"/>
        <v>1</v>
      </c>
      <c r="AE21" s="22"/>
      <c r="AF21" s="22">
        <f t="shared" si="4"/>
        <v>0</v>
      </c>
      <c r="AG21" s="289">
        <f t="shared" si="5"/>
        <v>1</v>
      </c>
      <c r="AH21" s="38"/>
      <c r="AI21" s="7"/>
      <c r="AJ21" s="7"/>
      <c r="AK21" s="7"/>
      <c r="AL21" s="289">
        <f t="shared" si="6"/>
        <v>0</v>
      </c>
      <c r="AM21" s="45"/>
      <c r="AN21" s="22"/>
      <c r="AO21" s="289">
        <f t="shared" si="7"/>
        <v>0</v>
      </c>
      <c r="AP21" s="45"/>
      <c r="AQ21" s="22"/>
      <c r="AR21" s="22">
        <f t="shared" si="8"/>
        <v>0</v>
      </c>
      <c r="AS21" s="22"/>
      <c r="AT21" s="22"/>
      <c r="AU21" s="22">
        <f t="shared" si="9"/>
        <v>0</v>
      </c>
      <c r="AV21" s="289">
        <f t="shared" si="10"/>
        <v>0</v>
      </c>
      <c r="AW21" s="45"/>
      <c r="AX21" s="22"/>
      <c r="AY21" s="22"/>
      <c r="AZ21" s="22">
        <f t="shared" si="11"/>
        <v>0</v>
      </c>
      <c r="BA21" s="22"/>
      <c r="BB21" s="22">
        <f t="shared" si="12"/>
        <v>0</v>
      </c>
      <c r="BC21" s="289">
        <f t="shared" si="13"/>
        <v>0</v>
      </c>
      <c r="BD21" s="45"/>
      <c r="BE21" s="22"/>
      <c r="BF21" s="22"/>
      <c r="BG21" s="289">
        <f t="shared" si="14"/>
        <v>0</v>
      </c>
      <c r="BH21" s="71">
        <f t="shared" si="16"/>
        <v>1</v>
      </c>
      <c r="BI21" s="207">
        <f>'ESTUDIO  FORMULADO '!BJ21</f>
        <v>1258255</v>
      </c>
      <c r="BJ21" s="120">
        <f t="shared" si="15"/>
        <v>1258255</v>
      </c>
      <c r="BK21" s="577"/>
      <c r="BL21" s="126">
        <f t="shared" si="25"/>
        <v>0</v>
      </c>
      <c r="BM21" s="131">
        <f t="shared" si="17"/>
        <v>0</v>
      </c>
      <c r="BN21" s="126">
        <f t="shared" si="26"/>
        <v>0</v>
      </c>
      <c r="BO21" s="118">
        <f t="shared" si="27"/>
        <v>0</v>
      </c>
      <c r="BP21" s="118">
        <f t="shared" si="18"/>
        <v>0</v>
      </c>
      <c r="BQ21" s="118">
        <f t="shared" si="28"/>
        <v>0</v>
      </c>
      <c r="BR21" s="118">
        <f t="shared" si="29"/>
        <v>0</v>
      </c>
      <c r="BS21" s="131">
        <f t="shared" si="30"/>
        <v>0</v>
      </c>
      <c r="BT21" s="126">
        <f t="shared" si="31"/>
        <v>0</v>
      </c>
      <c r="BU21" s="118">
        <f t="shared" si="32"/>
        <v>0</v>
      </c>
      <c r="BV21" s="118">
        <f t="shared" si="33"/>
        <v>0</v>
      </c>
      <c r="BW21" s="118">
        <f t="shared" si="34"/>
        <v>0</v>
      </c>
      <c r="BX21" s="131">
        <f t="shared" si="19"/>
        <v>0</v>
      </c>
      <c r="BY21" s="126">
        <f t="shared" si="35"/>
        <v>0</v>
      </c>
      <c r="BZ21" s="118">
        <f t="shared" si="36"/>
        <v>0</v>
      </c>
      <c r="CA21" s="118">
        <f t="shared" si="37"/>
        <v>1258255</v>
      </c>
      <c r="CB21" s="131">
        <f t="shared" si="20"/>
        <v>1258255</v>
      </c>
      <c r="CC21" s="126">
        <f t="shared" si="38"/>
        <v>0</v>
      </c>
      <c r="CD21" s="118">
        <f t="shared" si="39"/>
        <v>0</v>
      </c>
      <c r="CE21" s="127">
        <f t="shared" si="40"/>
        <v>1258255</v>
      </c>
      <c r="CF21" s="139">
        <f t="shared" si="41"/>
        <v>0</v>
      </c>
      <c r="CG21" s="118">
        <f t="shared" si="42"/>
        <v>0</v>
      </c>
      <c r="CH21" s="118">
        <f t="shared" si="43"/>
        <v>0</v>
      </c>
      <c r="CI21" s="118">
        <f t="shared" si="44"/>
        <v>0</v>
      </c>
      <c r="CJ21" s="131">
        <f t="shared" si="45"/>
        <v>0</v>
      </c>
      <c r="CK21" s="126">
        <f t="shared" si="46"/>
        <v>0</v>
      </c>
      <c r="CL21" s="118">
        <f t="shared" si="47"/>
        <v>0</v>
      </c>
      <c r="CM21" s="131">
        <f t="shared" si="21"/>
        <v>0</v>
      </c>
      <c r="CN21" s="126">
        <f t="shared" si="48"/>
        <v>0</v>
      </c>
      <c r="CO21" s="118">
        <f t="shared" si="49"/>
        <v>0</v>
      </c>
      <c r="CP21" s="127">
        <f t="shared" si="22"/>
        <v>0</v>
      </c>
      <c r="CQ21" s="139">
        <f t="shared" si="50"/>
        <v>0</v>
      </c>
      <c r="CR21" s="118">
        <f t="shared" si="51"/>
        <v>0</v>
      </c>
      <c r="CS21" s="118">
        <f t="shared" si="52"/>
        <v>0</v>
      </c>
      <c r="CT21" s="131">
        <f t="shared" si="53"/>
        <v>0</v>
      </c>
      <c r="CU21" s="126">
        <f t="shared" si="54"/>
        <v>0</v>
      </c>
      <c r="CV21" s="118">
        <f t="shared" si="55"/>
        <v>0</v>
      </c>
      <c r="CW21" s="118">
        <f t="shared" si="56"/>
        <v>0</v>
      </c>
      <c r="CX21" s="127">
        <f t="shared" si="23"/>
        <v>0</v>
      </c>
      <c r="CY21" s="139">
        <f t="shared" si="57"/>
        <v>0</v>
      </c>
      <c r="CZ21" s="118">
        <f t="shared" si="58"/>
        <v>0</v>
      </c>
      <c r="DA21" s="131">
        <f t="shared" si="59"/>
        <v>0</v>
      </c>
      <c r="DB21" s="126">
        <f t="shared" si="60"/>
        <v>0</v>
      </c>
      <c r="DC21" s="118">
        <f t="shared" si="61"/>
        <v>0</v>
      </c>
      <c r="DD21" s="118">
        <f t="shared" si="62"/>
        <v>0</v>
      </c>
      <c r="DE21" s="131">
        <f t="shared" si="24"/>
        <v>0</v>
      </c>
      <c r="DF21" s="120">
        <f t="shared" si="63"/>
        <v>1258255</v>
      </c>
      <c r="DG21" s="598"/>
    </row>
    <row r="22" spans="2:111" s="21" customFormat="1" ht="24" x14ac:dyDescent="0.25">
      <c r="B22" s="14">
        <v>15</v>
      </c>
      <c r="C22" s="5" t="str">
        <f>'ESTUDIO  FORMULADO '!C22</f>
        <v>Sulfato de amonio</v>
      </c>
      <c r="D22" s="8" t="str">
        <f>'ESTUDIO  FORMULADO '!D22</f>
        <v>Reactivo analítico  o  ACS o Análisis o Ph Eur o  BP</v>
      </c>
      <c r="E22" s="8" t="str">
        <f>'ESTUDIO  FORMULADO '!E22</f>
        <v xml:space="preserve"> ≥99%</v>
      </c>
      <c r="F22" s="5" t="str">
        <f>'ESTUDIO  FORMULADO '!F22</f>
        <v>Frasco por 1 Kg</v>
      </c>
      <c r="G22" s="5" t="str">
        <f>'ESTUDIO  FORMULADO '!G22</f>
        <v xml:space="preserve"> Un (1) año a partir de la entrega</v>
      </c>
      <c r="H22" s="8" t="str">
        <f>'ESTUDIO  FORMULADO '!H22</f>
        <v>AMBIENTE</v>
      </c>
      <c r="I22" s="282" t="str">
        <f>'ESTUDIO  FORMULADO '!I22</f>
        <v>7783-20-2</v>
      </c>
      <c r="J22" s="437"/>
      <c r="K22" s="284" t="str">
        <f>'ESTUDIO  FORMULADO '!K22</f>
        <v>REACTIVO</v>
      </c>
      <c r="L22" s="282" t="str">
        <f>'ESTUDIO  FORMULADO '!L22</f>
        <v>PUREZA</v>
      </c>
      <c r="M22" s="529"/>
      <c r="N22" s="45"/>
      <c r="O22" s="289">
        <f t="shared" si="0"/>
        <v>0</v>
      </c>
      <c r="P22" s="45"/>
      <c r="Q22" s="22"/>
      <c r="R22" s="22"/>
      <c r="S22" s="22"/>
      <c r="T22" s="22"/>
      <c r="U22" s="289">
        <f t="shared" si="1"/>
        <v>0</v>
      </c>
      <c r="V22" s="45"/>
      <c r="W22" s="22"/>
      <c r="X22" s="22"/>
      <c r="Y22" s="22"/>
      <c r="Z22" s="289">
        <f t="shared" si="2"/>
        <v>0</v>
      </c>
      <c r="AA22" s="45"/>
      <c r="AB22" s="22"/>
      <c r="AC22" s="22"/>
      <c r="AD22" s="22">
        <f t="shared" si="3"/>
        <v>0</v>
      </c>
      <c r="AE22" s="22"/>
      <c r="AF22" s="22">
        <f t="shared" si="4"/>
        <v>0</v>
      </c>
      <c r="AG22" s="289">
        <f t="shared" si="5"/>
        <v>0</v>
      </c>
      <c r="AH22" s="38"/>
      <c r="AI22" s="7"/>
      <c r="AJ22" s="22">
        <v>1</v>
      </c>
      <c r="AK22" s="7"/>
      <c r="AL22" s="289">
        <f t="shared" si="6"/>
        <v>1</v>
      </c>
      <c r="AM22" s="45"/>
      <c r="AN22" s="22"/>
      <c r="AO22" s="289">
        <f t="shared" si="7"/>
        <v>0</v>
      </c>
      <c r="AP22" s="45"/>
      <c r="AQ22" s="22"/>
      <c r="AR22" s="22">
        <f t="shared" si="8"/>
        <v>0</v>
      </c>
      <c r="AS22" s="22"/>
      <c r="AT22" s="22"/>
      <c r="AU22" s="22">
        <f t="shared" si="9"/>
        <v>0</v>
      </c>
      <c r="AV22" s="289">
        <f t="shared" si="10"/>
        <v>0</v>
      </c>
      <c r="AW22" s="45"/>
      <c r="AX22" s="22"/>
      <c r="AY22" s="22"/>
      <c r="AZ22" s="22">
        <f t="shared" si="11"/>
        <v>0</v>
      </c>
      <c r="BA22" s="22"/>
      <c r="BB22" s="22">
        <f t="shared" si="12"/>
        <v>0</v>
      </c>
      <c r="BC22" s="289">
        <f t="shared" si="13"/>
        <v>0</v>
      </c>
      <c r="BD22" s="45">
        <v>1</v>
      </c>
      <c r="BE22" s="22"/>
      <c r="BF22" s="22"/>
      <c r="BG22" s="289">
        <f t="shared" si="14"/>
        <v>1</v>
      </c>
      <c r="BH22" s="71">
        <f t="shared" si="16"/>
        <v>2</v>
      </c>
      <c r="BI22" s="207">
        <f>'ESTUDIO  FORMULADO '!BJ22</f>
        <v>324665</v>
      </c>
      <c r="BJ22" s="120">
        <f t="shared" si="15"/>
        <v>649330</v>
      </c>
      <c r="BK22" s="577"/>
      <c r="BL22" s="126">
        <f t="shared" si="25"/>
        <v>0</v>
      </c>
      <c r="BM22" s="131">
        <f t="shared" si="17"/>
        <v>0</v>
      </c>
      <c r="BN22" s="126">
        <f t="shared" si="26"/>
        <v>0</v>
      </c>
      <c r="BO22" s="118">
        <f t="shared" si="27"/>
        <v>0</v>
      </c>
      <c r="BP22" s="118">
        <f t="shared" si="18"/>
        <v>0</v>
      </c>
      <c r="BQ22" s="118">
        <f t="shared" si="28"/>
        <v>0</v>
      </c>
      <c r="BR22" s="118">
        <f t="shared" si="29"/>
        <v>0</v>
      </c>
      <c r="BS22" s="131">
        <f t="shared" si="30"/>
        <v>0</v>
      </c>
      <c r="BT22" s="126">
        <f t="shared" si="31"/>
        <v>0</v>
      </c>
      <c r="BU22" s="118">
        <f t="shared" si="32"/>
        <v>0</v>
      </c>
      <c r="BV22" s="118">
        <f t="shared" si="33"/>
        <v>0</v>
      </c>
      <c r="BW22" s="118">
        <f t="shared" si="34"/>
        <v>0</v>
      </c>
      <c r="BX22" s="131">
        <f t="shared" si="19"/>
        <v>0</v>
      </c>
      <c r="BY22" s="126">
        <f t="shared" si="35"/>
        <v>0</v>
      </c>
      <c r="BZ22" s="118">
        <f t="shared" si="36"/>
        <v>0</v>
      </c>
      <c r="CA22" s="118">
        <f t="shared" si="37"/>
        <v>0</v>
      </c>
      <c r="CB22" s="131">
        <f t="shared" si="20"/>
        <v>0</v>
      </c>
      <c r="CC22" s="126">
        <f t="shared" si="38"/>
        <v>0</v>
      </c>
      <c r="CD22" s="118">
        <f t="shared" si="39"/>
        <v>0</v>
      </c>
      <c r="CE22" s="127">
        <f t="shared" si="40"/>
        <v>0</v>
      </c>
      <c r="CF22" s="139">
        <f t="shared" si="41"/>
        <v>0</v>
      </c>
      <c r="CG22" s="118">
        <f t="shared" si="42"/>
        <v>0</v>
      </c>
      <c r="CH22" s="118">
        <f t="shared" si="43"/>
        <v>324665</v>
      </c>
      <c r="CI22" s="118">
        <f t="shared" si="44"/>
        <v>0</v>
      </c>
      <c r="CJ22" s="131">
        <f t="shared" si="45"/>
        <v>324665</v>
      </c>
      <c r="CK22" s="126">
        <f t="shared" si="46"/>
        <v>0</v>
      </c>
      <c r="CL22" s="118">
        <f t="shared" si="47"/>
        <v>0</v>
      </c>
      <c r="CM22" s="131">
        <f t="shared" si="21"/>
        <v>0</v>
      </c>
      <c r="CN22" s="126">
        <f t="shared" si="48"/>
        <v>0</v>
      </c>
      <c r="CO22" s="118">
        <f t="shared" si="49"/>
        <v>0</v>
      </c>
      <c r="CP22" s="127">
        <f t="shared" si="22"/>
        <v>0</v>
      </c>
      <c r="CQ22" s="139">
        <f t="shared" si="50"/>
        <v>0</v>
      </c>
      <c r="CR22" s="118">
        <f t="shared" si="51"/>
        <v>0</v>
      </c>
      <c r="CS22" s="118">
        <f t="shared" si="52"/>
        <v>0</v>
      </c>
      <c r="CT22" s="131">
        <f t="shared" si="53"/>
        <v>0</v>
      </c>
      <c r="CU22" s="126">
        <f t="shared" si="54"/>
        <v>0</v>
      </c>
      <c r="CV22" s="118">
        <f t="shared" si="55"/>
        <v>0</v>
      </c>
      <c r="CW22" s="118">
        <f t="shared" si="56"/>
        <v>0</v>
      </c>
      <c r="CX22" s="127">
        <f t="shared" si="23"/>
        <v>0</v>
      </c>
      <c r="CY22" s="139">
        <f t="shared" si="57"/>
        <v>0</v>
      </c>
      <c r="CZ22" s="118">
        <f t="shared" si="58"/>
        <v>0</v>
      </c>
      <c r="DA22" s="131">
        <f t="shared" si="59"/>
        <v>0</v>
      </c>
      <c r="DB22" s="126">
        <f t="shared" si="60"/>
        <v>324665</v>
      </c>
      <c r="DC22" s="118">
        <f t="shared" si="61"/>
        <v>0</v>
      </c>
      <c r="DD22" s="118">
        <f t="shared" si="62"/>
        <v>0</v>
      </c>
      <c r="DE22" s="131">
        <f t="shared" si="24"/>
        <v>324665</v>
      </c>
      <c r="DF22" s="120">
        <f t="shared" si="63"/>
        <v>649330</v>
      </c>
      <c r="DG22" s="598"/>
    </row>
    <row r="23" spans="2:111" s="21" customFormat="1" ht="24" x14ac:dyDescent="0.25">
      <c r="B23" s="14">
        <v>16</v>
      </c>
      <c r="C23" s="5" t="str">
        <f>'ESTUDIO  FORMULADO '!C23</f>
        <v>Oxido de Calcio en polvo</v>
      </c>
      <c r="D23" s="8" t="str">
        <f>'ESTUDIO  FORMULADO '!D23</f>
        <v>Reactivo analítico  o  ACS o Análisis o Ph Eur o  BP</v>
      </c>
      <c r="E23" s="8" t="str">
        <f>'ESTUDIO  FORMULADO '!E23</f>
        <v xml:space="preserve"> ≥95%</v>
      </c>
      <c r="F23" s="5" t="str">
        <f>'ESTUDIO  FORMULADO '!F23</f>
        <v>Frasco por 1 Kg</v>
      </c>
      <c r="G23" s="5" t="str">
        <f>'ESTUDIO  FORMULADO '!G23</f>
        <v xml:space="preserve"> Un (1) año a partir de la entrega</v>
      </c>
      <c r="H23" s="8" t="str">
        <f>'ESTUDIO  FORMULADO '!H23</f>
        <v>AMBIENTE</v>
      </c>
      <c r="I23" s="282" t="str">
        <f>'ESTUDIO  FORMULADO '!I23</f>
        <v>1305-78-8</v>
      </c>
      <c r="J23" s="437"/>
      <c r="K23" s="284" t="str">
        <f>'ESTUDIO  FORMULADO '!K23</f>
        <v>REACTIVO</v>
      </c>
      <c r="L23" s="282" t="str">
        <f>'ESTUDIO  FORMULADO '!L23</f>
        <v>PUREZA</v>
      </c>
      <c r="M23" s="529"/>
      <c r="N23" s="45"/>
      <c r="O23" s="289">
        <f t="shared" si="0"/>
        <v>0</v>
      </c>
      <c r="P23" s="45"/>
      <c r="Q23" s="22"/>
      <c r="R23" s="22"/>
      <c r="S23" s="22"/>
      <c r="T23" s="22"/>
      <c r="U23" s="289">
        <f t="shared" si="1"/>
        <v>0</v>
      </c>
      <c r="V23" s="45"/>
      <c r="W23" s="22"/>
      <c r="X23" s="22"/>
      <c r="Y23" s="22"/>
      <c r="Z23" s="289">
        <f t="shared" si="2"/>
        <v>0</v>
      </c>
      <c r="AA23" s="45"/>
      <c r="AB23" s="22"/>
      <c r="AC23" s="22"/>
      <c r="AD23" s="22">
        <f t="shared" si="3"/>
        <v>0</v>
      </c>
      <c r="AE23" s="22"/>
      <c r="AF23" s="22">
        <f t="shared" si="4"/>
        <v>0</v>
      </c>
      <c r="AG23" s="289">
        <f t="shared" si="5"/>
        <v>0</v>
      </c>
      <c r="AH23" s="38"/>
      <c r="AI23" s="7"/>
      <c r="AJ23" s="7"/>
      <c r="AK23" s="7"/>
      <c r="AL23" s="289">
        <f t="shared" si="6"/>
        <v>0</v>
      </c>
      <c r="AM23" s="45"/>
      <c r="AN23" s="22"/>
      <c r="AO23" s="289">
        <f t="shared" si="7"/>
        <v>0</v>
      </c>
      <c r="AP23" s="45"/>
      <c r="AQ23" s="22"/>
      <c r="AR23" s="22">
        <f t="shared" si="8"/>
        <v>0</v>
      </c>
      <c r="AS23" s="22"/>
      <c r="AT23" s="22"/>
      <c r="AU23" s="22">
        <f t="shared" si="9"/>
        <v>0</v>
      </c>
      <c r="AV23" s="289">
        <f t="shared" si="10"/>
        <v>0</v>
      </c>
      <c r="AW23" s="45"/>
      <c r="AX23" s="22"/>
      <c r="AY23" s="22"/>
      <c r="AZ23" s="22">
        <f t="shared" si="11"/>
        <v>0</v>
      </c>
      <c r="BA23" s="22"/>
      <c r="BB23" s="22">
        <f t="shared" si="12"/>
        <v>0</v>
      </c>
      <c r="BC23" s="289">
        <f t="shared" si="13"/>
        <v>0</v>
      </c>
      <c r="BD23" s="45">
        <v>1</v>
      </c>
      <c r="BE23" s="22"/>
      <c r="BF23" s="22"/>
      <c r="BG23" s="289">
        <f t="shared" si="14"/>
        <v>1</v>
      </c>
      <c r="BH23" s="71">
        <f t="shared" si="16"/>
        <v>1</v>
      </c>
      <c r="BI23" s="207">
        <f>'ESTUDIO  FORMULADO '!BJ23</f>
        <v>642204</v>
      </c>
      <c r="BJ23" s="120">
        <f t="shared" si="15"/>
        <v>642204</v>
      </c>
      <c r="BK23" s="577"/>
      <c r="BL23" s="126">
        <f t="shared" si="25"/>
        <v>0</v>
      </c>
      <c r="BM23" s="131">
        <f t="shared" si="17"/>
        <v>0</v>
      </c>
      <c r="BN23" s="126">
        <f t="shared" si="26"/>
        <v>0</v>
      </c>
      <c r="BO23" s="118">
        <f t="shared" si="27"/>
        <v>0</v>
      </c>
      <c r="BP23" s="118">
        <f t="shared" si="18"/>
        <v>0</v>
      </c>
      <c r="BQ23" s="118">
        <f t="shared" si="28"/>
        <v>0</v>
      </c>
      <c r="BR23" s="118">
        <f t="shared" si="29"/>
        <v>0</v>
      </c>
      <c r="BS23" s="131">
        <f t="shared" si="30"/>
        <v>0</v>
      </c>
      <c r="BT23" s="126">
        <f t="shared" si="31"/>
        <v>0</v>
      </c>
      <c r="BU23" s="118">
        <f t="shared" si="32"/>
        <v>0</v>
      </c>
      <c r="BV23" s="118">
        <f t="shared" si="33"/>
        <v>0</v>
      </c>
      <c r="BW23" s="118">
        <f t="shared" si="34"/>
        <v>0</v>
      </c>
      <c r="BX23" s="131">
        <f t="shared" si="19"/>
        <v>0</v>
      </c>
      <c r="BY23" s="126">
        <f t="shared" si="35"/>
        <v>0</v>
      </c>
      <c r="BZ23" s="118">
        <f t="shared" si="36"/>
        <v>0</v>
      </c>
      <c r="CA23" s="118">
        <f t="shared" si="37"/>
        <v>0</v>
      </c>
      <c r="CB23" s="131">
        <f t="shared" si="20"/>
        <v>0</v>
      </c>
      <c r="CC23" s="126">
        <f t="shared" si="38"/>
        <v>0</v>
      </c>
      <c r="CD23" s="118">
        <f t="shared" si="39"/>
        <v>0</v>
      </c>
      <c r="CE23" s="127">
        <f t="shared" si="40"/>
        <v>0</v>
      </c>
      <c r="CF23" s="139">
        <f t="shared" si="41"/>
        <v>0</v>
      </c>
      <c r="CG23" s="118">
        <f t="shared" si="42"/>
        <v>0</v>
      </c>
      <c r="CH23" s="118">
        <f t="shared" si="43"/>
        <v>0</v>
      </c>
      <c r="CI23" s="118">
        <f t="shared" si="44"/>
        <v>0</v>
      </c>
      <c r="CJ23" s="131">
        <f t="shared" si="45"/>
        <v>0</v>
      </c>
      <c r="CK23" s="126">
        <f t="shared" si="46"/>
        <v>0</v>
      </c>
      <c r="CL23" s="118">
        <f t="shared" si="47"/>
        <v>0</v>
      </c>
      <c r="CM23" s="131">
        <f t="shared" si="21"/>
        <v>0</v>
      </c>
      <c r="CN23" s="126">
        <f t="shared" si="48"/>
        <v>0</v>
      </c>
      <c r="CO23" s="118">
        <f t="shared" si="49"/>
        <v>0</v>
      </c>
      <c r="CP23" s="127">
        <f t="shared" si="22"/>
        <v>0</v>
      </c>
      <c r="CQ23" s="139">
        <f t="shared" si="50"/>
        <v>0</v>
      </c>
      <c r="CR23" s="118">
        <f t="shared" si="51"/>
        <v>0</v>
      </c>
      <c r="CS23" s="118">
        <f t="shared" si="52"/>
        <v>0</v>
      </c>
      <c r="CT23" s="131">
        <f t="shared" si="53"/>
        <v>0</v>
      </c>
      <c r="CU23" s="126">
        <f t="shared" si="54"/>
        <v>0</v>
      </c>
      <c r="CV23" s="118">
        <f t="shared" si="55"/>
        <v>0</v>
      </c>
      <c r="CW23" s="118">
        <f t="shared" si="56"/>
        <v>0</v>
      </c>
      <c r="CX23" s="127">
        <f t="shared" si="23"/>
        <v>0</v>
      </c>
      <c r="CY23" s="139">
        <f t="shared" si="57"/>
        <v>0</v>
      </c>
      <c r="CZ23" s="118">
        <f t="shared" si="58"/>
        <v>0</v>
      </c>
      <c r="DA23" s="131">
        <f t="shared" si="59"/>
        <v>0</v>
      </c>
      <c r="DB23" s="126">
        <f t="shared" si="60"/>
        <v>642204</v>
      </c>
      <c r="DC23" s="118">
        <f t="shared" si="61"/>
        <v>0</v>
      </c>
      <c r="DD23" s="118">
        <f t="shared" si="62"/>
        <v>0</v>
      </c>
      <c r="DE23" s="131">
        <f t="shared" si="24"/>
        <v>642204</v>
      </c>
      <c r="DF23" s="120">
        <f t="shared" si="63"/>
        <v>642204</v>
      </c>
      <c r="DG23" s="598"/>
    </row>
    <row r="24" spans="2:111" s="21" customFormat="1" ht="24.75" thickBot="1" x14ac:dyDescent="0.3">
      <c r="B24" s="14">
        <v>17</v>
      </c>
      <c r="C24" s="5" t="str">
        <f>'ESTUDIO  FORMULADO '!C24</f>
        <v>Tiocianato de Potasio</v>
      </c>
      <c r="D24" s="8" t="str">
        <f>'ESTUDIO  FORMULADO '!D24</f>
        <v>Reactivo analítico  o  ACS o Análisis o Ph Eur o  BP</v>
      </c>
      <c r="E24" s="8" t="str">
        <f>'ESTUDIO  FORMULADO '!E24</f>
        <v xml:space="preserve"> ≥95%</v>
      </c>
      <c r="F24" s="5" t="str">
        <f>'ESTUDIO  FORMULADO '!F24</f>
        <v>Frasco por 100 gramos</v>
      </c>
      <c r="G24" s="5" t="str">
        <f>'ESTUDIO  FORMULADO '!G24</f>
        <v xml:space="preserve"> Un (1) año a partir de la entrega</v>
      </c>
      <c r="H24" s="8" t="str">
        <f>'ESTUDIO  FORMULADO '!H24</f>
        <v>AMBIENTE</v>
      </c>
      <c r="I24" s="282" t="str">
        <f>'ESTUDIO  FORMULADO '!I24</f>
        <v>333-20-0</v>
      </c>
      <c r="J24" s="437"/>
      <c r="K24" s="284" t="str">
        <f>'ESTUDIO  FORMULADO '!K24</f>
        <v>REACTIVO</v>
      </c>
      <c r="L24" s="282" t="str">
        <f>'ESTUDIO  FORMULADO '!L24</f>
        <v>PUREZA</v>
      </c>
      <c r="M24" s="529"/>
      <c r="N24" s="45"/>
      <c r="O24" s="289">
        <f t="shared" si="0"/>
        <v>0</v>
      </c>
      <c r="P24" s="45"/>
      <c r="Q24" s="22"/>
      <c r="R24" s="22"/>
      <c r="S24" s="22"/>
      <c r="T24" s="22"/>
      <c r="U24" s="289">
        <f t="shared" si="1"/>
        <v>0</v>
      </c>
      <c r="V24" s="45"/>
      <c r="W24" s="22"/>
      <c r="X24" s="22"/>
      <c r="Y24" s="22"/>
      <c r="Z24" s="289">
        <f t="shared" si="2"/>
        <v>0</v>
      </c>
      <c r="AA24" s="45"/>
      <c r="AB24" s="22"/>
      <c r="AC24" s="22"/>
      <c r="AD24" s="22">
        <f t="shared" si="3"/>
        <v>0</v>
      </c>
      <c r="AE24" s="22"/>
      <c r="AF24" s="22">
        <f t="shared" si="4"/>
        <v>0</v>
      </c>
      <c r="AG24" s="289">
        <f t="shared" si="5"/>
        <v>0</v>
      </c>
      <c r="AH24" s="38"/>
      <c r="AI24" s="7"/>
      <c r="AJ24" s="7"/>
      <c r="AK24" s="7"/>
      <c r="AL24" s="289">
        <f t="shared" si="6"/>
        <v>0</v>
      </c>
      <c r="AM24" s="45"/>
      <c r="AN24" s="22"/>
      <c r="AO24" s="289">
        <f t="shared" si="7"/>
        <v>0</v>
      </c>
      <c r="AP24" s="45"/>
      <c r="AQ24" s="22"/>
      <c r="AR24" s="22">
        <f t="shared" si="8"/>
        <v>0</v>
      </c>
      <c r="AS24" s="22"/>
      <c r="AT24" s="22"/>
      <c r="AU24" s="22">
        <f t="shared" si="9"/>
        <v>0</v>
      </c>
      <c r="AV24" s="289">
        <f t="shared" si="10"/>
        <v>0</v>
      </c>
      <c r="AW24" s="45"/>
      <c r="AX24" s="22"/>
      <c r="AY24" s="22"/>
      <c r="AZ24" s="22">
        <f t="shared" si="11"/>
        <v>0</v>
      </c>
      <c r="BA24" s="22"/>
      <c r="BB24" s="22">
        <f t="shared" si="12"/>
        <v>0</v>
      </c>
      <c r="BC24" s="289">
        <f t="shared" si="13"/>
        <v>0</v>
      </c>
      <c r="BD24" s="45">
        <v>1</v>
      </c>
      <c r="BE24" s="22"/>
      <c r="BF24" s="22"/>
      <c r="BG24" s="289">
        <f t="shared" si="14"/>
        <v>1</v>
      </c>
      <c r="BH24" s="71">
        <f t="shared" si="16"/>
        <v>1</v>
      </c>
      <c r="BI24" s="207">
        <f>'ESTUDIO  FORMULADO '!BJ24</f>
        <v>275904</v>
      </c>
      <c r="BJ24" s="120">
        <f t="shared" si="15"/>
        <v>275904</v>
      </c>
      <c r="BK24" s="577"/>
      <c r="BL24" s="126">
        <f t="shared" si="25"/>
        <v>0</v>
      </c>
      <c r="BM24" s="131">
        <f t="shared" si="17"/>
        <v>0</v>
      </c>
      <c r="BN24" s="126">
        <f t="shared" si="26"/>
        <v>0</v>
      </c>
      <c r="BO24" s="118">
        <f t="shared" si="27"/>
        <v>0</v>
      </c>
      <c r="BP24" s="118">
        <f t="shared" si="18"/>
        <v>0</v>
      </c>
      <c r="BQ24" s="118">
        <f t="shared" si="28"/>
        <v>0</v>
      </c>
      <c r="BR24" s="118">
        <f t="shared" si="29"/>
        <v>0</v>
      </c>
      <c r="BS24" s="131">
        <f t="shared" si="30"/>
        <v>0</v>
      </c>
      <c r="BT24" s="126">
        <f t="shared" si="31"/>
        <v>0</v>
      </c>
      <c r="BU24" s="118">
        <f t="shared" si="32"/>
        <v>0</v>
      </c>
      <c r="BV24" s="118">
        <f t="shared" si="33"/>
        <v>0</v>
      </c>
      <c r="BW24" s="118">
        <f t="shared" si="34"/>
        <v>0</v>
      </c>
      <c r="BX24" s="131">
        <f t="shared" si="19"/>
        <v>0</v>
      </c>
      <c r="BY24" s="126">
        <f t="shared" si="35"/>
        <v>0</v>
      </c>
      <c r="BZ24" s="118">
        <f t="shared" si="36"/>
        <v>0</v>
      </c>
      <c r="CA24" s="118">
        <f t="shared" si="37"/>
        <v>0</v>
      </c>
      <c r="CB24" s="131">
        <f t="shared" si="20"/>
        <v>0</v>
      </c>
      <c r="CC24" s="126">
        <f t="shared" si="38"/>
        <v>0</v>
      </c>
      <c r="CD24" s="118">
        <f t="shared" si="39"/>
        <v>0</v>
      </c>
      <c r="CE24" s="127">
        <f t="shared" si="40"/>
        <v>0</v>
      </c>
      <c r="CF24" s="140">
        <f t="shared" si="41"/>
        <v>0</v>
      </c>
      <c r="CG24" s="135">
        <f t="shared" si="42"/>
        <v>0</v>
      </c>
      <c r="CH24" s="135">
        <f t="shared" si="43"/>
        <v>0</v>
      </c>
      <c r="CI24" s="135">
        <f t="shared" si="44"/>
        <v>0</v>
      </c>
      <c r="CJ24" s="132">
        <f t="shared" si="45"/>
        <v>0</v>
      </c>
      <c r="CK24" s="128">
        <f t="shared" si="46"/>
        <v>0</v>
      </c>
      <c r="CL24" s="135">
        <f t="shared" si="47"/>
        <v>0</v>
      </c>
      <c r="CM24" s="132">
        <f t="shared" si="21"/>
        <v>0</v>
      </c>
      <c r="CN24" s="128">
        <f t="shared" si="48"/>
        <v>0</v>
      </c>
      <c r="CO24" s="135">
        <f t="shared" si="49"/>
        <v>0</v>
      </c>
      <c r="CP24" s="129">
        <f t="shared" si="22"/>
        <v>0</v>
      </c>
      <c r="CQ24" s="140">
        <f t="shared" si="50"/>
        <v>0</v>
      </c>
      <c r="CR24" s="135">
        <f t="shared" si="51"/>
        <v>0</v>
      </c>
      <c r="CS24" s="135">
        <f t="shared" si="52"/>
        <v>0</v>
      </c>
      <c r="CT24" s="132">
        <f t="shared" si="53"/>
        <v>0</v>
      </c>
      <c r="CU24" s="128">
        <f t="shared" si="54"/>
        <v>0</v>
      </c>
      <c r="CV24" s="135">
        <f t="shared" si="55"/>
        <v>0</v>
      </c>
      <c r="CW24" s="135">
        <f t="shared" si="56"/>
        <v>0</v>
      </c>
      <c r="CX24" s="129">
        <f t="shared" si="23"/>
        <v>0</v>
      </c>
      <c r="CY24" s="140">
        <f t="shared" si="57"/>
        <v>0</v>
      </c>
      <c r="CZ24" s="135">
        <f t="shared" si="58"/>
        <v>0</v>
      </c>
      <c r="DA24" s="132">
        <f t="shared" si="59"/>
        <v>0</v>
      </c>
      <c r="DB24" s="128">
        <f t="shared" si="60"/>
        <v>275904</v>
      </c>
      <c r="DC24" s="135">
        <f t="shared" si="61"/>
        <v>0</v>
      </c>
      <c r="DD24" s="135">
        <f t="shared" si="62"/>
        <v>0</v>
      </c>
      <c r="DE24" s="132">
        <f t="shared" si="24"/>
        <v>275904</v>
      </c>
      <c r="DF24" s="121">
        <f t="shared" si="63"/>
        <v>275904</v>
      </c>
      <c r="DG24" s="598"/>
    </row>
    <row r="25" spans="2:111" s="21" customFormat="1" ht="24" x14ac:dyDescent="0.25">
      <c r="B25" s="272">
        <v>18</v>
      </c>
      <c r="C25" s="5" t="str">
        <f>'ESTUDIO  FORMULADO '!C25</f>
        <v>Fenolftaleína</v>
      </c>
      <c r="D25" s="8" t="str">
        <f>'ESTUDIO  FORMULADO '!D25</f>
        <v xml:space="preserve">Reactivo analítico  </v>
      </c>
      <c r="E25" s="8" t="str">
        <f>'ESTUDIO  FORMULADO '!E25</f>
        <v>NA</v>
      </c>
      <c r="F25" s="5" t="str">
        <f>'ESTUDIO  FORMULADO '!F25</f>
        <v>Frasco por 100 gramos</v>
      </c>
      <c r="G25" s="5" t="str">
        <f>'ESTUDIO  FORMULADO '!G25</f>
        <v xml:space="preserve"> Un (1) año a partir de la entrega</v>
      </c>
      <c r="H25" s="8" t="str">
        <f>'ESTUDIO  FORMULADO '!H25</f>
        <v>AMBIENTE</v>
      </c>
      <c r="I25" s="282" t="str">
        <f>'ESTUDIO  FORMULADO '!I25</f>
        <v>77-09-8</v>
      </c>
      <c r="J25" s="437"/>
      <c r="K25" s="284" t="str">
        <f>'ESTUDIO  FORMULADO '!K25</f>
        <v>REACTIVO</v>
      </c>
      <c r="L25" s="282" t="str">
        <f>'ESTUDIO  FORMULADO '!L25</f>
        <v>NA</v>
      </c>
      <c r="M25" s="529"/>
      <c r="N25" s="38"/>
      <c r="O25" s="289">
        <f t="shared" ref="O25:O32" si="64">SUM(N25:N25)</f>
        <v>0</v>
      </c>
      <c r="P25" s="38"/>
      <c r="Q25" s="22"/>
      <c r="R25" s="22"/>
      <c r="S25" s="22"/>
      <c r="T25" s="22"/>
      <c r="U25" s="289">
        <f t="shared" si="1"/>
        <v>0</v>
      </c>
      <c r="V25" s="45"/>
      <c r="W25" s="22"/>
      <c r="X25" s="22"/>
      <c r="Y25" s="22"/>
      <c r="Z25" s="289">
        <f t="shared" si="2"/>
        <v>0</v>
      </c>
      <c r="AA25" s="45"/>
      <c r="AB25" s="22"/>
      <c r="AC25" s="22"/>
      <c r="AD25" s="22">
        <f t="shared" si="3"/>
        <v>0</v>
      </c>
      <c r="AE25" s="7"/>
      <c r="AF25" s="22">
        <f t="shared" si="4"/>
        <v>0</v>
      </c>
      <c r="AG25" s="289">
        <f t="shared" si="5"/>
        <v>0</v>
      </c>
      <c r="AH25" s="38"/>
      <c r="AI25" s="7"/>
      <c r="AJ25" s="7"/>
      <c r="AK25" s="7"/>
      <c r="AL25" s="289">
        <f t="shared" si="6"/>
        <v>0</v>
      </c>
      <c r="AM25" s="45"/>
      <c r="AN25" s="22"/>
      <c r="AO25" s="289">
        <f t="shared" si="7"/>
        <v>0</v>
      </c>
      <c r="AP25" s="38"/>
      <c r="AQ25" s="7"/>
      <c r="AR25" s="22">
        <f t="shared" si="8"/>
        <v>0</v>
      </c>
      <c r="AS25" s="7"/>
      <c r="AT25" s="7"/>
      <c r="AU25" s="22">
        <f t="shared" si="9"/>
        <v>0</v>
      </c>
      <c r="AV25" s="289">
        <f t="shared" si="10"/>
        <v>0</v>
      </c>
      <c r="AW25" s="45"/>
      <c r="AX25" s="22">
        <v>1</v>
      </c>
      <c r="AY25" s="22"/>
      <c r="AZ25" s="22">
        <f t="shared" si="11"/>
        <v>1</v>
      </c>
      <c r="BA25" s="22"/>
      <c r="BB25" s="22">
        <f t="shared" si="12"/>
        <v>0</v>
      </c>
      <c r="BC25" s="289">
        <f t="shared" si="13"/>
        <v>1</v>
      </c>
      <c r="BD25" s="45">
        <v>1</v>
      </c>
      <c r="BE25" s="22"/>
      <c r="BF25" s="22"/>
      <c r="BG25" s="289">
        <f t="shared" si="14"/>
        <v>1</v>
      </c>
      <c r="BH25" s="71">
        <f t="shared" si="16"/>
        <v>2</v>
      </c>
      <c r="BI25" s="376">
        <f>'ESTUDIO  FORMULADO '!BT25</f>
        <v>243682</v>
      </c>
      <c r="BJ25" s="377">
        <f t="shared" si="15"/>
        <v>487364</v>
      </c>
      <c r="BK25" s="577"/>
      <c r="BL25" s="378">
        <f t="shared" si="25"/>
        <v>0</v>
      </c>
      <c r="BM25" s="379">
        <f t="shared" si="17"/>
        <v>0</v>
      </c>
      <c r="BN25" s="378">
        <f t="shared" si="26"/>
        <v>0</v>
      </c>
      <c r="BO25" s="380">
        <f t="shared" si="27"/>
        <v>0</v>
      </c>
      <c r="BP25" s="380">
        <f t="shared" si="18"/>
        <v>0</v>
      </c>
      <c r="BQ25" s="380">
        <f t="shared" si="28"/>
        <v>0</v>
      </c>
      <c r="BR25" s="380">
        <f t="shared" si="29"/>
        <v>0</v>
      </c>
      <c r="BS25" s="379">
        <f t="shared" ref="BS25:BS32" si="65">SUM(BN25:BR25)</f>
        <v>0</v>
      </c>
      <c r="BT25" s="378">
        <f t="shared" si="31"/>
        <v>0</v>
      </c>
      <c r="BU25" s="380">
        <f t="shared" si="32"/>
        <v>0</v>
      </c>
      <c r="BV25" s="380">
        <f t="shared" si="33"/>
        <v>0</v>
      </c>
      <c r="BW25" s="380">
        <f t="shared" si="34"/>
        <v>0</v>
      </c>
      <c r="BX25" s="379">
        <f t="shared" si="19"/>
        <v>0</v>
      </c>
      <c r="BY25" s="378">
        <f t="shared" si="35"/>
        <v>0</v>
      </c>
      <c r="BZ25" s="380">
        <f t="shared" si="36"/>
        <v>0</v>
      </c>
      <c r="CA25" s="380">
        <f t="shared" si="37"/>
        <v>0</v>
      </c>
      <c r="CB25" s="379">
        <f t="shared" si="20"/>
        <v>0</v>
      </c>
      <c r="CC25" s="378">
        <f t="shared" si="38"/>
        <v>0</v>
      </c>
      <c r="CD25" s="380">
        <f t="shared" ref="CD25:CD32" si="66">SUM(CC25)</f>
        <v>0</v>
      </c>
      <c r="CE25" s="381">
        <f t="shared" si="40"/>
        <v>0</v>
      </c>
      <c r="CF25" s="382">
        <f t="shared" si="41"/>
        <v>0</v>
      </c>
      <c r="CG25" s="380">
        <f t="shared" si="42"/>
        <v>0</v>
      </c>
      <c r="CH25" s="380">
        <f t="shared" si="43"/>
        <v>0</v>
      </c>
      <c r="CI25" s="380">
        <f t="shared" si="44"/>
        <v>0</v>
      </c>
      <c r="CJ25" s="379">
        <f t="shared" ref="CJ25:CJ32" si="67">SUM(CF25:CI25)</f>
        <v>0</v>
      </c>
      <c r="CK25" s="378">
        <f t="shared" si="46"/>
        <v>0</v>
      </c>
      <c r="CL25" s="380">
        <f t="shared" si="47"/>
        <v>0</v>
      </c>
      <c r="CM25" s="379">
        <f t="shared" ref="CM25:CM32" si="68">SUM(CK25:CL25)</f>
        <v>0</v>
      </c>
      <c r="CN25" s="378">
        <f t="shared" si="48"/>
        <v>0</v>
      </c>
      <c r="CO25" s="380">
        <f t="shared" si="49"/>
        <v>0</v>
      </c>
      <c r="CP25" s="381">
        <f t="shared" si="22"/>
        <v>0</v>
      </c>
      <c r="CQ25" s="382">
        <f t="shared" si="50"/>
        <v>0</v>
      </c>
      <c r="CR25" s="380">
        <f t="shared" si="51"/>
        <v>0</v>
      </c>
      <c r="CS25" s="380">
        <f t="shared" si="52"/>
        <v>0</v>
      </c>
      <c r="CT25" s="379">
        <f t="shared" si="53"/>
        <v>0</v>
      </c>
      <c r="CU25" s="378">
        <f t="shared" si="54"/>
        <v>0</v>
      </c>
      <c r="CV25" s="380">
        <f t="shared" si="55"/>
        <v>243682</v>
      </c>
      <c r="CW25" s="380">
        <f t="shared" si="56"/>
        <v>0</v>
      </c>
      <c r="CX25" s="381">
        <f t="shared" si="23"/>
        <v>243682</v>
      </c>
      <c r="CY25" s="382">
        <f t="shared" si="57"/>
        <v>0</v>
      </c>
      <c r="CZ25" s="380">
        <f t="shared" ref="CZ25:CZ32" si="69">SUM(CY25)</f>
        <v>0</v>
      </c>
      <c r="DA25" s="379">
        <f t="shared" si="59"/>
        <v>243682</v>
      </c>
      <c r="DB25" s="378">
        <f t="shared" si="60"/>
        <v>243682</v>
      </c>
      <c r="DC25" s="380">
        <f t="shared" si="61"/>
        <v>0</v>
      </c>
      <c r="DD25" s="380">
        <f t="shared" si="62"/>
        <v>0</v>
      </c>
      <c r="DE25" s="379">
        <f>SUM(DB25:DD25)</f>
        <v>243682</v>
      </c>
      <c r="DF25" s="383">
        <f>DE25+DA25+CT25+CM25+CJ25+CE25+BX25+BS25+BM25</f>
        <v>487364</v>
      </c>
      <c r="DG25" s="598"/>
    </row>
    <row r="26" spans="2:111" s="21" customFormat="1" ht="24" x14ac:dyDescent="0.25">
      <c r="B26" s="272">
        <v>19</v>
      </c>
      <c r="C26" s="5" t="str">
        <f>'ESTUDIO  FORMULADO '!C26</f>
        <v xml:space="preserve">Vainillina </v>
      </c>
      <c r="D26" s="8" t="str">
        <f>'ESTUDIO  FORMULADO '!D26</f>
        <v>Reactivo analítico  o  ACS o Análisis o Ph Eur o  BP</v>
      </c>
      <c r="E26" s="8" t="str">
        <f>'ESTUDIO  FORMULADO '!E26</f>
        <v xml:space="preserve">≥98% </v>
      </c>
      <c r="F26" s="5" t="str">
        <f>'ESTUDIO  FORMULADO '!F26</f>
        <v>Frasco por 100 gramos</v>
      </c>
      <c r="G26" s="5" t="str">
        <f>'ESTUDIO  FORMULADO '!G26</f>
        <v xml:space="preserve"> Un (1) año a partir de la entrega</v>
      </c>
      <c r="H26" s="8" t="str">
        <f>'ESTUDIO  FORMULADO '!H26</f>
        <v>AMBIENTE</v>
      </c>
      <c r="I26" s="282" t="str">
        <f>'ESTUDIO  FORMULADO '!I26</f>
        <v xml:space="preserve"> 121-33-5</v>
      </c>
      <c r="J26" s="437"/>
      <c r="K26" s="284" t="str">
        <f>'ESTUDIO  FORMULADO '!K26</f>
        <v>REACTIVO</v>
      </c>
      <c r="L26" s="282" t="str">
        <f>'ESTUDIO  FORMULADO '!L26</f>
        <v>PUREZA</v>
      </c>
      <c r="M26" s="529"/>
      <c r="N26" s="38"/>
      <c r="O26" s="289">
        <f t="shared" si="64"/>
        <v>0</v>
      </c>
      <c r="P26" s="38"/>
      <c r="Q26" s="22"/>
      <c r="R26" s="22"/>
      <c r="S26" s="22"/>
      <c r="T26" s="22"/>
      <c r="U26" s="289">
        <f t="shared" si="1"/>
        <v>0</v>
      </c>
      <c r="V26" s="45"/>
      <c r="W26" s="22"/>
      <c r="X26" s="22"/>
      <c r="Y26" s="22"/>
      <c r="Z26" s="289">
        <f t="shared" si="2"/>
        <v>0</v>
      </c>
      <c r="AA26" s="45"/>
      <c r="AB26" s="22"/>
      <c r="AC26" s="22"/>
      <c r="AD26" s="22">
        <f t="shared" si="3"/>
        <v>0</v>
      </c>
      <c r="AE26" s="7"/>
      <c r="AF26" s="22">
        <f t="shared" si="4"/>
        <v>0</v>
      </c>
      <c r="AG26" s="289">
        <f t="shared" si="5"/>
        <v>0</v>
      </c>
      <c r="AH26" s="38"/>
      <c r="AI26" s="7"/>
      <c r="AJ26" s="7"/>
      <c r="AK26" s="7"/>
      <c r="AL26" s="289">
        <f t="shared" si="6"/>
        <v>0</v>
      </c>
      <c r="AM26" s="45"/>
      <c r="AN26" s="22"/>
      <c r="AO26" s="289">
        <f t="shared" si="7"/>
        <v>0</v>
      </c>
      <c r="AP26" s="38"/>
      <c r="AQ26" s="7"/>
      <c r="AR26" s="22">
        <f t="shared" si="8"/>
        <v>0</v>
      </c>
      <c r="AS26" s="7"/>
      <c r="AT26" s="7"/>
      <c r="AU26" s="22">
        <f t="shared" si="9"/>
        <v>0</v>
      </c>
      <c r="AV26" s="289">
        <f t="shared" si="10"/>
        <v>0</v>
      </c>
      <c r="AW26" s="45"/>
      <c r="AX26" s="22"/>
      <c r="AY26" s="22"/>
      <c r="AZ26" s="22">
        <f t="shared" si="11"/>
        <v>0</v>
      </c>
      <c r="BA26" s="22"/>
      <c r="BB26" s="22">
        <f t="shared" si="12"/>
        <v>0</v>
      </c>
      <c r="BC26" s="289">
        <f t="shared" si="13"/>
        <v>0</v>
      </c>
      <c r="BD26" s="45">
        <v>1</v>
      </c>
      <c r="BE26" s="22"/>
      <c r="BF26" s="22"/>
      <c r="BG26" s="289">
        <f t="shared" si="14"/>
        <v>1</v>
      </c>
      <c r="BH26" s="71">
        <f t="shared" si="16"/>
        <v>1</v>
      </c>
      <c r="BI26" s="376">
        <f>'ESTUDIO  FORMULADO '!BT26</f>
        <v>460817</v>
      </c>
      <c r="BJ26" s="377">
        <f t="shared" si="15"/>
        <v>460817</v>
      </c>
      <c r="BK26" s="577"/>
      <c r="BL26" s="378">
        <f t="shared" si="25"/>
        <v>0</v>
      </c>
      <c r="BM26" s="379">
        <f t="shared" si="17"/>
        <v>0</v>
      </c>
      <c r="BN26" s="378">
        <f t="shared" si="26"/>
        <v>0</v>
      </c>
      <c r="BO26" s="380">
        <f t="shared" si="27"/>
        <v>0</v>
      </c>
      <c r="BP26" s="380">
        <f t="shared" si="18"/>
        <v>0</v>
      </c>
      <c r="BQ26" s="380">
        <f t="shared" si="28"/>
        <v>0</v>
      </c>
      <c r="BR26" s="380">
        <f t="shared" si="29"/>
        <v>0</v>
      </c>
      <c r="BS26" s="379">
        <f t="shared" si="65"/>
        <v>0</v>
      </c>
      <c r="BT26" s="378">
        <f t="shared" si="31"/>
        <v>0</v>
      </c>
      <c r="BU26" s="380">
        <f t="shared" si="32"/>
        <v>0</v>
      </c>
      <c r="BV26" s="380">
        <f t="shared" si="33"/>
        <v>0</v>
      </c>
      <c r="BW26" s="380">
        <f t="shared" si="34"/>
        <v>0</v>
      </c>
      <c r="BX26" s="379">
        <f t="shared" si="19"/>
        <v>0</v>
      </c>
      <c r="BY26" s="378">
        <f t="shared" si="35"/>
        <v>0</v>
      </c>
      <c r="BZ26" s="380">
        <f t="shared" si="36"/>
        <v>0</v>
      </c>
      <c r="CA26" s="380">
        <f t="shared" si="37"/>
        <v>0</v>
      </c>
      <c r="CB26" s="379">
        <f t="shared" si="20"/>
        <v>0</v>
      </c>
      <c r="CC26" s="378">
        <f t="shared" si="38"/>
        <v>0</v>
      </c>
      <c r="CD26" s="380">
        <f t="shared" si="66"/>
        <v>0</v>
      </c>
      <c r="CE26" s="381">
        <f t="shared" si="40"/>
        <v>0</v>
      </c>
      <c r="CF26" s="382">
        <f t="shared" si="41"/>
        <v>0</v>
      </c>
      <c r="CG26" s="380">
        <f t="shared" si="42"/>
        <v>0</v>
      </c>
      <c r="CH26" s="380">
        <f t="shared" si="43"/>
        <v>0</v>
      </c>
      <c r="CI26" s="380">
        <f t="shared" si="44"/>
        <v>0</v>
      </c>
      <c r="CJ26" s="379">
        <f t="shared" si="67"/>
        <v>0</v>
      </c>
      <c r="CK26" s="378">
        <f t="shared" si="46"/>
        <v>0</v>
      </c>
      <c r="CL26" s="380">
        <f t="shared" si="47"/>
        <v>0</v>
      </c>
      <c r="CM26" s="379">
        <f t="shared" si="68"/>
        <v>0</v>
      </c>
      <c r="CN26" s="378">
        <f t="shared" si="48"/>
        <v>0</v>
      </c>
      <c r="CO26" s="380">
        <f t="shared" si="49"/>
        <v>0</v>
      </c>
      <c r="CP26" s="381">
        <f t="shared" si="22"/>
        <v>0</v>
      </c>
      <c r="CQ26" s="382">
        <f t="shared" si="50"/>
        <v>0</v>
      </c>
      <c r="CR26" s="380">
        <f t="shared" si="51"/>
        <v>0</v>
      </c>
      <c r="CS26" s="380">
        <f t="shared" si="52"/>
        <v>0</v>
      </c>
      <c r="CT26" s="379">
        <f t="shared" si="53"/>
        <v>0</v>
      </c>
      <c r="CU26" s="378">
        <f t="shared" si="54"/>
        <v>0</v>
      </c>
      <c r="CV26" s="380">
        <f t="shared" si="55"/>
        <v>0</v>
      </c>
      <c r="CW26" s="380">
        <f t="shared" si="56"/>
        <v>0</v>
      </c>
      <c r="CX26" s="381">
        <f t="shared" si="23"/>
        <v>0</v>
      </c>
      <c r="CY26" s="382">
        <f t="shared" si="57"/>
        <v>0</v>
      </c>
      <c r="CZ26" s="380">
        <f t="shared" si="69"/>
        <v>0</v>
      </c>
      <c r="DA26" s="379">
        <f t="shared" si="59"/>
        <v>0</v>
      </c>
      <c r="DB26" s="378">
        <f t="shared" si="60"/>
        <v>460817</v>
      </c>
      <c r="DC26" s="380">
        <f t="shared" si="61"/>
        <v>0</v>
      </c>
      <c r="DD26" s="380">
        <f t="shared" si="62"/>
        <v>0</v>
      </c>
      <c r="DE26" s="379">
        <f t="shared" ref="DE26:DE32" si="70">SUM(DB26:DD26)</f>
        <v>460817</v>
      </c>
      <c r="DF26" s="383">
        <f t="shared" si="63"/>
        <v>460817</v>
      </c>
      <c r="DG26" s="598"/>
    </row>
    <row r="27" spans="2:111" s="21" customFormat="1" ht="24" x14ac:dyDescent="0.25">
      <c r="B27" s="272">
        <v>20</v>
      </c>
      <c r="C27" s="5" t="str">
        <f>'ESTUDIO  FORMULADO '!C27</f>
        <v xml:space="preserve">Fosfato de sodio monobasico Anhidro </v>
      </c>
      <c r="D27" s="8" t="str">
        <f>'ESTUDIO  FORMULADO '!D27</f>
        <v>Reactivo analítico  o  ACS o Análisis o Ph Eur o  BP</v>
      </c>
      <c r="E27" s="8" t="str">
        <f>'ESTUDIO  FORMULADO '!E27</f>
        <v xml:space="preserve">≥98% </v>
      </c>
      <c r="F27" s="5" t="str">
        <f>'ESTUDIO  FORMULADO '!F27</f>
        <v>Frasco por 500 gramos</v>
      </c>
      <c r="G27" s="5" t="str">
        <f>'ESTUDIO  FORMULADO '!G27</f>
        <v xml:space="preserve"> Un (1) año a partir de la entrega</v>
      </c>
      <c r="H27" s="8" t="str">
        <f>'ESTUDIO  FORMULADO '!H27</f>
        <v>AMBIENTE</v>
      </c>
      <c r="I27" s="282" t="str">
        <f>'ESTUDIO  FORMULADO '!I27</f>
        <v xml:space="preserve">7558-80-7 </v>
      </c>
      <c r="J27" s="437"/>
      <c r="K27" s="284" t="str">
        <f>'ESTUDIO  FORMULADO '!K27</f>
        <v>REACTIVO</v>
      </c>
      <c r="L27" s="282" t="str">
        <f>'ESTUDIO  FORMULADO '!L27</f>
        <v>NA</v>
      </c>
      <c r="M27" s="529"/>
      <c r="N27" s="38"/>
      <c r="O27" s="289">
        <f t="shared" si="64"/>
        <v>0</v>
      </c>
      <c r="P27" s="38"/>
      <c r="Q27" s="22"/>
      <c r="R27" s="22"/>
      <c r="S27" s="22"/>
      <c r="T27" s="22"/>
      <c r="U27" s="289">
        <f t="shared" si="1"/>
        <v>0</v>
      </c>
      <c r="V27" s="45"/>
      <c r="W27" s="22"/>
      <c r="X27" s="22"/>
      <c r="Y27" s="22"/>
      <c r="Z27" s="289">
        <f t="shared" si="2"/>
        <v>0</v>
      </c>
      <c r="AA27" s="45"/>
      <c r="AB27" s="353">
        <v>1</v>
      </c>
      <c r="AC27" s="22"/>
      <c r="AD27" s="22">
        <f t="shared" si="3"/>
        <v>1</v>
      </c>
      <c r="AE27" s="7"/>
      <c r="AF27" s="22">
        <f t="shared" si="4"/>
        <v>0</v>
      </c>
      <c r="AG27" s="289">
        <f t="shared" si="5"/>
        <v>1</v>
      </c>
      <c r="AH27" s="38"/>
      <c r="AI27" s="22"/>
      <c r="AJ27" s="22"/>
      <c r="AK27" s="7"/>
      <c r="AL27" s="289">
        <f t="shared" si="6"/>
        <v>0</v>
      </c>
      <c r="AM27" s="45"/>
      <c r="AN27" s="353">
        <v>1</v>
      </c>
      <c r="AO27" s="289">
        <f t="shared" si="7"/>
        <v>1</v>
      </c>
      <c r="AP27" s="38"/>
      <c r="AQ27" s="7"/>
      <c r="AR27" s="22">
        <f t="shared" si="8"/>
        <v>0</v>
      </c>
      <c r="AS27" s="7"/>
      <c r="AT27" s="7"/>
      <c r="AU27" s="22">
        <f t="shared" si="9"/>
        <v>0</v>
      </c>
      <c r="AV27" s="289">
        <f t="shared" si="10"/>
        <v>0</v>
      </c>
      <c r="AW27" s="45"/>
      <c r="AX27" s="353">
        <v>5</v>
      </c>
      <c r="AY27" s="22"/>
      <c r="AZ27" s="22">
        <f t="shared" si="11"/>
        <v>5</v>
      </c>
      <c r="BA27" s="22"/>
      <c r="BB27" s="22">
        <f t="shared" si="12"/>
        <v>0</v>
      </c>
      <c r="BC27" s="289">
        <f t="shared" si="13"/>
        <v>5</v>
      </c>
      <c r="BD27" s="45"/>
      <c r="BE27" s="22"/>
      <c r="BF27" s="22"/>
      <c r="BG27" s="289">
        <f t="shared" si="14"/>
        <v>0</v>
      </c>
      <c r="BH27" s="71">
        <f t="shared" si="16"/>
        <v>7</v>
      </c>
      <c r="BI27" s="376">
        <f>'ESTUDIO  FORMULADO '!BT27</f>
        <v>441393</v>
      </c>
      <c r="BJ27" s="377">
        <f t="shared" si="15"/>
        <v>3089751</v>
      </c>
      <c r="BK27" s="577"/>
      <c r="BL27" s="378">
        <f t="shared" si="25"/>
        <v>0</v>
      </c>
      <c r="BM27" s="379">
        <f t="shared" si="17"/>
        <v>0</v>
      </c>
      <c r="BN27" s="378">
        <f t="shared" si="26"/>
        <v>0</v>
      </c>
      <c r="BO27" s="380">
        <f t="shared" si="27"/>
        <v>0</v>
      </c>
      <c r="BP27" s="380">
        <f t="shared" si="18"/>
        <v>0</v>
      </c>
      <c r="BQ27" s="380">
        <f t="shared" si="28"/>
        <v>0</v>
      </c>
      <c r="BR27" s="380">
        <f t="shared" si="29"/>
        <v>0</v>
      </c>
      <c r="BS27" s="379">
        <f t="shared" si="65"/>
        <v>0</v>
      </c>
      <c r="BT27" s="378">
        <f t="shared" si="31"/>
        <v>0</v>
      </c>
      <c r="BU27" s="380">
        <f t="shared" si="32"/>
        <v>0</v>
      </c>
      <c r="BV27" s="380">
        <f t="shared" si="33"/>
        <v>0</v>
      </c>
      <c r="BW27" s="380">
        <f t="shared" si="34"/>
        <v>0</v>
      </c>
      <c r="BX27" s="379">
        <f t="shared" si="19"/>
        <v>0</v>
      </c>
      <c r="BY27" s="378">
        <f t="shared" si="35"/>
        <v>0</v>
      </c>
      <c r="BZ27" s="380">
        <f t="shared" si="36"/>
        <v>441393</v>
      </c>
      <c r="CA27" s="380">
        <f t="shared" si="37"/>
        <v>0</v>
      </c>
      <c r="CB27" s="379">
        <f t="shared" si="20"/>
        <v>441393</v>
      </c>
      <c r="CC27" s="378">
        <f t="shared" si="38"/>
        <v>0</v>
      </c>
      <c r="CD27" s="380">
        <f t="shared" si="66"/>
        <v>0</v>
      </c>
      <c r="CE27" s="381">
        <f t="shared" si="40"/>
        <v>441393</v>
      </c>
      <c r="CF27" s="382">
        <f t="shared" si="41"/>
        <v>0</v>
      </c>
      <c r="CG27" s="380">
        <f t="shared" si="42"/>
        <v>0</v>
      </c>
      <c r="CH27" s="380">
        <f t="shared" si="43"/>
        <v>0</v>
      </c>
      <c r="CI27" s="380">
        <f t="shared" si="44"/>
        <v>0</v>
      </c>
      <c r="CJ27" s="379">
        <f t="shared" si="67"/>
        <v>0</v>
      </c>
      <c r="CK27" s="378">
        <f t="shared" si="46"/>
        <v>0</v>
      </c>
      <c r="CL27" s="380">
        <f t="shared" si="47"/>
        <v>441393</v>
      </c>
      <c r="CM27" s="379">
        <f t="shared" si="68"/>
        <v>441393</v>
      </c>
      <c r="CN27" s="378">
        <f t="shared" si="48"/>
        <v>0</v>
      </c>
      <c r="CO27" s="380">
        <f t="shared" si="49"/>
        <v>0</v>
      </c>
      <c r="CP27" s="381">
        <f t="shared" si="22"/>
        <v>0</v>
      </c>
      <c r="CQ27" s="382">
        <f t="shared" si="50"/>
        <v>0</v>
      </c>
      <c r="CR27" s="380">
        <f t="shared" si="51"/>
        <v>0</v>
      </c>
      <c r="CS27" s="380">
        <f t="shared" si="52"/>
        <v>0</v>
      </c>
      <c r="CT27" s="379">
        <f t="shared" si="53"/>
        <v>0</v>
      </c>
      <c r="CU27" s="378">
        <f t="shared" si="54"/>
        <v>0</v>
      </c>
      <c r="CV27" s="380">
        <f t="shared" si="55"/>
        <v>2206965</v>
      </c>
      <c r="CW27" s="380">
        <f t="shared" si="56"/>
        <v>0</v>
      </c>
      <c r="CX27" s="381">
        <f t="shared" si="23"/>
        <v>2206965</v>
      </c>
      <c r="CY27" s="382">
        <f t="shared" si="57"/>
        <v>0</v>
      </c>
      <c r="CZ27" s="380">
        <f t="shared" si="69"/>
        <v>0</v>
      </c>
      <c r="DA27" s="379">
        <f t="shared" si="59"/>
        <v>2206965</v>
      </c>
      <c r="DB27" s="378">
        <f t="shared" si="60"/>
        <v>0</v>
      </c>
      <c r="DC27" s="380">
        <f t="shared" si="61"/>
        <v>0</v>
      </c>
      <c r="DD27" s="380">
        <f t="shared" si="62"/>
        <v>0</v>
      </c>
      <c r="DE27" s="379">
        <f t="shared" si="70"/>
        <v>0</v>
      </c>
      <c r="DF27" s="383">
        <f t="shared" si="63"/>
        <v>3089751</v>
      </c>
      <c r="DG27" s="598"/>
    </row>
    <row r="28" spans="2:111" s="21" customFormat="1" ht="24" x14ac:dyDescent="0.25">
      <c r="B28" s="272">
        <v>21</v>
      </c>
      <c r="C28" s="5" t="str">
        <f>'ESTUDIO  FORMULADO '!C28</f>
        <v>Alcohol isopropílico (2-Propanol)/Isopropanol</v>
      </c>
      <c r="D28" s="8" t="str">
        <f>'ESTUDIO  FORMULADO '!D28</f>
        <v>LC MS</v>
      </c>
      <c r="E28" s="8" t="str">
        <f>'ESTUDIO  FORMULADO '!E28</f>
        <v xml:space="preserve"> ≥99%</v>
      </c>
      <c r="F28" s="5" t="str">
        <f>'ESTUDIO  FORMULADO '!F28</f>
        <v>Frasco por 4 Litros</v>
      </c>
      <c r="G28" s="5" t="str">
        <f>'ESTUDIO  FORMULADO '!G28</f>
        <v xml:space="preserve"> Un (1) año a partir de la entrega</v>
      </c>
      <c r="H28" s="8" t="str">
        <f>'ESTUDIO  FORMULADO '!H28</f>
        <v>AMBIENTE</v>
      </c>
      <c r="I28" s="282" t="str">
        <f>'ESTUDIO  FORMULADO '!I28</f>
        <v> 67-63-0</v>
      </c>
      <c r="J28" s="437"/>
      <c r="K28" s="284" t="str">
        <f>'ESTUDIO  FORMULADO '!K28</f>
        <v>REACTIVO</v>
      </c>
      <c r="L28" s="282" t="str">
        <f>'ESTUDIO  FORMULADO '!L28</f>
        <v>PUREZA</v>
      </c>
      <c r="M28" s="529"/>
      <c r="N28" s="38"/>
      <c r="O28" s="289">
        <f t="shared" si="64"/>
        <v>0</v>
      </c>
      <c r="P28" s="38"/>
      <c r="Q28" s="22"/>
      <c r="R28" s="22"/>
      <c r="S28" s="22"/>
      <c r="T28" s="22"/>
      <c r="U28" s="289">
        <f t="shared" si="1"/>
        <v>0</v>
      </c>
      <c r="V28" s="45"/>
      <c r="W28" s="22"/>
      <c r="X28" s="22"/>
      <c r="Y28" s="353">
        <v>2</v>
      </c>
      <c r="Z28" s="289">
        <f t="shared" si="2"/>
        <v>2</v>
      </c>
      <c r="AA28" s="45"/>
      <c r="AB28" s="22"/>
      <c r="AC28" s="22"/>
      <c r="AD28" s="22">
        <f t="shared" si="3"/>
        <v>0</v>
      </c>
      <c r="AE28" s="7"/>
      <c r="AF28" s="22">
        <f t="shared" si="4"/>
        <v>0</v>
      </c>
      <c r="AG28" s="289">
        <f t="shared" si="5"/>
        <v>0</v>
      </c>
      <c r="AH28" s="38"/>
      <c r="AI28" s="22"/>
      <c r="AJ28" s="22"/>
      <c r="AK28" s="7"/>
      <c r="AL28" s="289">
        <f t="shared" si="6"/>
        <v>0</v>
      </c>
      <c r="AM28" s="45"/>
      <c r="AN28" s="22"/>
      <c r="AO28" s="289">
        <f t="shared" si="7"/>
        <v>0</v>
      </c>
      <c r="AP28" s="38"/>
      <c r="AQ28" s="7"/>
      <c r="AR28" s="22">
        <f t="shared" si="8"/>
        <v>0</v>
      </c>
      <c r="AS28" s="7"/>
      <c r="AT28" s="7"/>
      <c r="AU28" s="22">
        <f t="shared" si="9"/>
        <v>0</v>
      </c>
      <c r="AV28" s="289">
        <f t="shared" si="10"/>
        <v>0</v>
      </c>
      <c r="AW28" s="45"/>
      <c r="AX28" s="22"/>
      <c r="AY28" s="22"/>
      <c r="AZ28" s="22">
        <f t="shared" si="11"/>
        <v>0</v>
      </c>
      <c r="BA28" s="22"/>
      <c r="BB28" s="22">
        <f t="shared" si="12"/>
        <v>0</v>
      </c>
      <c r="BC28" s="289">
        <f t="shared" si="13"/>
        <v>0</v>
      </c>
      <c r="BD28" s="45"/>
      <c r="BE28" s="22"/>
      <c r="BF28" s="22"/>
      <c r="BG28" s="289">
        <f t="shared" si="14"/>
        <v>0</v>
      </c>
      <c r="BH28" s="71">
        <f t="shared" si="16"/>
        <v>2</v>
      </c>
      <c r="BI28" s="376">
        <f>'ESTUDIO  FORMULADO '!BT28</f>
        <v>1038123</v>
      </c>
      <c r="BJ28" s="377">
        <f t="shared" si="15"/>
        <v>2076246</v>
      </c>
      <c r="BK28" s="577"/>
      <c r="BL28" s="378">
        <f t="shared" si="25"/>
        <v>0</v>
      </c>
      <c r="BM28" s="379">
        <f t="shared" si="17"/>
        <v>0</v>
      </c>
      <c r="BN28" s="378">
        <f t="shared" si="26"/>
        <v>0</v>
      </c>
      <c r="BO28" s="380">
        <f t="shared" si="27"/>
        <v>0</v>
      </c>
      <c r="BP28" s="380">
        <f t="shared" si="18"/>
        <v>0</v>
      </c>
      <c r="BQ28" s="380">
        <f t="shared" si="28"/>
        <v>0</v>
      </c>
      <c r="BR28" s="380">
        <f t="shared" si="29"/>
        <v>0</v>
      </c>
      <c r="BS28" s="379">
        <f t="shared" si="65"/>
        <v>0</v>
      </c>
      <c r="BT28" s="378">
        <f t="shared" si="31"/>
        <v>0</v>
      </c>
      <c r="BU28" s="380">
        <f t="shared" si="32"/>
        <v>0</v>
      </c>
      <c r="BV28" s="380">
        <f t="shared" si="33"/>
        <v>0</v>
      </c>
      <c r="BW28" s="380">
        <f t="shared" si="34"/>
        <v>2076246</v>
      </c>
      <c r="BX28" s="379">
        <f t="shared" si="19"/>
        <v>2076246</v>
      </c>
      <c r="BY28" s="378">
        <f t="shared" si="35"/>
        <v>0</v>
      </c>
      <c r="BZ28" s="380">
        <f t="shared" si="36"/>
        <v>0</v>
      </c>
      <c r="CA28" s="380">
        <f t="shared" si="37"/>
        <v>0</v>
      </c>
      <c r="CB28" s="379">
        <f t="shared" si="20"/>
        <v>0</v>
      </c>
      <c r="CC28" s="378">
        <f t="shared" si="38"/>
        <v>0</v>
      </c>
      <c r="CD28" s="380">
        <f t="shared" si="66"/>
        <v>0</v>
      </c>
      <c r="CE28" s="381">
        <f t="shared" si="40"/>
        <v>0</v>
      </c>
      <c r="CF28" s="382">
        <f t="shared" si="41"/>
        <v>0</v>
      </c>
      <c r="CG28" s="380">
        <f t="shared" si="42"/>
        <v>0</v>
      </c>
      <c r="CH28" s="380">
        <f t="shared" si="43"/>
        <v>0</v>
      </c>
      <c r="CI28" s="380">
        <f t="shared" si="44"/>
        <v>0</v>
      </c>
      <c r="CJ28" s="379">
        <f t="shared" si="67"/>
        <v>0</v>
      </c>
      <c r="CK28" s="378">
        <f t="shared" si="46"/>
        <v>0</v>
      </c>
      <c r="CL28" s="380">
        <f t="shared" si="47"/>
        <v>0</v>
      </c>
      <c r="CM28" s="379">
        <f t="shared" si="68"/>
        <v>0</v>
      </c>
      <c r="CN28" s="378">
        <f t="shared" si="48"/>
        <v>0</v>
      </c>
      <c r="CO28" s="380">
        <f t="shared" si="49"/>
        <v>0</v>
      </c>
      <c r="CP28" s="381">
        <f t="shared" si="22"/>
        <v>0</v>
      </c>
      <c r="CQ28" s="382">
        <f t="shared" si="50"/>
        <v>0</v>
      </c>
      <c r="CR28" s="380">
        <f t="shared" si="51"/>
        <v>0</v>
      </c>
      <c r="CS28" s="380">
        <f t="shared" si="52"/>
        <v>0</v>
      </c>
      <c r="CT28" s="379">
        <f t="shared" si="53"/>
        <v>0</v>
      </c>
      <c r="CU28" s="378">
        <f t="shared" si="54"/>
        <v>0</v>
      </c>
      <c r="CV28" s="380">
        <f t="shared" si="55"/>
        <v>0</v>
      </c>
      <c r="CW28" s="380">
        <f t="shared" si="56"/>
        <v>0</v>
      </c>
      <c r="CX28" s="381">
        <f t="shared" si="23"/>
        <v>0</v>
      </c>
      <c r="CY28" s="382">
        <f t="shared" si="57"/>
        <v>0</v>
      </c>
      <c r="CZ28" s="380">
        <f t="shared" si="69"/>
        <v>0</v>
      </c>
      <c r="DA28" s="379">
        <f t="shared" si="59"/>
        <v>0</v>
      </c>
      <c r="DB28" s="378">
        <f t="shared" si="60"/>
        <v>0</v>
      </c>
      <c r="DC28" s="380">
        <f t="shared" si="61"/>
        <v>0</v>
      </c>
      <c r="DD28" s="380">
        <f t="shared" si="62"/>
        <v>0</v>
      </c>
      <c r="DE28" s="379">
        <f t="shared" si="70"/>
        <v>0</v>
      </c>
      <c r="DF28" s="383">
        <f t="shared" si="63"/>
        <v>2076246</v>
      </c>
      <c r="DG28" s="598"/>
    </row>
    <row r="29" spans="2:111" s="21" customFormat="1" ht="15" x14ac:dyDescent="0.25">
      <c r="B29" s="272">
        <v>22</v>
      </c>
      <c r="C29" s="5" t="str">
        <f>'ESTUDIO  FORMULADO '!C29</f>
        <v>Ácido fórmico</v>
      </c>
      <c r="D29" s="8" t="str">
        <f>'ESTUDIO  FORMULADO '!D29</f>
        <v>LC MS</v>
      </c>
      <c r="E29" s="8" t="str">
        <f>'ESTUDIO  FORMULADO '!E29</f>
        <v xml:space="preserve">≥98% </v>
      </c>
      <c r="F29" s="5" t="str">
        <f>'ESTUDIO  FORMULADO '!F29</f>
        <v>Frasco por 50 ml</v>
      </c>
      <c r="G29" s="5" t="str">
        <f>'ESTUDIO  FORMULADO '!G29</f>
        <v xml:space="preserve"> Un (1) año a partir de la entrega</v>
      </c>
      <c r="H29" s="8" t="str">
        <f>'ESTUDIO  FORMULADO '!H29</f>
        <v>AMBIENTE</v>
      </c>
      <c r="I29" s="282" t="str">
        <f>'ESTUDIO  FORMULADO '!I29</f>
        <v>CAS 64-18-6</v>
      </c>
      <c r="J29" s="437"/>
      <c r="K29" s="284" t="str">
        <f>'ESTUDIO  FORMULADO '!K29</f>
        <v>REACTIVO</v>
      </c>
      <c r="L29" s="282" t="str">
        <f>'ESTUDIO  FORMULADO '!L29</f>
        <v>PUREZA</v>
      </c>
      <c r="M29" s="529"/>
      <c r="N29" s="38"/>
      <c r="O29" s="289">
        <f t="shared" si="64"/>
        <v>0</v>
      </c>
      <c r="P29" s="38"/>
      <c r="Q29" s="353">
        <v>4</v>
      </c>
      <c r="R29" s="22"/>
      <c r="S29" s="22"/>
      <c r="T29" s="22"/>
      <c r="U29" s="289">
        <f t="shared" si="1"/>
        <v>4</v>
      </c>
      <c r="V29" s="45"/>
      <c r="W29" s="22"/>
      <c r="X29" s="22"/>
      <c r="Y29" s="22"/>
      <c r="Z29" s="289">
        <f t="shared" si="2"/>
        <v>0</v>
      </c>
      <c r="AA29" s="45"/>
      <c r="AB29" s="22"/>
      <c r="AC29" s="22"/>
      <c r="AD29" s="22">
        <f t="shared" si="3"/>
        <v>0</v>
      </c>
      <c r="AE29" s="7"/>
      <c r="AF29" s="22">
        <f t="shared" si="4"/>
        <v>0</v>
      </c>
      <c r="AG29" s="289">
        <f t="shared" si="5"/>
        <v>0</v>
      </c>
      <c r="AH29" s="38"/>
      <c r="AI29" s="22"/>
      <c r="AJ29" s="22"/>
      <c r="AK29" s="7"/>
      <c r="AL29" s="289">
        <f t="shared" si="6"/>
        <v>0</v>
      </c>
      <c r="AM29" s="45"/>
      <c r="AN29" s="22"/>
      <c r="AO29" s="289">
        <f t="shared" si="7"/>
        <v>0</v>
      </c>
      <c r="AP29" s="38"/>
      <c r="AQ29" s="7"/>
      <c r="AR29" s="22">
        <f t="shared" si="8"/>
        <v>0</v>
      </c>
      <c r="AS29" s="7"/>
      <c r="AT29" s="7"/>
      <c r="AU29" s="22">
        <f t="shared" si="9"/>
        <v>0</v>
      </c>
      <c r="AV29" s="289">
        <f t="shared" si="10"/>
        <v>0</v>
      </c>
      <c r="AW29" s="45"/>
      <c r="AX29" s="22"/>
      <c r="AY29" s="22"/>
      <c r="AZ29" s="22">
        <f t="shared" si="11"/>
        <v>0</v>
      </c>
      <c r="BA29" s="22"/>
      <c r="BB29" s="22">
        <f t="shared" si="12"/>
        <v>0</v>
      </c>
      <c r="BC29" s="289">
        <f t="shared" si="13"/>
        <v>0</v>
      </c>
      <c r="BD29" s="45"/>
      <c r="BE29" s="22"/>
      <c r="BF29" s="22"/>
      <c r="BG29" s="289">
        <f t="shared" si="14"/>
        <v>0</v>
      </c>
      <c r="BH29" s="71">
        <f t="shared" si="16"/>
        <v>4</v>
      </c>
      <c r="BI29" s="376">
        <f>'ESTUDIO  FORMULADO '!BT29</f>
        <v>607394</v>
      </c>
      <c r="BJ29" s="377">
        <f t="shared" si="15"/>
        <v>2429576</v>
      </c>
      <c r="BK29" s="577"/>
      <c r="BL29" s="378">
        <f t="shared" si="25"/>
        <v>0</v>
      </c>
      <c r="BM29" s="379">
        <f t="shared" si="17"/>
        <v>0</v>
      </c>
      <c r="BN29" s="378">
        <f t="shared" si="26"/>
        <v>0</v>
      </c>
      <c r="BO29" s="380">
        <f t="shared" si="27"/>
        <v>2429576</v>
      </c>
      <c r="BP29" s="380">
        <f t="shared" si="18"/>
        <v>0</v>
      </c>
      <c r="BQ29" s="380">
        <f t="shared" si="28"/>
        <v>0</v>
      </c>
      <c r="BR29" s="380">
        <f t="shared" si="29"/>
        <v>0</v>
      </c>
      <c r="BS29" s="379">
        <f t="shared" si="65"/>
        <v>2429576</v>
      </c>
      <c r="BT29" s="378">
        <f t="shared" si="31"/>
        <v>0</v>
      </c>
      <c r="BU29" s="380">
        <f t="shared" si="32"/>
        <v>0</v>
      </c>
      <c r="BV29" s="380">
        <f t="shared" si="33"/>
        <v>0</v>
      </c>
      <c r="BW29" s="380">
        <f t="shared" si="34"/>
        <v>0</v>
      </c>
      <c r="BX29" s="379">
        <f t="shared" si="19"/>
        <v>0</v>
      </c>
      <c r="BY29" s="378">
        <f t="shared" si="35"/>
        <v>0</v>
      </c>
      <c r="BZ29" s="380">
        <f t="shared" si="36"/>
        <v>0</v>
      </c>
      <c r="CA29" s="380">
        <f t="shared" si="37"/>
        <v>0</v>
      </c>
      <c r="CB29" s="379">
        <f t="shared" si="20"/>
        <v>0</v>
      </c>
      <c r="CC29" s="378">
        <f t="shared" si="38"/>
        <v>0</v>
      </c>
      <c r="CD29" s="380">
        <f t="shared" si="66"/>
        <v>0</v>
      </c>
      <c r="CE29" s="381">
        <f t="shared" si="40"/>
        <v>0</v>
      </c>
      <c r="CF29" s="382">
        <f t="shared" si="41"/>
        <v>0</v>
      </c>
      <c r="CG29" s="380">
        <f t="shared" si="42"/>
        <v>0</v>
      </c>
      <c r="CH29" s="380">
        <f t="shared" si="43"/>
        <v>0</v>
      </c>
      <c r="CI29" s="380">
        <f t="shared" si="44"/>
        <v>0</v>
      </c>
      <c r="CJ29" s="379">
        <f t="shared" si="67"/>
        <v>0</v>
      </c>
      <c r="CK29" s="378">
        <f t="shared" si="46"/>
        <v>0</v>
      </c>
      <c r="CL29" s="380">
        <f t="shared" si="47"/>
        <v>0</v>
      </c>
      <c r="CM29" s="379">
        <f t="shared" si="68"/>
        <v>0</v>
      </c>
      <c r="CN29" s="378">
        <f t="shared" si="48"/>
        <v>0</v>
      </c>
      <c r="CO29" s="380">
        <f t="shared" si="49"/>
        <v>0</v>
      </c>
      <c r="CP29" s="381">
        <f t="shared" si="22"/>
        <v>0</v>
      </c>
      <c r="CQ29" s="382">
        <f t="shared" si="50"/>
        <v>0</v>
      </c>
      <c r="CR29" s="380">
        <f t="shared" si="51"/>
        <v>0</v>
      </c>
      <c r="CS29" s="380">
        <f t="shared" si="52"/>
        <v>0</v>
      </c>
      <c r="CT29" s="379">
        <f t="shared" si="53"/>
        <v>0</v>
      </c>
      <c r="CU29" s="378">
        <f t="shared" si="54"/>
        <v>0</v>
      </c>
      <c r="CV29" s="380">
        <f t="shared" si="55"/>
        <v>0</v>
      </c>
      <c r="CW29" s="380">
        <f t="shared" si="56"/>
        <v>0</v>
      </c>
      <c r="CX29" s="381">
        <f t="shared" si="23"/>
        <v>0</v>
      </c>
      <c r="CY29" s="382">
        <f t="shared" si="57"/>
        <v>0</v>
      </c>
      <c r="CZ29" s="380">
        <f t="shared" si="69"/>
        <v>0</v>
      </c>
      <c r="DA29" s="379">
        <f t="shared" si="59"/>
        <v>0</v>
      </c>
      <c r="DB29" s="378">
        <f t="shared" si="60"/>
        <v>0</v>
      </c>
      <c r="DC29" s="380">
        <f t="shared" si="61"/>
        <v>0</v>
      </c>
      <c r="DD29" s="380">
        <f t="shared" si="62"/>
        <v>0</v>
      </c>
      <c r="DE29" s="379">
        <f t="shared" si="70"/>
        <v>0</v>
      </c>
      <c r="DF29" s="383">
        <f t="shared" si="63"/>
        <v>2429576</v>
      </c>
      <c r="DG29" s="598"/>
    </row>
    <row r="30" spans="2:111" s="21" customFormat="1" ht="15" x14ac:dyDescent="0.25">
      <c r="B30" s="272">
        <v>23</v>
      </c>
      <c r="C30" s="5" t="str">
        <f>'ESTUDIO  FORMULADO '!C30</f>
        <v>Ácido acético glacial</v>
      </c>
      <c r="D30" s="8" t="str">
        <f>'ESTUDIO  FORMULADO '!D30</f>
        <v>LC MS</v>
      </c>
      <c r="E30" s="8" t="str">
        <f>'ESTUDIO  FORMULADO '!E30</f>
        <v xml:space="preserve"> ≥99%</v>
      </c>
      <c r="F30" s="5" t="str">
        <f>'ESTUDIO  FORMULADO '!F30</f>
        <v>Frasco por 50 ml</v>
      </c>
      <c r="G30" s="5" t="str">
        <f>'ESTUDIO  FORMULADO '!G30</f>
        <v xml:space="preserve"> Un (1) año a partir de la entrega</v>
      </c>
      <c r="H30" s="8" t="str">
        <f>'ESTUDIO  FORMULADO '!H30</f>
        <v>AMBIENTE</v>
      </c>
      <c r="I30" s="282" t="str">
        <f>'ESTUDIO  FORMULADO '!I30</f>
        <v> CAS 64-19-7</v>
      </c>
      <c r="J30" s="437"/>
      <c r="K30" s="284" t="str">
        <f>'ESTUDIO  FORMULADO '!K30</f>
        <v>REACTIVO</v>
      </c>
      <c r="L30" s="282" t="str">
        <f>'ESTUDIO  FORMULADO '!L30</f>
        <v>PUREZA</v>
      </c>
      <c r="M30" s="529"/>
      <c r="N30" s="38"/>
      <c r="O30" s="289">
        <f t="shared" si="64"/>
        <v>0</v>
      </c>
      <c r="P30" s="38"/>
      <c r="Q30" s="353">
        <v>2</v>
      </c>
      <c r="R30" s="22"/>
      <c r="S30" s="22"/>
      <c r="T30" s="22"/>
      <c r="U30" s="289">
        <f t="shared" si="1"/>
        <v>2</v>
      </c>
      <c r="V30" s="45"/>
      <c r="W30" s="22"/>
      <c r="X30" s="22"/>
      <c r="Y30" s="22"/>
      <c r="Z30" s="289">
        <f t="shared" si="2"/>
        <v>0</v>
      </c>
      <c r="AA30" s="45"/>
      <c r="AB30" s="22"/>
      <c r="AC30" s="22"/>
      <c r="AD30" s="22">
        <f t="shared" si="3"/>
        <v>0</v>
      </c>
      <c r="AE30" s="7"/>
      <c r="AF30" s="22">
        <f t="shared" si="4"/>
        <v>0</v>
      </c>
      <c r="AG30" s="289">
        <f t="shared" si="5"/>
        <v>0</v>
      </c>
      <c r="AH30" s="38"/>
      <c r="AI30" s="22"/>
      <c r="AJ30" s="22"/>
      <c r="AK30" s="7"/>
      <c r="AL30" s="289">
        <f t="shared" si="6"/>
        <v>0</v>
      </c>
      <c r="AM30" s="45"/>
      <c r="AN30" s="22"/>
      <c r="AO30" s="289">
        <f t="shared" si="7"/>
        <v>0</v>
      </c>
      <c r="AP30" s="38"/>
      <c r="AQ30" s="7"/>
      <c r="AR30" s="22">
        <f t="shared" si="8"/>
        <v>0</v>
      </c>
      <c r="AS30" s="7"/>
      <c r="AT30" s="7"/>
      <c r="AU30" s="22">
        <f t="shared" si="9"/>
        <v>0</v>
      </c>
      <c r="AV30" s="289">
        <f t="shared" si="10"/>
        <v>0</v>
      </c>
      <c r="AW30" s="45"/>
      <c r="AX30" s="22"/>
      <c r="AY30" s="22"/>
      <c r="AZ30" s="22">
        <f t="shared" si="11"/>
        <v>0</v>
      </c>
      <c r="BA30" s="22"/>
      <c r="BB30" s="22">
        <f t="shared" si="12"/>
        <v>0</v>
      </c>
      <c r="BC30" s="289">
        <f t="shared" si="13"/>
        <v>0</v>
      </c>
      <c r="BD30" s="45"/>
      <c r="BE30" s="22"/>
      <c r="BF30" s="22"/>
      <c r="BG30" s="289">
        <f t="shared" si="14"/>
        <v>0</v>
      </c>
      <c r="BH30" s="71">
        <f t="shared" si="16"/>
        <v>2</v>
      </c>
      <c r="BI30" s="376">
        <f>'ESTUDIO  FORMULADO '!BT30</f>
        <v>580128</v>
      </c>
      <c r="BJ30" s="377">
        <f t="shared" si="15"/>
        <v>1160256</v>
      </c>
      <c r="BK30" s="577"/>
      <c r="BL30" s="378">
        <f t="shared" si="25"/>
        <v>0</v>
      </c>
      <c r="BM30" s="379">
        <f t="shared" si="17"/>
        <v>0</v>
      </c>
      <c r="BN30" s="378">
        <f t="shared" si="26"/>
        <v>0</v>
      </c>
      <c r="BO30" s="380">
        <f t="shared" si="27"/>
        <v>1160256</v>
      </c>
      <c r="BP30" s="380">
        <f t="shared" si="18"/>
        <v>0</v>
      </c>
      <c r="BQ30" s="380">
        <f t="shared" si="28"/>
        <v>0</v>
      </c>
      <c r="BR30" s="380">
        <f t="shared" si="29"/>
        <v>0</v>
      </c>
      <c r="BS30" s="379">
        <f t="shared" si="65"/>
        <v>1160256</v>
      </c>
      <c r="BT30" s="378">
        <f t="shared" si="31"/>
        <v>0</v>
      </c>
      <c r="BU30" s="380">
        <f t="shared" si="32"/>
        <v>0</v>
      </c>
      <c r="BV30" s="380">
        <f t="shared" si="33"/>
        <v>0</v>
      </c>
      <c r="BW30" s="380">
        <f t="shared" si="34"/>
        <v>0</v>
      </c>
      <c r="BX30" s="379">
        <f t="shared" si="19"/>
        <v>0</v>
      </c>
      <c r="BY30" s="378">
        <f t="shared" si="35"/>
        <v>0</v>
      </c>
      <c r="BZ30" s="380">
        <f t="shared" si="36"/>
        <v>0</v>
      </c>
      <c r="CA30" s="380">
        <f t="shared" si="37"/>
        <v>0</v>
      </c>
      <c r="CB30" s="379">
        <f t="shared" si="20"/>
        <v>0</v>
      </c>
      <c r="CC30" s="378">
        <f t="shared" si="38"/>
        <v>0</v>
      </c>
      <c r="CD30" s="380">
        <f t="shared" si="66"/>
        <v>0</v>
      </c>
      <c r="CE30" s="381">
        <f t="shared" si="40"/>
        <v>0</v>
      </c>
      <c r="CF30" s="382">
        <f t="shared" si="41"/>
        <v>0</v>
      </c>
      <c r="CG30" s="380">
        <f t="shared" si="42"/>
        <v>0</v>
      </c>
      <c r="CH30" s="380">
        <f t="shared" si="43"/>
        <v>0</v>
      </c>
      <c r="CI30" s="380">
        <f t="shared" si="44"/>
        <v>0</v>
      </c>
      <c r="CJ30" s="379">
        <f t="shared" si="67"/>
        <v>0</v>
      </c>
      <c r="CK30" s="378">
        <f t="shared" si="46"/>
        <v>0</v>
      </c>
      <c r="CL30" s="380">
        <f t="shared" si="47"/>
        <v>0</v>
      </c>
      <c r="CM30" s="379">
        <f t="shared" si="68"/>
        <v>0</v>
      </c>
      <c r="CN30" s="378">
        <f t="shared" si="48"/>
        <v>0</v>
      </c>
      <c r="CO30" s="380">
        <f t="shared" si="49"/>
        <v>0</v>
      </c>
      <c r="CP30" s="381">
        <f t="shared" si="22"/>
        <v>0</v>
      </c>
      <c r="CQ30" s="382">
        <f t="shared" si="50"/>
        <v>0</v>
      </c>
      <c r="CR30" s="380">
        <f t="shared" si="51"/>
        <v>0</v>
      </c>
      <c r="CS30" s="380">
        <f t="shared" si="52"/>
        <v>0</v>
      </c>
      <c r="CT30" s="379">
        <f t="shared" si="53"/>
        <v>0</v>
      </c>
      <c r="CU30" s="378">
        <f t="shared" si="54"/>
        <v>0</v>
      </c>
      <c r="CV30" s="380">
        <f t="shared" si="55"/>
        <v>0</v>
      </c>
      <c r="CW30" s="380">
        <f t="shared" si="56"/>
        <v>0</v>
      </c>
      <c r="CX30" s="381">
        <f t="shared" si="23"/>
        <v>0</v>
      </c>
      <c r="CY30" s="382">
        <f t="shared" si="57"/>
        <v>0</v>
      </c>
      <c r="CZ30" s="380">
        <f t="shared" si="69"/>
        <v>0</v>
      </c>
      <c r="DA30" s="379">
        <f t="shared" si="59"/>
        <v>0</v>
      </c>
      <c r="DB30" s="378">
        <f t="shared" si="60"/>
        <v>0</v>
      </c>
      <c r="DC30" s="380">
        <f t="shared" si="61"/>
        <v>0</v>
      </c>
      <c r="DD30" s="380">
        <f t="shared" si="62"/>
        <v>0</v>
      </c>
      <c r="DE30" s="379">
        <f t="shared" si="70"/>
        <v>0</v>
      </c>
      <c r="DF30" s="383">
        <f t="shared" si="63"/>
        <v>1160256</v>
      </c>
      <c r="DG30" s="598"/>
    </row>
    <row r="31" spans="2:111" s="21" customFormat="1" ht="24" x14ac:dyDescent="0.25">
      <c r="B31" s="272">
        <v>24</v>
      </c>
      <c r="C31" s="5" t="str">
        <f>'ESTUDIO  FORMULADO '!C31</f>
        <v>Alcohol etílico</v>
      </c>
      <c r="D31" s="8" t="str">
        <f>'ESTUDIO  FORMULADO '!D31</f>
        <v>Reactivo analítico  o  ACS o Análisis o Ph Eur o  BP</v>
      </c>
      <c r="E31" s="8" t="str">
        <f>'ESTUDIO  FORMULADO '!E31</f>
        <v>≥95 %</v>
      </c>
      <c r="F31" s="5" t="str">
        <f>'ESTUDIO  FORMULADO '!F31</f>
        <v>Frasco por 2,5 Litros</v>
      </c>
      <c r="G31" s="5" t="str">
        <f>'ESTUDIO  FORMULADO '!G31</f>
        <v xml:space="preserve"> Un (1) año a partir de la entrega</v>
      </c>
      <c r="H31" s="8" t="str">
        <f>'ESTUDIO  FORMULADO '!H31</f>
        <v>AMBIENTE</v>
      </c>
      <c r="I31" s="282" t="str">
        <f>'ESTUDIO  FORMULADO '!I31</f>
        <v>64-17-5</v>
      </c>
      <c r="J31" s="437"/>
      <c r="K31" s="284" t="str">
        <f>'ESTUDIO  FORMULADO '!K31</f>
        <v>REACTIVO</v>
      </c>
      <c r="L31" s="282" t="str">
        <f>'ESTUDIO  FORMULADO '!L31</f>
        <v>PUREZA</v>
      </c>
      <c r="M31" s="529"/>
      <c r="N31" s="38"/>
      <c r="O31" s="289">
        <f t="shared" si="64"/>
        <v>0</v>
      </c>
      <c r="P31" s="38"/>
      <c r="Q31" s="22"/>
      <c r="R31" s="22"/>
      <c r="S31" s="22"/>
      <c r="T31" s="22"/>
      <c r="U31" s="289">
        <f t="shared" si="1"/>
        <v>0</v>
      </c>
      <c r="V31" s="45"/>
      <c r="W31" s="22">
        <v>10</v>
      </c>
      <c r="X31" s="22"/>
      <c r="Y31" s="22"/>
      <c r="Z31" s="289">
        <f t="shared" si="2"/>
        <v>10</v>
      </c>
      <c r="AA31" s="45"/>
      <c r="AB31" s="22"/>
      <c r="AC31" s="22"/>
      <c r="AD31" s="22">
        <f t="shared" si="3"/>
        <v>0</v>
      </c>
      <c r="AE31" s="7"/>
      <c r="AF31" s="22">
        <f t="shared" si="4"/>
        <v>0</v>
      </c>
      <c r="AG31" s="289">
        <f t="shared" si="5"/>
        <v>0</v>
      </c>
      <c r="AH31" s="45">
        <v>2</v>
      </c>
      <c r="AI31" s="22"/>
      <c r="AJ31" s="22">
        <v>5</v>
      </c>
      <c r="AK31" s="7"/>
      <c r="AL31" s="289">
        <f t="shared" si="6"/>
        <v>7</v>
      </c>
      <c r="AM31" s="45">
        <v>2</v>
      </c>
      <c r="AN31" s="22"/>
      <c r="AO31" s="289">
        <f t="shared" si="7"/>
        <v>2</v>
      </c>
      <c r="AP31" s="38"/>
      <c r="AQ31" s="7"/>
      <c r="AR31" s="22">
        <f t="shared" si="8"/>
        <v>0</v>
      </c>
      <c r="AS31" s="7"/>
      <c r="AT31" s="7"/>
      <c r="AU31" s="22">
        <f t="shared" si="9"/>
        <v>0</v>
      </c>
      <c r="AV31" s="289">
        <f t="shared" si="10"/>
        <v>0</v>
      </c>
      <c r="AW31" s="45"/>
      <c r="AX31" s="22">
        <v>25</v>
      </c>
      <c r="AY31" s="22">
        <v>2</v>
      </c>
      <c r="AZ31" s="22">
        <f t="shared" si="11"/>
        <v>27</v>
      </c>
      <c r="BA31" s="22"/>
      <c r="BB31" s="22">
        <f t="shared" si="12"/>
        <v>0</v>
      </c>
      <c r="BC31" s="289">
        <f t="shared" si="13"/>
        <v>27</v>
      </c>
      <c r="BD31" s="45">
        <v>20</v>
      </c>
      <c r="BE31" s="22">
        <v>10</v>
      </c>
      <c r="BF31" s="22"/>
      <c r="BG31" s="289">
        <f t="shared" si="14"/>
        <v>30</v>
      </c>
      <c r="BH31" s="71">
        <f t="shared" si="16"/>
        <v>76</v>
      </c>
      <c r="BI31" s="376">
        <f>'ESTUDIO  FORMULADO '!BT31</f>
        <v>269876</v>
      </c>
      <c r="BJ31" s="377">
        <f t="shared" si="15"/>
        <v>20510576</v>
      </c>
      <c r="BK31" s="577"/>
      <c r="BL31" s="378">
        <f t="shared" si="25"/>
        <v>0</v>
      </c>
      <c r="BM31" s="379">
        <f t="shared" si="17"/>
        <v>0</v>
      </c>
      <c r="BN31" s="378">
        <f t="shared" si="26"/>
        <v>0</v>
      </c>
      <c r="BO31" s="380">
        <f t="shared" si="27"/>
        <v>0</v>
      </c>
      <c r="BP31" s="380">
        <f t="shared" si="18"/>
        <v>0</v>
      </c>
      <c r="BQ31" s="380">
        <f t="shared" si="28"/>
        <v>0</v>
      </c>
      <c r="BR31" s="380">
        <f t="shared" si="29"/>
        <v>0</v>
      </c>
      <c r="BS31" s="379">
        <f t="shared" si="65"/>
        <v>0</v>
      </c>
      <c r="BT31" s="378">
        <f t="shared" si="31"/>
        <v>0</v>
      </c>
      <c r="BU31" s="380">
        <f t="shared" si="32"/>
        <v>2698760</v>
      </c>
      <c r="BV31" s="380">
        <f t="shared" si="33"/>
        <v>0</v>
      </c>
      <c r="BW31" s="380">
        <f t="shared" si="34"/>
        <v>0</v>
      </c>
      <c r="BX31" s="379">
        <f t="shared" si="19"/>
        <v>2698760</v>
      </c>
      <c r="BY31" s="378">
        <f t="shared" si="35"/>
        <v>0</v>
      </c>
      <c r="BZ31" s="380">
        <f t="shared" si="36"/>
        <v>0</v>
      </c>
      <c r="CA31" s="380">
        <f t="shared" si="37"/>
        <v>0</v>
      </c>
      <c r="CB31" s="379">
        <f t="shared" si="20"/>
        <v>0</v>
      </c>
      <c r="CC31" s="378">
        <f t="shared" si="38"/>
        <v>0</v>
      </c>
      <c r="CD31" s="380">
        <f t="shared" si="66"/>
        <v>0</v>
      </c>
      <c r="CE31" s="381">
        <f t="shared" si="40"/>
        <v>0</v>
      </c>
      <c r="CF31" s="382">
        <f t="shared" si="41"/>
        <v>539752</v>
      </c>
      <c r="CG31" s="380">
        <f t="shared" si="42"/>
        <v>0</v>
      </c>
      <c r="CH31" s="380">
        <f t="shared" si="43"/>
        <v>1349380</v>
      </c>
      <c r="CI31" s="380">
        <f t="shared" si="44"/>
        <v>0</v>
      </c>
      <c r="CJ31" s="379">
        <f t="shared" si="67"/>
        <v>1889132</v>
      </c>
      <c r="CK31" s="378">
        <f t="shared" si="46"/>
        <v>539752</v>
      </c>
      <c r="CL31" s="380">
        <f t="shared" si="47"/>
        <v>0</v>
      </c>
      <c r="CM31" s="379">
        <f t="shared" si="68"/>
        <v>539752</v>
      </c>
      <c r="CN31" s="378">
        <f t="shared" si="48"/>
        <v>0</v>
      </c>
      <c r="CO31" s="380">
        <f t="shared" si="49"/>
        <v>0</v>
      </c>
      <c r="CP31" s="381">
        <f t="shared" si="22"/>
        <v>0</v>
      </c>
      <c r="CQ31" s="382">
        <f t="shared" si="50"/>
        <v>0</v>
      </c>
      <c r="CR31" s="380">
        <f t="shared" si="51"/>
        <v>0</v>
      </c>
      <c r="CS31" s="380">
        <f t="shared" si="52"/>
        <v>0</v>
      </c>
      <c r="CT31" s="379">
        <f t="shared" si="53"/>
        <v>0</v>
      </c>
      <c r="CU31" s="378">
        <f t="shared" si="54"/>
        <v>0</v>
      </c>
      <c r="CV31" s="380">
        <f t="shared" si="55"/>
        <v>6746900</v>
      </c>
      <c r="CW31" s="380">
        <f t="shared" si="56"/>
        <v>539752</v>
      </c>
      <c r="CX31" s="381">
        <f t="shared" si="23"/>
        <v>7286652</v>
      </c>
      <c r="CY31" s="382">
        <f t="shared" si="57"/>
        <v>0</v>
      </c>
      <c r="CZ31" s="380">
        <f t="shared" si="69"/>
        <v>0</v>
      </c>
      <c r="DA31" s="379">
        <f t="shared" si="59"/>
        <v>7286652</v>
      </c>
      <c r="DB31" s="378">
        <f t="shared" si="60"/>
        <v>5397520</v>
      </c>
      <c r="DC31" s="380">
        <f t="shared" si="61"/>
        <v>2698760</v>
      </c>
      <c r="DD31" s="380">
        <f t="shared" si="62"/>
        <v>0</v>
      </c>
      <c r="DE31" s="379">
        <f t="shared" si="70"/>
        <v>8096280</v>
      </c>
      <c r="DF31" s="383">
        <f t="shared" si="63"/>
        <v>20510576</v>
      </c>
      <c r="DG31" s="598"/>
    </row>
    <row r="32" spans="2:111" s="21" customFormat="1" ht="24.75" thickBot="1" x14ac:dyDescent="0.3">
      <c r="B32" s="79">
        <v>25</v>
      </c>
      <c r="C32" s="18" t="str">
        <f>'ESTUDIO  FORMULADO '!C32</f>
        <v>Extrelut® NT, referencia 1150921000</v>
      </c>
      <c r="D32" s="69"/>
      <c r="E32" s="69" t="str">
        <f>'ESTUDIO  FORMULADO '!E32</f>
        <v>NA</v>
      </c>
      <c r="F32" s="18" t="str">
        <f>'ESTUDIO  FORMULADO '!F32</f>
        <v>Frasco por 1 Kg</v>
      </c>
      <c r="G32" s="18" t="str">
        <f>'ESTUDIO  FORMULADO '!G32</f>
        <v xml:space="preserve"> Un (1) año a partir de la entrega</v>
      </c>
      <c r="H32" s="69" t="str">
        <f>'ESTUDIO  FORMULADO '!H32</f>
        <v>AMBIENTE</v>
      </c>
      <c r="I32" s="337" t="str">
        <f>'ESTUDIO  FORMULADO '!I32</f>
        <v>68855-54-9</v>
      </c>
      <c r="J32" s="438"/>
      <c r="K32" s="339" t="str">
        <f>'ESTUDIO  FORMULADO '!K32</f>
        <v>REACTIVO</v>
      </c>
      <c r="L32" s="337" t="str">
        <f>'ESTUDIO  FORMULADO '!L32</f>
        <v>NA</v>
      </c>
      <c r="M32" s="530"/>
      <c r="N32" s="355"/>
      <c r="O32" s="334">
        <f t="shared" si="64"/>
        <v>0</v>
      </c>
      <c r="P32" s="355"/>
      <c r="Q32" s="357"/>
      <c r="R32" s="357"/>
      <c r="S32" s="357"/>
      <c r="T32" s="357"/>
      <c r="U32" s="334">
        <f t="shared" si="1"/>
        <v>0</v>
      </c>
      <c r="V32" s="358"/>
      <c r="W32" s="357"/>
      <c r="X32" s="357"/>
      <c r="Y32" s="357"/>
      <c r="Z32" s="334">
        <f t="shared" si="2"/>
        <v>0</v>
      </c>
      <c r="AA32" s="358"/>
      <c r="AB32" s="357">
        <v>1</v>
      </c>
      <c r="AC32" s="357"/>
      <c r="AD32" s="49">
        <f t="shared" si="3"/>
        <v>1</v>
      </c>
      <c r="AE32" s="359"/>
      <c r="AF32" s="49">
        <f t="shared" si="4"/>
        <v>0</v>
      </c>
      <c r="AG32" s="334">
        <f t="shared" si="5"/>
        <v>1</v>
      </c>
      <c r="AH32" s="355"/>
      <c r="AI32" s="357"/>
      <c r="AJ32" s="357"/>
      <c r="AK32" s="359"/>
      <c r="AL32" s="334">
        <f t="shared" si="6"/>
        <v>0</v>
      </c>
      <c r="AM32" s="358"/>
      <c r="AN32" s="357"/>
      <c r="AO32" s="334">
        <f t="shared" si="7"/>
        <v>0</v>
      </c>
      <c r="AP32" s="355"/>
      <c r="AQ32" s="359"/>
      <c r="AR32" s="49">
        <f t="shared" si="8"/>
        <v>0</v>
      </c>
      <c r="AS32" s="359"/>
      <c r="AT32" s="359"/>
      <c r="AU32" s="49">
        <f t="shared" si="9"/>
        <v>0</v>
      </c>
      <c r="AV32" s="334">
        <f t="shared" si="10"/>
        <v>0</v>
      </c>
      <c r="AW32" s="358"/>
      <c r="AX32" s="357"/>
      <c r="AY32" s="357"/>
      <c r="AZ32" s="49">
        <f t="shared" si="11"/>
        <v>0</v>
      </c>
      <c r="BA32" s="357"/>
      <c r="BB32" s="49">
        <f t="shared" si="12"/>
        <v>0</v>
      </c>
      <c r="BC32" s="334">
        <f t="shared" si="13"/>
        <v>0</v>
      </c>
      <c r="BD32" s="358"/>
      <c r="BE32" s="357"/>
      <c r="BF32" s="357"/>
      <c r="BG32" s="334">
        <f t="shared" si="14"/>
        <v>0</v>
      </c>
      <c r="BH32" s="73">
        <f t="shared" si="16"/>
        <v>1</v>
      </c>
      <c r="BI32" s="376">
        <f>'ESTUDIO  FORMULADO '!BT32</f>
        <v>5703849</v>
      </c>
      <c r="BJ32" s="384">
        <f>BI32*BH32</f>
        <v>5703849</v>
      </c>
      <c r="BK32" s="577"/>
      <c r="BL32" s="385">
        <f t="shared" si="25"/>
        <v>0</v>
      </c>
      <c r="BM32" s="386">
        <f t="shared" si="17"/>
        <v>0</v>
      </c>
      <c r="BN32" s="385">
        <f t="shared" si="26"/>
        <v>0</v>
      </c>
      <c r="BO32" s="387">
        <f t="shared" si="27"/>
        <v>0</v>
      </c>
      <c r="BP32" s="387">
        <f t="shared" si="18"/>
        <v>0</v>
      </c>
      <c r="BQ32" s="387">
        <f t="shared" si="28"/>
        <v>0</v>
      </c>
      <c r="BR32" s="387">
        <f t="shared" si="29"/>
        <v>0</v>
      </c>
      <c r="BS32" s="386">
        <f t="shared" si="65"/>
        <v>0</v>
      </c>
      <c r="BT32" s="385">
        <f t="shared" si="31"/>
        <v>0</v>
      </c>
      <c r="BU32" s="387">
        <f t="shared" si="32"/>
        <v>0</v>
      </c>
      <c r="BV32" s="387">
        <f t="shared" si="33"/>
        <v>0</v>
      </c>
      <c r="BW32" s="387">
        <f t="shared" si="34"/>
        <v>0</v>
      </c>
      <c r="BX32" s="386">
        <f t="shared" si="19"/>
        <v>0</v>
      </c>
      <c r="BY32" s="385">
        <f t="shared" si="35"/>
        <v>0</v>
      </c>
      <c r="BZ32" s="387">
        <f t="shared" si="36"/>
        <v>5703849</v>
      </c>
      <c r="CA32" s="387">
        <f t="shared" si="37"/>
        <v>0</v>
      </c>
      <c r="CB32" s="386">
        <f t="shared" si="20"/>
        <v>5703849</v>
      </c>
      <c r="CC32" s="385">
        <f t="shared" si="38"/>
        <v>0</v>
      </c>
      <c r="CD32" s="387">
        <f t="shared" si="66"/>
        <v>0</v>
      </c>
      <c r="CE32" s="388">
        <f t="shared" si="40"/>
        <v>5703849</v>
      </c>
      <c r="CF32" s="389">
        <f t="shared" si="41"/>
        <v>0</v>
      </c>
      <c r="CG32" s="387">
        <f t="shared" si="42"/>
        <v>0</v>
      </c>
      <c r="CH32" s="387">
        <f t="shared" si="43"/>
        <v>0</v>
      </c>
      <c r="CI32" s="387">
        <f t="shared" si="44"/>
        <v>0</v>
      </c>
      <c r="CJ32" s="386">
        <f t="shared" si="67"/>
        <v>0</v>
      </c>
      <c r="CK32" s="385">
        <f t="shared" si="46"/>
        <v>0</v>
      </c>
      <c r="CL32" s="387">
        <f t="shared" si="47"/>
        <v>0</v>
      </c>
      <c r="CM32" s="386">
        <f t="shared" si="68"/>
        <v>0</v>
      </c>
      <c r="CN32" s="385">
        <f t="shared" si="48"/>
        <v>0</v>
      </c>
      <c r="CO32" s="387">
        <f t="shared" si="49"/>
        <v>0</v>
      </c>
      <c r="CP32" s="388">
        <f t="shared" si="22"/>
        <v>0</v>
      </c>
      <c r="CQ32" s="389">
        <f t="shared" si="50"/>
        <v>0</v>
      </c>
      <c r="CR32" s="387">
        <f t="shared" si="51"/>
        <v>0</v>
      </c>
      <c r="CS32" s="387">
        <f t="shared" si="52"/>
        <v>0</v>
      </c>
      <c r="CT32" s="386">
        <f t="shared" si="53"/>
        <v>0</v>
      </c>
      <c r="CU32" s="385">
        <f t="shared" si="54"/>
        <v>0</v>
      </c>
      <c r="CV32" s="387">
        <f t="shared" si="55"/>
        <v>0</v>
      </c>
      <c r="CW32" s="387">
        <f t="shared" si="56"/>
        <v>0</v>
      </c>
      <c r="CX32" s="388">
        <f t="shared" si="23"/>
        <v>0</v>
      </c>
      <c r="CY32" s="389">
        <f t="shared" si="57"/>
        <v>0</v>
      </c>
      <c r="CZ32" s="387">
        <f t="shared" si="69"/>
        <v>0</v>
      </c>
      <c r="DA32" s="386">
        <f t="shared" si="59"/>
        <v>0</v>
      </c>
      <c r="DB32" s="385">
        <f t="shared" si="60"/>
        <v>0</v>
      </c>
      <c r="DC32" s="387">
        <f t="shared" si="61"/>
        <v>0</v>
      </c>
      <c r="DD32" s="387">
        <f t="shared" si="62"/>
        <v>0</v>
      </c>
      <c r="DE32" s="386">
        <f t="shared" si="70"/>
        <v>0</v>
      </c>
      <c r="DF32" s="390">
        <f t="shared" si="63"/>
        <v>5703849</v>
      </c>
      <c r="DG32" s="598"/>
    </row>
    <row r="33" spans="2:111" ht="15.75" thickBot="1" x14ac:dyDescent="0.3">
      <c r="B33" s="458" t="s">
        <v>253</v>
      </c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8"/>
      <c r="N33" s="285">
        <f t="shared" ref="N33:BH33" si="71">SUM(N8:N32)</f>
        <v>67</v>
      </c>
      <c r="O33" s="286">
        <f t="shared" si="71"/>
        <v>67</v>
      </c>
      <c r="P33" s="285">
        <f t="shared" si="71"/>
        <v>0</v>
      </c>
      <c r="Q33" s="287">
        <f t="shared" si="71"/>
        <v>17</v>
      </c>
      <c r="R33" s="287">
        <f t="shared" si="71"/>
        <v>0</v>
      </c>
      <c r="S33" s="287">
        <f t="shared" si="71"/>
        <v>22</v>
      </c>
      <c r="T33" s="287">
        <f t="shared" si="71"/>
        <v>0</v>
      </c>
      <c r="U33" s="286">
        <f t="shared" si="71"/>
        <v>39</v>
      </c>
      <c r="V33" s="285">
        <f t="shared" si="71"/>
        <v>2</v>
      </c>
      <c r="W33" s="287">
        <f t="shared" si="71"/>
        <v>16</v>
      </c>
      <c r="X33" s="287">
        <f t="shared" si="71"/>
        <v>15</v>
      </c>
      <c r="Y33" s="287">
        <f t="shared" si="71"/>
        <v>17</v>
      </c>
      <c r="Z33" s="286">
        <f t="shared" si="71"/>
        <v>50</v>
      </c>
      <c r="AA33" s="285">
        <f t="shared" si="71"/>
        <v>2</v>
      </c>
      <c r="AB33" s="287">
        <f t="shared" si="71"/>
        <v>5</v>
      </c>
      <c r="AC33" s="287">
        <f t="shared" si="71"/>
        <v>31</v>
      </c>
      <c r="AD33" s="287">
        <f t="shared" si="71"/>
        <v>38</v>
      </c>
      <c r="AE33" s="287">
        <f t="shared" si="71"/>
        <v>1</v>
      </c>
      <c r="AF33" s="287">
        <f t="shared" si="71"/>
        <v>1</v>
      </c>
      <c r="AG33" s="286">
        <f t="shared" si="71"/>
        <v>39</v>
      </c>
      <c r="AH33" s="285">
        <f t="shared" si="71"/>
        <v>2</v>
      </c>
      <c r="AI33" s="287">
        <f t="shared" si="71"/>
        <v>0</v>
      </c>
      <c r="AJ33" s="287">
        <f t="shared" si="71"/>
        <v>6</v>
      </c>
      <c r="AK33" s="287">
        <f t="shared" si="71"/>
        <v>0</v>
      </c>
      <c r="AL33" s="286">
        <f t="shared" si="71"/>
        <v>8</v>
      </c>
      <c r="AM33" s="285">
        <f t="shared" si="71"/>
        <v>8</v>
      </c>
      <c r="AN33" s="287">
        <f t="shared" si="71"/>
        <v>15</v>
      </c>
      <c r="AO33" s="286">
        <f t="shared" si="71"/>
        <v>23</v>
      </c>
      <c r="AP33" s="285">
        <f t="shared" si="71"/>
        <v>0</v>
      </c>
      <c r="AQ33" s="287">
        <f t="shared" si="71"/>
        <v>1</v>
      </c>
      <c r="AR33" s="287">
        <f t="shared" si="71"/>
        <v>1</v>
      </c>
      <c r="AS33" s="287">
        <f t="shared" si="71"/>
        <v>0</v>
      </c>
      <c r="AT33" s="287">
        <f t="shared" si="71"/>
        <v>16</v>
      </c>
      <c r="AU33" s="287">
        <f t="shared" si="71"/>
        <v>16</v>
      </c>
      <c r="AV33" s="286">
        <f t="shared" si="71"/>
        <v>17</v>
      </c>
      <c r="AW33" s="285">
        <f t="shared" si="71"/>
        <v>2</v>
      </c>
      <c r="AX33" s="287">
        <f t="shared" si="71"/>
        <v>37</v>
      </c>
      <c r="AY33" s="287">
        <f t="shared" si="71"/>
        <v>10</v>
      </c>
      <c r="AZ33" s="287">
        <f t="shared" si="71"/>
        <v>49</v>
      </c>
      <c r="BA33" s="287">
        <f t="shared" si="71"/>
        <v>1</v>
      </c>
      <c r="BB33" s="287">
        <f t="shared" si="71"/>
        <v>1</v>
      </c>
      <c r="BC33" s="286">
        <f t="shared" si="71"/>
        <v>50</v>
      </c>
      <c r="BD33" s="285">
        <f t="shared" si="71"/>
        <v>42</v>
      </c>
      <c r="BE33" s="287">
        <f t="shared" si="71"/>
        <v>40</v>
      </c>
      <c r="BF33" s="287">
        <f t="shared" si="71"/>
        <v>25</v>
      </c>
      <c r="BG33" s="286">
        <f t="shared" si="71"/>
        <v>107</v>
      </c>
      <c r="BH33" s="268">
        <f t="shared" si="71"/>
        <v>400</v>
      </c>
      <c r="BI33" s="578" t="s">
        <v>279</v>
      </c>
      <c r="BJ33" s="579"/>
      <c r="BK33" s="571"/>
      <c r="BL33" s="583">
        <f>SUM(BM8:BM32)</f>
        <v>13529558</v>
      </c>
      <c r="BM33" s="579"/>
      <c r="BN33" s="583">
        <f>SUM(BS8:BS32)</f>
        <v>14240792</v>
      </c>
      <c r="BO33" s="578"/>
      <c r="BP33" s="578"/>
      <c r="BQ33" s="578"/>
      <c r="BR33" s="578"/>
      <c r="BS33" s="579"/>
      <c r="BT33" s="583">
        <f>SUM(BX8:BX32)</f>
        <v>16379803</v>
      </c>
      <c r="BU33" s="578"/>
      <c r="BV33" s="578"/>
      <c r="BW33" s="578"/>
      <c r="BX33" s="579"/>
      <c r="BY33" s="583">
        <f>SUM(CE8:CE32)</f>
        <v>30590483</v>
      </c>
      <c r="BZ33" s="596"/>
      <c r="CA33" s="596"/>
      <c r="CB33" s="596"/>
      <c r="CC33" s="596"/>
      <c r="CD33" s="596"/>
      <c r="CE33" s="597"/>
      <c r="CF33" s="583">
        <f>SUM(CJ8:CJ32)</f>
        <v>2213797</v>
      </c>
      <c r="CG33" s="578"/>
      <c r="CH33" s="578"/>
      <c r="CI33" s="578"/>
      <c r="CJ33" s="579"/>
      <c r="CK33" s="583">
        <f>SUM(CM8:CM32)</f>
        <v>5262840</v>
      </c>
      <c r="CL33" s="578"/>
      <c r="CM33" s="579"/>
      <c r="CN33" s="583">
        <f>SUM(CT8:CT32)</f>
        <v>4512893</v>
      </c>
      <c r="CO33" s="578"/>
      <c r="CP33" s="578"/>
      <c r="CQ33" s="578"/>
      <c r="CR33" s="578"/>
      <c r="CS33" s="578"/>
      <c r="CT33" s="579"/>
      <c r="CU33" s="583">
        <f>SUM(DA8:DA32)</f>
        <v>14042822</v>
      </c>
      <c r="CV33" s="578"/>
      <c r="CW33" s="578"/>
      <c r="CX33" s="578"/>
      <c r="CY33" s="578"/>
      <c r="CZ33" s="578"/>
      <c r="DA33" s="579"/>
      <c r="DB33" s="583">
        <f>SUM(DE8:DE32)</f>
        <v>25102144</v>
      </c>
      <c r="DC33" s="578"/>
      <c r="DD33" s="578"/>
      <c r="DE33" s="579"/>
      <c r="DF33" s="137">
        <f>DB33+CU33+CN33+CK33+CF33+BY33+BT33+BN33+BL33</f>
        <v>125875132</v>
      </c>
      <c r="DG33" s="598"/>
    </row>
    <row r="34" spans="2:111" ht="15.75" thickBot="1" x14ac:dyDescent="0.3">
      <c r="BI34" s="589" t="s">
        <v>315</v>
      </c>
      <c r="BJ34" s="574"/>
      <c r="BK34" s="575"/>
      <c r="BL34" s="220">
        <f t="shared" ref="BL34:BW34" si="72">SUM(BL8:BL32)</f>
        <v>13529558</v>
      </c>
      <c r="BM34" s="221">
        <f t="shared" si="72"/>
        <v>13529558</v>
      </c>
      <c r="BN34" s="220">
        <f t="shared" si="72"/>
        <v>0</v>
      </c>
      <c r="BO34" s="220">
        <f t="shared" si="72"/>
        <v>10314108</v>
      </c>
      <c r="BP34" s="220">
        <f t="shared" si="72"/>
        <v>0</v>
      </c>
      <c r="BQ34" s="220">
        <f t="shared" si="72"/>
        <v>3926684</v>
      </c>
      <c r="BR34" s="220">
        <f t="shared" si="72"/>
        <v>0</v>
      </c>
      <c r="BS34" s="223">
        <f t="shared" si="72"/>
        <v>14240792</v>
      </c>
      <c r="BT34" s="220">
        <f t="shared" si="72"/>
        <v>319409</v>
      </c>
      <c r="BU34" s="220">
        <f t="shared" si="72"/>
        <v>3707420</v>
      </c>
      <c r="BV34" s="220">
        <f t="shared" si="72"/>
        <v>2591355</v>
      </c>
      <c r="BW34" s="220">
        <f t="shared" si="72"/>
        <v>9761619</v>
      </c>
      <c r="BX34" s="223">
        <f>SUM(BT34:BW34)</f>
        <v>16379803</v>
      </c>
      <c r="BY34" s="220">
        <f>SUM(BY8:BY32)</f>
        <v>355263</v>
      </c>
      <c r="BZ34" s="220">
        <f>SUM(BZ8:BZ32)</f>
        <v>7490119</v>
      </c>
      <c r="CA34" s="220">
        <f>SUM(CA8:CA32)</f>
        <v>22551775</v>
      </c>
      <c r="CB34" s="222">
        <f>SUM(CB8:CB32)</f>
        <v>30397157</v>
      </c>
      <c r="CC34" s="220">
        <f>SUM(CC8:CC32)</f>
        <v>193326</v>
      </c>
      <c r="CD34" s="222">
        <f>SUM(CC34)</f>
        <v>193326</v>
      </c>
      <c r="CE34" s="223">
        <f>SUM(CE8:CE32)</f>
        <v>30590483</v>
      </c>
      <c r="CF34" s="220">
        <f>SUM(CF8:CF32)</f>
        <v>539752</v>
      </c>
      <c r="CG34" s="220">
        <f>SUM(CG8:CG32)</f>
        <v>0</v>
      </c>
      <c r="CH34" s="220">
        <f>SUM(CH8:CH32)</f>
        <v>1674045</v>
      </c>
      <c r="CI34" s="220">
        <f>SUM(CI8:CI32)</f>
        <v>0</v>
      </c>
      <c r="CJ34" s="223">
        <f>SUM(CF34:CI34)</f>
        <v>2213797</v>
      </c>
      <c r="CK34" s="220">
        <f>SUM(CK8:CK32)</f>
        <v>1699708</v>
      </c>
      <c r="CL34" s="220">
        <f>SUM(CL8:CL32)</f>
        <v>3563132</v>
      </c>
      <c r="CM34" s="223">
        <f>SUM(CK34:CL34)</f>
        <v>5262840</v>
      </c>
      <c r="CN34" s="220">
        <f>SUM(CN8:CN32)</f>
        <v>0</v>
      </c>
      <c r="CO34" s="220">
        <f>SUM(CO8:CO32)</f>
        <v>1540115</v>
      </c>
      <c r="CP34" s="222">
        <f>SUM(CN34:CO34)</f>
        <v>1540115</v>
      </c>
      <c r="CQ34" s="220">
        <f t="shared" ref="CQ34:DE34" si="73">SUM(CQ8:CQ32)</f>
        <v>0</v>
      </c>
      <c r="CR34" s="220">
        <f t="shared" si="73"/>
        <v>2972778</v>
      </c>
      <c r="CS34" s="222">
        <f t="shared" si="73"/>
        <v>2972778</v>
      </c>
      <c r="CT34" s="223">
        <f t="shared" si="73"/>
        <v>4512893</v>
      </c>
      <c r="CU34" s="220">
        <f t="shared" si="73"/>
        <v>386652</v>
      </c>
      <c r="CV34" s="220">
        <f t="shared" si="73"/>
        <v>10206207</v>
      </c>
      <c r="CW34" s="220">
        <f t="shared" si="73"/>
        <v>3256637</v>
      </c>
      <c r="CX34" s="222">
        <f t="shared" si="73"/>
        <v>13849496</v>
      </c>
      <c r="CY34" s="220">
        <f t="shared" si="73"/>
        <v>193326</v>
      </c>
      <c r="CZ34" s="222">
        <f t="shared" si="73"/>
        <v>193326</v>
      </c>
      <c r="DA34" s="223">
        <f t="shared" si="73"/>
        <v>14042822</v>
      </c>
      <c r="DB34" s="220">
        <f t="shared" si="73"/>
        <v>10732200</v>
      </c>
      <c r="DC34" s="220">
        <f t="shared" si="73"/>
        <v>8190005</v>
      </c>
      <c r="DD34" s="220">
        <f t="shared" si="73"/>
        <v>6179939</v>
      </c>
      <c r="DE34" s="223">
        <f t="shared" si="73"/>
        <v>25102144</v>
      </c>
      <c r="DF34" s="224">
        <f>DE34+DA34+CT34+CM34+CJ34+CE34+BX34+BS34+BM34</f>
        <v>125875132</v>
      </c>
      <c r="DG34" s="571"/>
    </row>
    <row r="35" spans="2:111" ht="23.25" customHeight="1" x14ac:dyDescent="0.2">
      <c r="B35" s="449" t="s">
        <v>254</v>
      </c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1"/>
    </row>
    <row r="36" spans="2:111" ht="15" customHeight="1" x14ac:dyDescent="0.2">
      <c r="B36" s="452"/>
      <c r="C36" s="453"/>
      <c r="D36" s="453"/>
      <c r="E36" s="453"/>
      <c r="F36" s="453"/>
      <c r="G36" s="453"/>
      <c r="H36" s="453"/>
      <c r="I36" s="453"/>
      <c r="J36" s="453"/>
      <c r="K36" s="453"/>
      <c r="L36" s="453"/>
      <c r="M36" s="454"/>
    </row>
    <row r="37" spans="2:111" ht="15.75" customHeight="1" thickBot="1" x14ac:dyDescent="0.25">
      <c r="B37" s="455"/>
      <c r="C37" s="456"/>
      <c r="D37" s="456"/>
      <c r="E37" s="456"/>
      <c r="F37" s="456"/>
      <c r="G37" s="456"/>
      <c r="H37" s="456"/>
      <c r="I37" s="456"/>
      <c r="J37" s="456"/>
      <c r="K37" s="456"/>
      <c r="L37" s="456"/>
      <c r="M37" s="457"/>
    </row>
    <row r="38" spans="2:111" s="21" customFormat="1" ht="15.75" customHeight="1" thickBot="1" x14ac:dyDescent="0.3">
      <c r="B38" s="472" t="s">
        <v>235</v>
      </c>
      <c r="C38" s="478" t="s">
        <v>18</v>
      </c>
      <c r="D38" s="475" t="s">
        <v>236</v>
      </c>
      <c r="E38" s="472" t="s">
        <v>19</v>
      </c>
      <c r="F38" s="466" t="s">
        <v>321</v>
      </c>
      <c r="G38" s="466" t="s">
        <v>238</v>
      </c>
      <c r="H38" s="466" t="s">
        <v>239</v>
      </c>
      <c r="I38" s="469" t="s">
        <v>20</v>
      </c>
      <c r="J38" s="459" t="s">
        <v>240</v>
      </c>
      <c r="K38" s="459" t="s">
        <v>241</v>
      </c>
      <c r="L38" s="459" t="s">
        <v>242</v>
      </c>
      <c r="M38" s="459" t="s">
        <v>243</v>
      </c>
      <c r="N38" s="481" t="s">
        <v>0</v>
      </c>
      <c r="O38" s="482"/>
      <c r="P38" s="481" t="s">
        <v>2</v>
      </c>
      <c r="Q38" s="490"/>
      <c r="R38" s="490"/>
      <c r="S38" s="490"/>
      <c r="T38" s="490"/>
      <c r="U38" s="482"/>
      <c r="V38" s="490" t="s">
        <v>3</v>
      </c>
      <c r="W38" s="490"/>
      <c r="X38" s="490"/>
      <c r="Y38" s="490"/>
      <c r="Z38" s="482"/>
      <c r="AA38" s="498" t="s">
        <v>4</v>
      </c>
      <c r="AB38" s="498"/>
      <c r="AC38" s="498"/>
      <c r="AD38" s="498"/>
      <c r="AE38" s="498"/>
      <c r="AF38" s="498"/>
      <c r="AG38" s="499"/>
      <c r="AH38" s="500" t="s">
        <v>5</v>
      </c>
      <c r="AI38" s="498"/>
      <c r="AJ38" s="498"/>
      <c r="AK38" s="498"/>
      <c r="AL38" s="498"/>
      <c r="AM38" s="481" t="s">
        <v>6</v>
      </c>
      <c r="AN38" s="490"/>
      <c r="AO38" s="482"/>
      <c r="AP38" s="490" t="s">
        <v>7</v>
      </c>
      <c r="AQ38" s="490"/>
      <c r="AR38" s="490"/>
      <c r="AS38" s="490"/>
      <c r="AT38" s="490"/>
      <c r="AU38" s="490"/>
      <c r="AV38" s="482"/>
      <c r="AW38" s="481" t="s">
        <v>8</v>
      </c>
      <c r="AX38" s="490"/>
      <c r="AY38" s="490"/>
      <c r="AZ38" s="490"/>
      <c r="BA38" s="490"/>
      <c r="BB38" s="490"/>
      <c r="BC38" s="482"/>
      <c r="BD38" s="481" t="s">
        <v>9</v>
      </c>
      <c r="BE38" s="490"/>
      <c r="BF38" s="490"/>
      <c r="BG38" s="482"/>
      <c r="BH38" s="459" t="s">
        <v>244</v>
      </c>
      <c r="BI38" s="431" t="s">
        <v>286</v>
      </c>
      <c r="BJ38" s="556" t="s">
        <v>271</v>
      </c>
      <c r="BK38" s="556" t="s">
        <v>272</v>
      </c>
      <c r="BL38" s="490" t="s">
        <v>0</v>
      </c>
      <c r="BM38" s="482"/>
      <c r="BN38" s="481" t="s">
        <v>2</v>
      </c>
      <c r="BO38" s="490"/>
      <c r="BP38" s="490"/>
      <c r="BQ38" s="490"/>
      <c r="BR38" s="490"/>
      <c r="BS38" s="482"/>
      <c r="BT38" s="490" t="s">
        <v>3</v>
      </c>
      <c r="BU38" s="490"/>
      <c r="BV38" s="490"/>
      <c r="BW38" s="490"/>
      <c r="BX38" s="482"/>
      <c r="BY38" s="498" t="s">
        <v>4</v>
      </c>
      <c r="BZ38" s="498"/>
      <c r="CA38" s="498"/>
      <c r="CB38" s="498"/>
      <c r="CC38" s="498"/>
      <c r="CD38" s="498"/>
      <c r="CE38" s="499"/>
      <c r="CF38" s="500" t="s">
        <v>5</v>
      </c>
      <c r="CG38" s="498"/>
      <c r="CH38" s="498"/>
      <c r="CI38" s="498"/>
      <c r="CJ38" s="498"/>
      <c r="CK38" s="481" t="s">
        <v>6</v>
      </c>
      <c r="CL38" s="490"/>
      <c r="CM38" s="482"/>
      <c r="CN38" s="490" t="s">
        <v>7</v>
      </c>
      <c r="CO38" s="490"/>
      <c r="CP38" s="490"/>
      <c r="CQ38" s="490"/>
      <c r="CR38" s="490"/>
      <c r="CS38" s="490"/>
      <c r="CT38" s="482"/>
      <c r="CU38" s="481" t="s">
        <v>8</v>
      </c>
      <c r="CV38" s="490"/>
      <c r="CW38" s="490"/>
      <c r="CX38" s="490"/>
      <c r="CY38" s="490"/>
      <c r="CZ38" s="490"/>
      <c r="DA38" s="482"/>
      <c r="DB38" s="481" t="s">
        <v>9</v>
      </c>
      <c r="DC38" s="490"/>
      <c r="DD38" s="490"/>
      <c r="DE38" s="482"/>
      <c r="DF38" s="459" t="s">
        <v>287</v>
      </c>
      <c r="DG38" s="459" t="s">
        <v>288</v>
      </c>
    </row>
    <row r="39" spans="2:111" s="21" customFormat="1" ht="15" customHeight="1" thickBot="1" x14ac:dyDescent="0.3">
      <c r="B39" s="473"/>
      <c r="C39" s="479"/>
      <c r="D39" s="476"/>
      <c r="E39" s="473"/>
      <c r="F39" s="467"/>
      <c r="G39" s="467"/>
      <c r="H39" s="467"/>
      <c r="I39" s="470"/>
      <c r="J39" s="460"/>
      <c r="K39" s="460"/>
      <c r="L39" s="460"/>
      <c r="M39" s="460"/>
      <c r="N39" s="483"/>
      <c r="O39" s="484"/>
      <c r="P39" s="495"/>
      <c r="Q39" s="496"/>
      <c r="R39" s="496"/>
      <c r="S39" s="496"/>
      <c r="T39" s="496"/>
      <c r="U39" s="497"/>
      <c r="V39" s="496"/>
      <c r="W39" s="496"/>
      <c r="X39" s="496"/>
      <c r="Y39" s="496"/>
      <c r="Z39" s="497"/>
      <c r="AA39" s="500" t="s">
        <v>10</v>
      </c>
      <c r="AB39" s="498"/>
      <c r="AC39" s="498"/>
      <c r="AD39" s="499"/>
      <c r="AE39" s="500" t="s">
        <v>11</v>
      </c>
      <c r="AF39" s="498"/>
      <c r="AG39" s="499"/>
      <c r="AH39" s="500" t="s">
        <v>12</v>
      </c>
      <c r="AI39" s="498"/>
      <c r="AJ39" s="498"/>
      <c r="AK39" s="498"/>
      <c r="AL39" s="499"/>
      <c r="AM39" s="483"/>
      <c r="AN39" s="492"/>
      <c r="AO39" s="484"/>
      <c r="AP39" s="500" t="s">
        <v>13</v>
      </c>
      <c r="AQ39" s="498"/>
      <c r="AR39" s="499"/>
      <c r="AS39" s="500" t="s">
        <v>14</v>
      </c>
      <c r="AT39" s="498"/>
      <c r="AU39" s="499"/>
      <c r="AV39" s="501" t="s">
        <v>15</v>
      </c>
      <c r="AW39" s="500" t="s">
        <v>16</v>
      </c>
      <c r="AX39" s="498"/>
      <c r="AY39" s="498"/>
      <c r="AZ39" s="499"/>
      <c r="BA39" s="500" t="s">
        <v>17</v>
      </c>
      <c r="BB39" s="499"/>
      <c r="BC39" s="488" t="s">
        <v>39</v>
      </c>
      <c r="BD39" s="483"/>
      <c r="BE39" s="492"/>
      <c r="BF39" s="492"/>
      <c r="BG39" s="484"/>
      <c r="BH39" s="460"/>
      <c r="BI39" s="432"/>
      <c r="BJ39" s="557"/>
      <c r="BK39" s="557"/>
      <c r="BL39" s="492"/>
      <c r="BM39" s="484"/>
      <c r="BN39" s="495"/>
      <c r="BO39" s="496"/>
      <c r="BP39" s="496"/>
      <c r="BQ39" s="496"/>
      <c r="BR39" s="496"/>
      <c r="BS39" s="497"/>
      <c r="BT39" s="496"/>
      <c r="BU39" s="496"/>
      <c r="BV39" s="496"/>
      <c r="BW39" s="496"/>
      <c r="BX39" s="497"/>
      <c r="BY39" s="500" t="s">
        <v>10</v>
      </c>
      <c r="BZ39" s="498"/>
      <c r="CA39" s="498"/>
      <c r="CB39" s="499"/>
      <c r="CC39" s="500" t="s">
        <v>11</v>
      </c>
      <c r="CD39" s="498"/>
      <c r="CE39" s="499"/>
      <c r="CF39" s="500" t="s">
        <v>12</v>
      </c>
      <c r="CG39" s="498"/>
      <c r="CH39" s="498"/>
      <c r="CI39" s="498"/>
      <c r="CJ39" s="499"/>
      <c r="CK39" s="483"/>
      <c r="CL39" s="492"/>
      <c r="CM39" s="484"/>
      <c r="CN39" s="500" t="s">
        <v>13</v>
      </c>
      <c r="CO39" s="498"/>
      <c r="CP39" s="499"/>
      <c r="CQ39" s="500" t="s">
        <v>14</v>
      </c>
      <c r="CR39" s="498"/>
      <c r="CS39" s="499"/>
      <c r="CT39" s="501" t="s">
        <v>15</v>
      </c>
      <c r="CU39" s="500" t="s">
        <v>16</v>
      </c>
      <c r="CV39" s="498"/>
      <c r="CW39" s="498"/>
      <c r="CX39" s="499"/>
      <c r="CY39" s="500" t="s">
        <v>17</v>
      </c>
      <c r="CZ39" s="499"/>
      <c r="DA39" s="488" t="s">
        <v>39</v>
      </c>
      <c r="DB39" s="483"/>
      <c r="DC39" s="492"/>
      <c r="DD39" s="492"/>
      <c r="DE39" s="484"/>
      <c r="DF39" s="460"/>
      <c r="DG39" s="460"/>
    </row>
    <row r="40" spans="2:111" s="21" customFormat="1" ht="48.75" thickBot="1" x14ac:dyDescent="0.3">
      <c r="B40" s="474"/>
      <c r="C40" s="480"/>
      <c r="D40" s="477"/>
      <c r="E40" s="474"/>
      <c r="F40" s="468"/>
      <c r="G40" s="468"/>
      <c r="H40" s="468"/>
      <c r="I40" s="471"/>
      <c r="J40" s="460"/>
      <c r="K40" s="460"/>
      <c r="L40" s="460"/>
      <c r="M40" s="460"/>
      <c r="N40" s="12" t="s">
        <v>21</v>
      </c>
      <c r="O40" s="24" t="s">
        <v>1</v>
      </c>
      <c r="P40" s="25" t="s">
        <v>22</v>
      </c>
      <c r="Q40" s="12" t="s">
        <v>24</v>
      </c>
      <c r="R40" s="12" t="s">
        <v>25</v>
      </c>
      <c r="S40" s="12" t="s">
        <v>26</v>
      </c>
      <c r="T40" s="12" t="s">
        <v>27</v>
      </c>
      <c r="U40" s="26" t="s">
        <v>28</v>
      </c>
      <c r="V40" s="12" t="s">
        <v>23</v>
      </c>
      <c r="W40" s="12" t="s">
        <v>24</v>
      </c>
      <c r="X40" s="12" t="s">
        <v>26</v>
      </c>
      <c r="Y40" s="12" t="s">
        <v>27</v>
      </c>
      <c r="Z40" s="26" t="s">
        <v>29</v>
      </c>
      <c r="AA40" s="12" t="s">
        <v>23</v>
      </c>
      <c r="AB40" s="12" t="s">
        <v>24</v>
      </c>
      <c r="AC40" s="12" t="s">
        <v>27</v>
      </c>
      <c r="AD40" s="26" t="s">
        <v>30</v>
      </c>
      <c r="AE40" s="12" t="s">
        <v>22</v>
      </c>
      <c r="AF40" s="27" t="s">
        <v>31</v>
      </c>
      <c r="AG40" s="26" t="s">
        <v>32</v>
      </c>
      <c r="AH40" s="25" t="s">
        <v>22</v>
      </c>
      <c r="AI40" s="12" t="s">
        <v>23</v>
      </c>
      <c r="AJ40" s="12" t="s">
        <v>24</v>
      </c>
      <c r="AK40" s="12" t="s">
        <v>27</v>
      </c>
      <c r="AL40" s="26" t="s">
        <v>33</v>
      </c>
      <c r="AM40" s="12" t="s">
        <v>24</v>
      </c>
      <c r="AN40" s="12" t="s">
        <v>27</v>
      </c>
      <c r="AO40" s="26" t="s">
        <v>34</v>
      </c>
      <c r="AP40" s="12" t="s">
        <v>23</v>
      </c>
      <c r="AQ40" s="12" t="s">
        <v>27</v>
      </c>
      <c r="AR40" s="26" t="s">
        <v>35</v>
      </c>
      <c r="AS40" s="12" t="s">
        <v>23</v>
      </c>
      <c r="AT40" s="12" t="s">
        <v>26</v>
      </c>
      <c r="AU40" s="28" t="s">
        <v>36</v>
      </c>
      <c r="AV40" s="502"/>
      <c r="AW40" s="25" t="s">
        <v>22</v>
      </c>
      <c r="AX40" s="12" t="s">
        <v>24</v>
      </c>
      <c r="AY40" s="12" t="s">
        <v>27</v>
      </c>
      <c r="AZ40" s="26" t="s">
        <v>37</v>
      </c>
      <c r="BA40" s="12" t="s">
        <v>22</v>
      </c>
      <c r="BB40" s="27" t="s">
        <v>38</v>
      </c>
      <c r="BC40" s="489"/>
      <c r="BD40" s="12" t="s">
        <v>24</v>
      </c>
      <c r="BE40" s="12" t="s">
        <v>26</v>
      </c>
      <c r="BF40" s="12" t="s">
        <v>27</v>
      </c>
      <c r="BG40" s="26" t="s">
        <v>40</v>
      </c>
      <c r="BH40" s="493"/>
      <c r="BI40" s="491"/>
      <c r="BJ40" s="557"/>
      <c r="BK40" s="558"/>
      <c r="BL40" s="2" t="s">
        <v>21</v>
      </c>
      <c r="BM40" s="1" t="s">
        <v>1</v>
      </c>
      <c r="BN40" s="133" t="s">
        <v>22</v>
      </c>
      <c r="BO40" s="2" t="s">
        <v>24</v>
      </c>
      <c r="BP40" s="2" t="s">
        <v>25</v>
      </c>
      <c r="BQ40" s="2" t="s">
        <v>26</v>
      </c>
      <c r="BR40" s="2" t="s">
        <v>27</v>
      </c>
      <c r="BS40" s="3" t="s">
        <v>28</v>
      </c>
      <c r="BT40" s="2" t="s">
        <v>23</v>
      </c>
      <c r="BU40" s="2" t="s">
        <v>24</v>
      </c>
      <c r="BV40" s="2" t="s">
        <v>26</v>
      </c>
      <c r="BW40" s="2" t="s">
        <v>27</v>
      </c>
      <c r="BX40" s="3" t="s">
        <v>29</v>
      </c>
      <c r="BY40" s="2" t="s">
        <v>23</v>
      </c>
      <c r="BZ40" s="2" t="s">
        <v>24</v>
      </c>
      <c r="CA40" s="2" t="s">
        <v>27</v>
      </c>
      <c r="CB40" s="3" t="s">
        <v>30</v>
      </c>
      <c r="CC40" s="2" t="s">
        <v>22</v>
      </c>
      <c r="CD40" s="4" t="s">
        <v>31</v>
      </c>
      <c r="CE40" s="3" t="s">
        <v>32</v>
      </c>
      <c r="CF40" s="133" t="s">
        <v>22</v>
      </c>
      <c r="CG40" s="2" t="s">
        <v>23</v>
      </c>
      <c r="CH40" s="2" t="s">
        <v>24</v>
      </c>
      <c r="CI40" s="2" t="s">
        <v>27</v>
      </c>
      <c r="CJ40" s="3" t="s">
        <v>33</v>
      </c>
      <c r="CK40" s="2" t="s">
        <v>24</v>
      </c>
      <c r="CL40" s="2" t="s">
        <v>27</v>
      </c>
      <c r="CM40" s="3" t="s">
        <v>34</v>
      </c>
      <c r="CN40" s="2" t="s">
        <v>23</v>
      </c>
      <c r="CO40" s="2" t="s">
        <v>27</v>
      </c>
      <c r="CP40" s="3" t="s">
        <v>35</v>
      </c>
      <c r="CQ40" s="2" t="s">
        <v>23</v>
      </c>
      <c r="CR40" s="2" t="s">
        <v>26</v>
      </c>
      <c r="CS40" s="136" t="s">
        <v>36</v>
      </c>
      <c r="CT40" s="503"/>
      <c r="CU40" s="133" t="s">
        <v>22</v>
      </c>
      <c r="CV40" s="2" t="s">
        <v>24</v>
      </c>
      <c r="CW40" s="2" t="s">
        <v>27</v>
      </c>
      <c r="CX40" s="3" t="s">
        <v>37</v>
      </c>
      <c r="CY40" s="2" t="s">
        <v>22</v>
      </c>
      <c r="CZ40" s="4" t="s">
        <v>38</v>
      </c>
      <c r="DA40" s="494"/>
      <c r="DB40" s="2" t="s">
        <v>24</v>
      </c>
      <c r="DC40" s="2" t="s">
        <v>26</v>
      </c>
      <c r="DD40" s="2" t="s">
        <v>27</v>
      </c>
      <c r="DE40" s="3" t="s">
        <v>40</v>
      </c>
      <c r="DF40" s="460"/>
      <c r="DG40" s="493"/>
    </row>
    <row r="41" spans="2:111" s="21" customFormat="1" ht="24" x14ac:dyDescent="0.25">
      <c r="B41" s="14">
        <v>26</v>
      </c>
      <c r="C41" s="5" t="str">
        <f>'ESTUDIO  FORMULADO '!C41</f>
        <v>Acetona</v>
      </c>
      <c r="D41" s="8" t="str">
        <f>'ESTUDIO  FORMULADO '!D41</f>
        <v>Reactivo analítico  o  ACS o Análisis o Ph Eur o  BP</v>
      </c>
      <c r="E41" s="8" t="str">
        <f>'ESTUDIO  FORMULADO '!E41</f>
        <v>≥99,5 %</v>
      </c>
      <c r="F41" s="9" t="str">
        <f>'ESTUDIO  FORMULADO '!F41</f>
        <v>Frasco por 4 Litros</v>
      </c>
      <c r="G41" s="5" t="str">
        <f>'ESTUDIO  FORMULADO '!G41</f>
        <v xml:space="preserve"> Un (1) año a partir de la entrega</v>
      </c>
      <c r="H41" s="8" t="str">
        <f>'ESTUDIO  FORMULADO '!H41</f>
        <v>AMBIENTE</v>
      </c>
      <c r="I41" s="102" t="str">
        <f>'ESTUDIO  FORMULADO '!I41</f>
        <v>67-64-1</v>
      </c>
      <c r="J41" s="442" t="str">
        <f>'ESTUDIO  FORMULADO '!J41:J56</f>
        <v xml:space="preserve">12161500
12191500
12191600
12352100
12352300  </v>
      </c>
      <c r="K41" s="283" t="str">
        <f>'ESTUDIO  FORMULADO '!K41</f>
        <v>REACTIVO</v>
      </c>
      <c r="L41" s="281" t="str">
        <f>'ESTUDIO  FORMULADO '!L41</f>
        <v>PUREZA</v>
      </c>
      <c r="M41" s="442" t="str">
        <f>'ESTUDIO  FORMULADO '!M41:M56</f>
        <v>ANALISIS DE SUSTACIA</v>
      </c>
      <c r="N41" s="110"/>
      <c r="O41" s="37">
        <f t="shared" ref="O41:O56" si="74">SUM(N41:N41)</f>
        <v>0</v>
      </c>
      <c r="P41" s="35"/>
      <c r="Q41" s="36"/>
      <c r="R41" s="36"/>
      <c r="S41" s="36"/>
      <c r="T41" s="36"/>
      <c r="U41" s="37">
        <f t="shared" ref="U41:U56" si="75">SUM(P41:T41)</f>
        <v>0</v>
      </c>
      <c r="V41" s="35"/>
      <c r="W41" s="36"/>
      <c r="X41" s="36"/>
      <c r="Y41" s="36"/>
      <c r="Z41" s="37">
        <f t="shared" ref="Z41:Z56" si="76">SUM(V41:Y41)</f>
        <v>0</v>
      </c>
      <c r="AA41" s="44"/>
      <c r="AB41" s="48">
        <v>1</v>
      </c>
      <c r="AC41" s="48"/>
      <c r="AD41" s="48">
        <f t="shared" ref="AD41:AD56" si="77">SUM(AA41:AC41)</f>
        <v>1</v>
      </c>
      <c r="AE41" s="48"/>
      <c r="AF41" s="48">
        <f t="shared" ref="AF41:AF56" si="78">SUM(AE41:AE41)</f>
        <v>0</v>
      </c>
      <c r="AG41" s="37">
        <f t="shared" ref="AG41:AG56" si="79">AF41+AD41</f>
        <v>1</v>
      </c>
      <c r="AH41" s="35"/>
      <c r="AI41" s="36"/>
      <c r="AJ41" s="36"/>
      <c r="AK41" s="36"/>
      <c r="AL41" s="37">
        <f t="shared" ref="AL41:AL56" si="80">SUM(AH41:AK41)</f>
        <v>0</v>
      </c>
      <c r="AM41" s="35">
        <v>2</v>
      </c>
      <c r="AN41" s="36"/>
      <c r="AO41" s="37">
        <f t="shared" ref="AO41:AO56" si="81">SUM(AM41:AN41)</f>
        <v>2</v>
      </c>
      <c r="AP41" s="44"/>
      <c r="AQ41" s="48"/>
      <c r="AR41" s="48">
        <f t="shared" ref="AR41:AR56" si="82">SUM(AP41:AQ41)</f>
        <v>0</v>
      </c>
      <c r="AS41" s="48">
        <v>1</v>
      </c>
      <c r="AT41" s="48"/>
      <c r="AU41" s="48">
        <f t="shared" ref="AU41:AU56" si="83">SUM(AS41:AT41)</f>
        <v>1</v>
      </c>
      <c r="AV41" s="37">
        <f t="shared" ref="AV41:AV56" si="84">AU41+AR41</f>
        <v>1</v>
      </c>
      <c r="AW41" s="44"/>
      <c r="AX41" s="48">
        <v>1</v>
      </c>
      <c r="AY41" s="48"/>
      <c r="AZ41" s="48">
        <f t="shared" ref="AZ41:AZ56" si="85">SUM(AW41:AY41)</f>
        <v>1</v>
      </c>
      <c r="BA41" s="48"/>
      <c r="BB41" s="48"/>
      <c r="BC41" s="37">
        <f t="shared" ref="BC41:BC56" si="86">BB41+AZ41</f>
        <v>1</v>
      </c>
      <c r="BD41" s="44">
        <v>2</v>
      </c>
      <c r="BE41" s="48"/>
      <c r="BF41" s="48">
        <v>2</v>
      </c>
      <c r="BG41" s="37">
        <f t="shared" ref="BG41:BG56" si="87">SUM(BD41:BF41)</f>
        <v>4</v>
      </c>
      <c r="BH41" s="70">
        <f>BG41+BC41+AV41+AO41+AL41+AG41+Z41+U41+O41</f>
        <v>9</v>
      </c>
      <c r="BI41" s="93">
        <f>'ESTUDIO  FORMULADO '!BJ41</f>
        <v>178987</v>
      </c>
      <c r="BJ41" s="119">
        <f t="shared" ref="BJ41:BJ56" si="88">BI41*BH41</f>
        <v>1610883</v>
      </c>
      <c r="BK41" s="590">
        <f>SUM(BJ41:BJ56)</f>
        <v>20048186</v>
      </c>
      <c r="BL41" s="124">
        <f>BI41*N41</f>
        <v>0</v>
      </c>
      <c r="BM41" s="125">
        <f>SUM(BL41)</f>
        <v>0</v>
      </c>
      <c r="BN41" s="138">
        <f>BI41*P41</f>
        <v>0</v>
      </c>
      <c r="BO41" s="134">
        <f>BI41*Q41</f>
        <v>0</v>
      </c>
      <c r="BP41" s="134">
        <f>BI41*R41</f>
        <v>0</v>
      </c>
      <c r="BQ41" s="134">
        <f>BI41*S41</f>
        <v>0</v>
      </c>
      <c r="BR41" s="134">
        <f>BI41*T41</f>
        <v>0</v>
      </c>
      <c r="BS41" s="130">
        <f>SUM(BN41:BR41)</f>
        <v>0</v>
      </c>
      <c r="BT41" s="124">
        <f>BI41*V41</f>
        <v>0</v>
      </c>
      <c r="BU41" s="134">
        <f>BI41*W41</f>
        <v>0</v>
      </c>
      <c r="BV41" s="134">
        <f>BI41*X41</f>
        <v>0</v>
      </c>
      <c r="BW41" s="134">
        <f>BI41*Y41</f>
        <v>0</v>
      </c>
      <c r="BX41" s="130">
        <f>SUM(BT41:BW41)</f>
        <v>0</v>
      </c>
      <c r="BY41" s="124">
        <f>BI41*AA41</f>
        <v>0</v>
      </c>
      <c r="BZ41" s="134">
        <f>BI41*AB41</f>
        <v>178987</v>
      </c>
      <c r="CA41" s="134">
        <f>BI41*AC41</f>
        <v>0</v>
      </c>
      <c r="CB41" s="130">
        <f>SUM(BY41:CA41)</f>
        <v>178987</v>
      </c>
      <c r="CC41" s="124">
        <f>BI41*AE41</f>
        <v>0</v>
      </c>
      <c r="CD41" s="134">
        <f>SUM(CC41)</f>
        <v>0</v>
      </c>
      <c r="CE41" s="130">
        <f>CD41+CB41</f>
        <v>178987</v>
      </c>
      <c r="CF41" s="124">
        <f>BI41*AH41</f>
        <v>0</v>
      </c>
      <c r="CG41" s="134">
        <f>BI41*AI41</f>
        <v>0</v>
      </c>
      <c r="CH41" s="134">
        <f>BI41*AJ41</f>
        <v>0</v>
      </c>
      <c r="CI41" s="134">
        <f>BI41*AK41</f>
        <v>0</v>
      </c>
      <c r="CJ41" s="130">
        <f>SUM(CF41:CI41)</f>
        <v>0</v>
      </c>
      <c r="CK41" s="124">
        <f>BI41*AM41</f>
        <v>357974</v>
      </c>
      <c r="CL41" s="134">
        <f>BI41*AN41</f>
        <v>0</v>
      </c>
      <c r="CM41" s="130">
        <f>SUM(CK41:CL41)</f>
        <v>357974</v>
      </c>
      <c r="CN41" s="124">
        <f>BI41*AP41</f>
        <v>0</v>
      </c>
      <c r="CO41" s="134">
        <f>BI41*AQ41</f>
        <v>0</v>
      </c>
      <c r="CP41" s="125">
        <f>SUM(CN41:CO41)</f>
        <v>0</v>
      </c>
      <c r="CQ41" s="138">
        <f>BI41*AS41</f>
        <v>178987</v>
      </c>
      <c r="CR41" s="134">
        <f>BI41*AT41</f>
        <v>0</v>
      </c>
      <c r="CS41" s="134">
        <f>SUM(CQ41:CR41)</f>
        <v>178987</v>
      </c>
      <c r="CT41" s="130">
        <f>CS41+CP41</f>
        <v>178987</v>
      </c>
      <c r="CU41" s="124">
        <f>BI41*AW41</f>
        <v>0</v>
      </c>
      <c r="CV41" s="134">
        <f>BI41*AX41</f>
        <v>178987</v>
      </c>
      <c r="CW41" s="134">
        <f>BI41*AY41</f>
        <v>0</v>
      </c>
      <c r="CX41" s="125">
        <f>SUM(CU41:CW41)</f>
        <v>178987</v>
      </c>
      <c r="CY41" s="138">
        <f>BI41*BA41</f>
        <v>0</v>
      </c>
      <c r="CZ41" s="134">
        <f>SUM(CY41)</f>
        <v>0</v>
      </c>
      <c r="DA41" s="130">
        <f>CZ41+CX41</f>
        <v>178987</v>
      </c>
      <c r="DB41" s="124">
        <f>BI41*BD41</f>
        <v>357974</v>
      </c>
      <c r="DC41" s="134">
        <f>BI41*BE41</f>
        <v>0</v>
      </c>
      <c r="DD41" s="134">
        <f>BI41*BF41</f>
        <v>357974</v>
      </c>
      <c r="DE41" s="130">
        <f>SUM(DB41:DD41)</f>
        <v>715948</v>
      </c>
      <c r="DF41" s="225">
        <f>DE41+DA41+CT41+CM41+CJ41+CE41+BX41+BS41+BM41</f>
        <v>1610883</v>
      </c>
      <c r="DG41" s="570">
        <f>SUM(DF41:DF56)</f>
        <v>20048186</v>
      </c>
    </row>
    <row r="42" spans="2:111" s="21" customFormat="1" ht="24" x14ac:dyDescent="0.25">
      <c r="B42" s="14">
        <v>27</v>
      </c>
      <c r="C42" s="5" t="str">
        <f>'ESTUDIO  FORMULADO '!C42</f>
        <v>Ácido acético glacial</v>
      </c>
      <c r="D42" s="8" t="str">
        <f>'ESTUDIO  FORMULADO '!D42</f>
        <v>Reactivo analítico  o  ACS o Análisis o Ph Eur o  BP</v>
      </c>
      <c r="E42" s="8" t="str">
        <f>'ESTUDIO  FORMULADO '!E42</f>
        <v xml:space="preserve"> ≥99%,</v>
      </c>
      <c r="F42" s="9" t="str">
        <f>'ESTUDIO  FORMULADO '!F42</f>
        <v>Frasco por 2,5 Litros</v>
      </c>
      <c r="G42" s="5" t="str">
        <f>'ESTUDIO  FORMULADO '!G42</f>
        <v xml:space="preserve"> Un (1) año a partir de la entrega</v>
      </c>
      <c r="H42" s="8" t="str">
        <f>'ESTUDIO  FORMULADO '!H42</f>
        <v>AMBIENTE</v>
      </c>
      <c r="I42" s="102" t="str">
        <f>'ESTUDIO  FORMULADO '!I42</f>
        <v>64-19-7</v>
      </c>
      <c r="J42" s="443"/>
      <c r="K42" s="284" t="str">
        <f>'ESTUDIO  FORMULADO '!K42</f>
        <v>REACTIVO</v>
      </c>
      <c r="L42" s="282" t="str">
        <f>'ESTUDIO  FORMULADO '!L42</f>
        <v>PUREZA</v>
      </c>
      <c r="M42" s="443"/>
      <c r="N42" s="53"/>
      <c r="O42" s="39">
        <f t="shared" si="74"/>
        <v>0</v>
      </c>
      <c r="P42" s="38"/>
      <c r="Q42" s="7"/>
      <c r="R42" s="7"/>
      <c r="S42" s="7"/>
      <c r="T42" s="7"/>
      <c r="U42" s="39">
        <f t="shared" si="75"/>
        <v>0</v>
      </c>
      <c r="V42" s="38"/>
      <c r="W42" s="7"/>
      <c r="X42" s="7"/>
      <c r="Y42" s="7"/>
      <c r="Z42" s="39">
        <f t="shared" si="76"/>
        <v>0</v>
      </c>
      <c r="AA42" s="45"/>
      <c r="AB42" s="22"/>
      <c r="AC42" s="22"/>
      <c r="AD42" s="22">
        <f t="shared" si="77"/>
        <v>0</v>
      </c>
      <c r="AE42" s="22"/>
      <c r="AF42" s="22">
        <f t="shared" si="78"/>
        <v>0</v>
      </c>
      <c r="AG42" s="39">
        <f t="shared" si="79"/>
        <v>0</v>
      </c>
      <c r="AH42" s="38"/>
      <c r="AI42" s="7"/>
      <c r="AJ42" s="7"/>
      <c r="AK42" s="7"/>
      <c r="AL42" s="39">
        <f t="shared" si="80"/>
        <v>0</v>
      </c>
      <c r="AM42" s="38"/>
      <c r="AN42" s="7">
        <v>1</v>
      </c>
      <c r="AO42" s="39">
        <f t="shared" si="81"/>
        <v>1</v>
      </c>
      <c r="AP42" s="45"/>
      <c r="AQ42" s="22"/>
      <c r="AR42" s="22">
        <f t="shared" si="82"/>
        <v>0</v>
      </c>
      <c r="AS42" s="22"/>
      <c r="AT42" s="22"/>
      <c r="AU42" s="22">
        <f t="shared" si="83"/>
        <v>0</v>
      </c>
      <c r="AV42" s="39">
        <f t="shared" si="84"/>
        <v>0</v>
      </c>
      <c r="AW42" s="45"/>
      <c r="AX42" s="22"/>
      <c r="AY42" s="22">
        <v>1</v>
      </c>
      <c r="AZ42" s="22">
        <f t="shared" si="85"/>
        <v>1</v>
      </c>
      <c r="BA42" s="22"/>
      <c r="BB42" s="22"/>
      <c r="BC42" s="39">
        <f t="shared" si="86"/>
        <v>1</v>
      </c>
      <c r="BD42" s="45"/>
      <c r="BE42" s="22"/>
      <c r="BF42" s="22"/>
      <c r="BG42" s="39">
        <f t="shared" si="87"/>
        <v>0</v>
      </c>
      <c r="BH42" s="71">
        <f t="shared" ref="BH42:BH56" si="89">BG42+BC42+AV42+AO42+AL42+AG42+Z42+U42+O42</f>
        <v>2</v>
      </c>
      <c r="BI42" s="85">
        <f>'ESTUDIO  FORMULADO '!BJ42</f>
        <v>135477</v>
      </c>
      <c r="BJ42" s="120">
        <f t="shared" si="88"/>
        <v>270954</v>
      </c>
      <c r="BK42" s="591"/>
      <c r="BL42" s="126">
        <f>BI42*N42</f>
        <v>0</v>
      </c>
      <c r="BM42" s="127">
        <f>SUM(BL42)</f>
        <v>0</v>
      </c>
      <c r="BN42" s="139">
        <f>BI42*P42</f>
        <v>0</v>
      </c>
      <c r="BO42" s="118">
        <f>BI42*Q42</f>
        <v>0</v>
      </c>
      <c r="BP42" s="118">
        <f>BI42*R42</f>
        <v>0</v>
      </c>
      <c r="BQ42" s="118">
        <f>BI42*S42</f>
        <v>0</v>
      </c>
      <c r="BR42" s="118">
        <f>BI42*T42</f>
        <v>0</v>
      </c>
      <c r="BS42" s="131">
        <f t="shared" ref="BS42:BS56" si="90">SUM(BN42:BR42)</f>
        <v>0</v>
      </c>
      <c r="BT42" s="126">
        <f>BI42*V42</f>
        <v>0</v>
      </c>
      <c r="BU42" s="118">
        <f>BI42*W42</f>
        <v>0</v>
      </c>
      <c r="BV42" s="118">
        <f>BI42*X42</f>
        <v>0</v>
      </c>
      <c r="BW42" s="118">
        <f>BI42*Y42</f>
        <v>0</v>
      </c>
      <c r="BX42" s="131">
        <f>SUM(BT42:BW42)</f>
        <v>0</v>
      </c>
      <c r="BY42" s="126">
        <f>BI42*AA42</f>
        <v>0</v>
      </c>
      <c r="BZ42" s="118">
        <f>BI42*AB42</f>
        <v>0</v>
      </c>
      <c r="CA42" s="118">
        <f>BI42*AC42</f>
        <v>0</v>
      </c>
      <c r="CB42" s="131">
        <f t="shared" ref="CB42:CB56" si="91">SUM(BY42:CA42)</f>
        <v>0</v>
      </c>
      <c r="CC42" s="126">
        <f>BI42*AE42</f>
        <v>0</v>
      </c>
      <c r="CD42" s="118">
        <f>SUM(CC42)</f>
        <v>0</v>
      </c>
      <c r="CE42" s="131">
        <f>CD42+CB42</f>
        <v>0</v>
      </c>
      <c r="CF42" s="126">
        <f>BI42*AH42</f>
        <v>0</v>
      </c>
      <c r="CG42" s="118">
        <f>BI42*AI42</f>
        <v>0</v>
      </c>
      <c r="CH42" s="118">
        <f>BI42*AJ42</f>
        <v>0</v>
      </c>
      <c r="CI42" s="118">
        <f>BI42*AK42</f>
        <v>0</v>
      </c>
      <c r="CJ42" s="131">
        <f>SUM(CF42:CI42)</f>
        <v>0</v>
      </c>
      <c r="CK42" s="126">
        <f>BI42*AM42</f>
        <v>0</v>
      </c>
      <c r="CL42" s="118">
        <f>BI42*AN42</f>
        <v>135477</v>
      </c>
      <c r="CM42" s="131">
        <f t="shared" ref="CM42:CM56" si="92">SUM(CK42:CL42)</f>
        <v>135477</v>
      </c>
      <c r="CN42" s="126">
        <f>BI42*AP42</f>
        <v>0</v>
      </c>
      <c r="CO42" s="118">
        <f>BI42*AQ42</f>
        <v>0</v>
      </c>
      <c r="CP42" s="127">
        <f>SUM(CN42:CO42)</f>
        <v>0</v>
      </c>
      <c r="CQ42" s="139">
        <f>BI42*AS42</f>
        <v>0</v>
      </c>
      <c r="CR42" s="118">
        <f>BI42*AT42</f>
        <v>0</v>
      </c>
      <c r="CS42" s="118">
        <f>SUM(CQ42:CR42)</f>
        <v>0</v>
      </c>
      <c r="CT42" s="131">
        <f>CS42+CP42</f>
        <v>0</v>
      </c>
      <c r="CU42" s="126">
        <f>BI42*AW42</f>
        <v>0</v>
      </c>
      <c r="CV42" s="118">
        <f>BI42*AX42</f>
        <v>0</v>
      </c>
      <c r="CW42" s="118">
        <f>BI42*AY42</f>
        <v>135477</v>
      </c>
      <c r="CX42" s="127">
        <f>SUM(CU42:CW42)</f>
        <v>135477</v>
      </c>
      <c r="CY42" s="139">
        <f>BI42*BA42</f>
        <v>0</v>
      </c>
      <c r="CZ42" s="118">
        <f>SUM(CY42)</f>
        <v>0</v>
      </c>
      <c r="DA42" s="131">
        <f>CZ42+CX42</f>
        <v>135477</v>
      </c>
      <c r="DB42" s="126">
        <f>BI42*BD42</f>
        <v>0</v>
      </c>
      <c r="DC42" s="118">
        <f>BI42*BE42</f>
        <v>0</v>
      </c>
      <c r="DD42" s="118">
        <f>BI42*BF42</f>
        <v>0</v>
      </c>
      <c r="DE42" s="131">
        <f>SUM(DB42:DD42)</f>
        <v>0</v>
      </c>
      <c r="DF42" s="226">
        <f t="shared" ref="DF42:DF56" si="93">DE42+DA42+CT42+CM42+CJ42+CE42+BX42+BS42+BM42</f>
        <v>270954</v>
      </c>
      <c r="DG42" s="598"/>
    </row>
    <row r="43" spans="2:111" s="21" customFormat="1" ht="24" x14ac:dyDescent="0.25">
      <c r="B43" s="14">
        <v>28</v>
      </c>
      <c r="C43" s="5" t="str">
        <f>'ESTUDIO  FORMULADO '!C43</f>
        <v xml:space="preserve">Ácido sulfúrico </v>
      </c>
      <c r="D43" s="8" t="str">
        <f>'ESTUDIO  FORMULADO '!D43</f>
        <v>Reactivo analítico  o  ACS o Análisis o Ph Eur o  BP</v>
      </c>
      <c r="E43" s="8" t="str">
        <f>'ESTUDIO  FORMULADO '!E43</f>
        <v xml:space="preserve"> ≥95%,</v>
      </c>
      <c r="F43" s="9" t="str">
        <f>'ESTUDIO  FORMULADO '!F43</f>
        <v>Frasco por 2,5 Litros</v>
      </c>
      <c r="G43" s="5" t="str">
        <f>'ESTUDIO  FORMULADO '!G43</f>
        <v xml:space="preserve"> Un (1) año a partir de la entrega</v>
      </c>
      <c r="H43" s="8" t="str">
        <f>'ESTUDIO  FORMULADO '!H43</f>
        <v>AMBIENTE</v>
      </c>
      <c r="I43" s="102" t="str">
        <f>'ESTUDIO  FORMULADO '!I43</f>
        <v>7664-93-9</v>
      </c>
      <c r="J43" s="443"/>
      <c r="K43" s="284" t="str">
        <f>'ESTUDIO  FORMULADO '!K43</f>
        <v>REACTIVO</v>
      </c>
      <c r="L43" s="282" t="str">
        <f>'ESTUDIO  FORMULADO '!L43</f>
        <v>PUREZA</v>
      </c>
      <c r="M43" s="443"/>
      <c r="N43" s="53"/>
      <c r="O43" s="39">
        <f t="shared" si="74"/>
        <v>0</v>
      </c>
      <c r="P43" s="38"/>
      <c r="Q43" s="7"/>
      <c r="R43" s="7"/>
      <c r="S43" s="7"/>
      <c r="T43" s="7"/>
      <c r="U43" s="39">
        <f t="shared" si="75"/>
        <v>0</v>
      </c>
      <c r="V43" s="38"/>
      <c r="W43" s="7"/>
      <c r="X43" s="7"/>
      <c r="Y43" s="7"/>
      <c r="Z43" s="39">
        <f t="shared" si="76"/>
        <v>0</v>
      </c>
      <c r="AA43" s="45"/>
      <c r="AB43" s="22"/>
      <c r="AC43" s="22"/>
      <c r="AD43" s="22">
        <f t="shared" si="77"/>
        <v>0</v>
      </c>
      <c r="AE43" s="22"/>
      <c r="AF43" s="22">
        <f t="shared" si="78"/>
        <v>0</v>
      </c>
      <c r="AG43" s="39">
        <f t="shared" si="79"/>
        <v>0</v>
      </c>
      <c r="AH43" s="38"/>
      <c r="AI43" s="7"/>
      <c r="AJ43" s="7"/>
      <c r="AK43" s="7"/>
      <c r="AL43" s="39">
        <f t="shared" si="80"/>
        <v>0</v>
      </c>
      <c r="AM43" s="38">
        <v>1</v>
      </c>
      <c r="AN43" s="7">
        <v>1</v>
      </c>
      <c r="AO43" s="39">
        <f t="shared" si="81"/>
        <v>2</v>
      </c>
      <c r="AP43" s="45"/>
      <c r="AQ43" s="22"/>
      <c r="AR43" s="22">
        <f t="shared" si="82"/>
        <v>0</v>
      </c>
      <c r="AS43" s="22"/>
      <c r="AT43" s="22"/>
      <c r="AU43" s="22">
        <f t="shared" si="83"/>
        <v>0</v>
      </c>
      <c r="AV43" s="39">
        <f t="shared" si="84"/>
        <v>0</v>
      </c>
      <c r="AW43" s="45"/>
      <c r="AX43" s="22">
        <v>1</v>
      </c>
      <c r="AY43" s="22"/>
      <c r="AZ43" s="22">
        <f t="shared" si="85"/>
        <v>1</v>
      </c>
      <c r="BA43" s="22"/>
      <c r="BB43" s="22"/>
      <c r="BC43" s="39">
        <f t="shared" si="86"/>
        <v>1</v>
      </c>
      <c r="BD43" s="45"/>
      <c r="BE43" s="22"/>
      <c r="BF43" s="22"/>
      <c r="BG43" s="39">
        <f t="shared" si="87"/>
        <v>0</v>
      </c>
      <c r="BH43" s="71">
        <f t="shared" si="89"/>
        <v>3</v>
      </c>
      <c r="BI43" s="85">
        <f>'ESTUDIO  FORMULADO '!BJ43</f>
        <v>139432</v>
      </c>
      <c r="BJ43" s="120">
        <f t="shared" si="88"/>
        <v>418296</v>
      </c>
      <c r="BK43" s="591"/>
      <c r="BL43" s="126">
        <f t="shared" ref="BL43:BL56" si="94">BI43*N43</f>
        <v>0</v>
      </c>
      <c r="BM43" s="127">
        <f t="shared" ref="BM43:BM56" si="95">SUM(BL43)</f>
        <v>0</v>
      </c>
      <c r="BN43" s="139">
        <f t="shared" ref="BN43:BN56" si="96">BI43*P43</f>
        <v>0</v>
      </c>
      <c r="BO43" s="118">
        <f t="shared" ref="BO43:BO56" si="97">BI43*Q43</f>
        <v>0</v>
      </c>
      <c r="BP43" s="118">
        <f t="shared" ref="BP43:BP56" si="98">BI43*R43</f>
        <v>0</v>
      </c>
      <c r="BQ43" s="118">
        <f t="shared" ref="BQ43:BQ56" si="99">BI43*S43</f>
        <v>0</v>
      </c>
      <c r="BR43" s="118">
        <f t="shared" ref="BR43:BR56" si="100">BI43*T43</f>
        <v>0</v>
      </c>
      <c r="BS43" s="131">
        <f t="shared" si="90"/>
        <v>0</v>
      </c>
      <c r="BT43" s="126">
        <f t="shared" ref="BT43:BT56" si="101">BI43*V43</f>
        <v>0</v>
      </c>
      <c r="BU43" s="118">
        <f t="shared" ref="BU43:BU56" si="102">BI43*W43</f>
        <v>0</v>
      </c>
      <c r="BV43" s="118">
        <f t="shared" ref="BV43:BV56" si="103">BI43*X43</f>
        <v>0</v>
      </c>
      <c r="BW43" s="118">
        <f t="shared" ref="BW43:BW56" si="104">BI43*Y43</f>
        <v>0</v>
      </c>
      <c r="BX43" s="131">
        <f t="shared" ref="BX43:BX56" si="105">SUM(BT43:BW43)</f>
        <v>0</v>
      </c>
      <c r="BY43" s="126">
        <f t="shared" ref="BY43:BY56" si="106">BI43*AA43</f>
        <v>0</v>
      </c>
      <c r="BZ43" s="118">
        <f t="shared" ref="BZ43:BZ56" si="107">BI43*AB43</f>
        <v>0</v>
      </c>
      <c r="CA43" s="118">
        <f t="shared" ref="CA43:CA56" si="108">BI43*AC43</f>
        <v>0</v>
      </c>
      <c r="CB43" s="131">
        <f t="shared" si="91"/>
        <v>0</v>
      </c>
      <c r="CC43" s="126">
        <f t="shared" ref="CC43:CC56" si="109">BI43*AE43</f>
        <v>0</v>
      </c>
      <c r="CD43" s="118">
        <f t="shared" ref="CD43:CD56" si="110">SUM(CC43)</f>
        <v>0</v>
      </c>
      <c r="CE43" s="131">
        <f t="shared" ref="CE43:CE56" si="111">CD43+CB43</f>
        <v>0</v>
      </c>
      <c r="CF43" s="126">
        <f t="shared" ref="CF43:CF56" si="112">BI43*AH43</f>
        <v>0</v>
      </c>
      <c r="CG43" s="118">
        <f t="shared" ref="CG43:CG56" si="113">BI43*AI43</f>
        <v>0</v>
      </c>
      <c r="CH43" s="118">
        <f t="shared" ref="CH43:CH56" si="114">BI43*AJ43</f>
        <v>0</v>
      </c>
      <c r="CI43" s="118">
        <f t="shared" ref="CI43:CI56" si="115">BI43*AK43</f>
        <v>0</v>
      </c>
      <c r="CJ43" s="131">
        <f t="shared" ref="CJ43:CJ56" si="116">SUM(CF43:CI43)</f>
        <v>0</v>
      </c>
      <c r="CK43" s="126">
        <f t="shared" ref="CK43:CK56" si="117">BI43*AM43</f>
        <v>139432</v>
      </c>
      <c r="CL43" s="118">
        <f t="shared" ref="CL43:CL56" si="118">BI43*AN43</f>
        <v>139432</v>
      </c>
      <c r="CM43" s="131">
        <f t="shared" si="92"/>
        <v>278864</v>
      </c>
      <c r="CN43" s="126">
        <f t="shared" ref="CN43:CN56" si="119">BI43*AP43</f>
        <v>0</v>
      </c>
      <c r="CO43" s="118">
        <f t="shared" ref="CO43:CO56" si="120">BI43*AQ43</f>
        <v>0</v>
      </c>
      <c r="CP43" s="127">
        <f t="shared" ref="CP43:CP56" si="121">SUM(CN43:CO43)</f>
        <v>0</v>
      </c>
      <c r="CQ43" s="139">
        <f t="shared" ref="CQ43:CQ56" si="122">BI43*AS43</f>
        <v>0</v>
      </c>
      <c r="CR43" s="118">
        <f t="shared" ref="CR43:CR56" si="123">BI43*AT43</f>
        <v>0</v>
      </c>
      <c r="CS43" s="118">
        <f t="shared" ref="CS43:CS56" si="124">SUM(CQ43:CR43)</f>
        <v>0</v>
      </c>
      <c r="CT43" s="131">
        <f t="shared" ref="CT43:CT56" si="125">CS43+CP43</f>
        <v>0</v>
      </c>
      <c r="CU43" s="126">
        <f t="shared" ref="CU43:CU56" si="126">BI43*AW43</f>
        <v>0</v>
      </c>
      <c r="CV43" s="118">
        <f t="shared" ref="CV43:CV56" si="127">BI43*AX43</f>
        <v>139432</v>
      </c>
      <c r="CW43" s="118">
        <f t="shared" ref="CW43:CW56" si="128">BI43*AY43</f>
        <v>0</v>
      </c>
      <c r="CX43" s="127">
        <f t="shared" ref="CX43:CX56" si="129">SUM(CU43:CW43)</f>
        <v>139432</v>
      </c>
      <c r="CY43" s="139">
        <f t="shared" ref="CY43:CY56" si="130">BI43*BA43</f>
        <v>0</v>
      </c>
      <c r="CZ43" s="118">
        <f t="shared" ref="CZ43:CZ56" si="131">SUM(CY43)</f>
        <v>0</v>
      </c>
      <c r="DA43" s="131">
        <f>CZ43+CX43</f>
        <v>139432</v>
      </c>
      <c r="DB43" s="126">
        <f t="shared" ref="DB43:DB56" si="132">BI43*BD43</f>
        <v>0</v>
      </c>
      <c r="DC43" s="118">
        <f t="shared" ref="DC43:DC56" si="133">BI43*BE43</f>
        <v>0</v>
      </c>
      <c r="DD43" s="118">
        <f t="shared" ref="DD43:DD56" si="134">BI43*BF43</f>
        <v>0</v>
      </c>
      <c r="DE43" s="131">
        <f t="shared" ref="DE43:DE56" si="135">SUM(DB43:DD43)</f>
        <v>0</v>
      </c>
      <c r="DF43" s="226">
        <f t="shared" si="93"/>
        <v>418296</v>
      </c>
      <c r="DG43" s="598"/>
    </row>
    <row r="44" spans="2:111" s="21" customFormat="1" ht="24" x14ac:dyDescent="0.25">
      <c r="B44" s="14">
        <v>29</v>
      </c>
      <c r="C44" s="5" t="str">
        <f>'ESTUDIO  FORMULADO '!C44</f>
        <v>Alcohol etílico absoluto</v>
      </c>
      <c r="D44" s="8" t="str">
        <f>'ESTUDIO  FORMULADO '!D44</f>
        <v>Reactivo analítico  o  ACS o Análisis o Ph Eur o  BP</v>
      </c>
      <c r="E44" s="8" t="str">
        <f>'ESTUDIO  FORMULADO '!E44</f>
        <v>≥99 %</v>
      </c>
      <c r="F44" s="9" t="str">
        <f>'ESTUDIO  FORMULADO '!F44</f>
        <v>Frasco por 2,5 Litros</v>
      </c>
      <c r="G44" s="5" t="str">
        <f>'ESTUDIO  FORMULADO '!G44</f>
        <v xml:space="preserve"> Un (1) año a partir de la entrega</v>
      </c>
      <c r="H44" s="8" t="str">
        <f>'ESTUDIO  FORMULADO '!H44</f>
        <v>AMBIENTE</v>
      </c>
      <c r="I44" s="102" t="str">
        <f>'ESTUDIO  FORMULADO '!I44</f>
        <v>64-17-5</v>
      </c>
      <c r="J44" s="443"/>
      <c r="K44" s="284" t="str">
        <f>'ESTUDIO  FORMULADO '!K44</f>
        <v>REACTIVO</v>
      </c>
      <c r="L44" s="282" t="str">
        <f>'ESTUDIO  FORMULADO '!L44</f>
        <v>PUREZA</v>
      </c>
      <c r="M44" s="443"/>
      <c r="N44" s="53"/>
      <c r="O44" s="39">
        <f t="shared" si="74"/>
        <v>0</v>
      </c>
      <c r="P44" s="38"/>
      <c r="Q44" s="7"/>
      <c r="R44" s="7"/>
      <c r="S44" s="22"/>
      <c r="T44" s="22"/>
      <c r="U44" s="39">
        <f t="shared" si="75"/>
        <v>0</v>
      </c>
      <c r="V44" s="38"/>
      <c r="W44" s="7"/>
      <c r="X44" s="7"/>
      <c r="Y44" s="7"/>
      <c r="Z44" s="39">
        <f t="shared" si="76"/>
        <v>0</v>
      </c>
      <c r="AA44" s="45"/>
      <c r="AB44" s="22"/>
      <c r="AC44" s="22"/>
      <c r="AD44" s="22">
        <f t="shared" si="77"/>
        <v>0</v>
      </c>
      <c r="AE44" s="22"/>
      <c r="AF44" s="22">
        <f t="shared" si="78"/>
        <v>0</v>
      </c>
      <c r="AG44" s="39">
        <f t="shared" si="79"/>
        <v>0</v>
      </c>
      <c r="AH44" s="38"/>
      <c r="AI44" s="7"/>
      <c r="AJ44" s="7"/>
      <c r="AK44" s="7"/>
      <c r="AL44" s="39">
        <f t="shared" si="80"/>
        <v>0</v>
      </c>
      <c r="AM44" s="38"/>
      <c r="AN44" s="7"/>
      <c r="AO44" s="39">
        <f t="shared" si="81"/>
        <v>0</v>
      </c>
      <c r="AP44" s="45"/>
      <c r="AQ44" s="22"/>
      <c r="AR44" s="22">
        <f t="shared" si="82"/>
        <v>0</v>
      </c>
      <c r="AS44" s="22"/>
      <c r="AT44" s="22"/>
      <c r="AU44" s="22">
        <f t="shared" si="83"/>
        <v>0</v>
      </c>
      <c r="AV44" s="39">
        <f t="shared" si="84"/>
        <v>0</v>
      </c>
      <c r="AW44" s="45"/>
      <c r="AX44" s="22"/>
      <c r="AY44" s="22"/>
      <c r="AZ44" s="22">
        <f t="shared" si="85"/>
        <v>0</v>
      </c>
      <c r="BA44" s="22"/>
      <c r="BB44" s="22"/>
      <c r="BC44" s="39">
        <f t="shared" si="86"/>
        <v>0</v>
      </c>
      <c r="BD44" s="45"/>
      <c r="BE44" s="22"/>
      <c r="BF44" s="22">
        <v>4</v>
      </c>
      <c r="BG44" s="39">
        <f t="shared" si="87"/>
        <v>4</v>
      </c>
      <c r="BH44" s="71">
        <f t="shared" si="89"/>
        <v>4</v>
      </c>
      <c r="BI44" s="85">
        <f>'ESTUDIO  FORMULADO '!BJ44</f>
        <v>127566</v>
      </c>
      <c r="BJ44" s="120">
        <f t="shared" si="88"/>
        <v>510264</v>
      </c>
      <c r="BK44" s="591"/>
      <c r="BL44" s="126">
        <f t="shared" si="94"/>
        <v>0</v>
      </c>
      <c r="BM44" s="127">
        <f t="shared" si="95"/>
        <v>0</v>
      </c>
      <c r="BN44" s="139">
        <f t="shared" si="96"/>
        <v>0</v>
      </c>
      <c r="BO44" s="118">
        <f t="shared" si="97"/>
        <v>0</v>
      </c>
      <c r="BP44" s="118">
        <f t="shared" si="98"/>
        <v>0</v>
      </c>
      <c r="BQ44" s="118">
        <f t="shared" si="99"/>
        <v>0</v>
      </c>
      <c r="BR44" s="118">
        <f t="shared" si="100"/>
        <v>0</v>
      </c>
      <c r="BS44" s="131">
        <f t="shared" si="90"/>
        <v>0</v>
      </c>
      <c r="BT44" s="126">
        <f t="shared" si="101"/>
        <v>0</v>
      </c>
      <c r="BU44" s="118">
        <f t="shared" si="102"/>
        <v>0</v>
      </c>
      <c r="BV44" s="118">
        <f t="shared" si="103"/>
        <v>0</v>
      </c>
      <c r="BW44" s="118">
        <f t="shared" si="104"/>
        <v>0</v>
      </c>
      <c r="BX44" s="131">
        <f t="shared" si="105"/>
        <v>0</v>
      </c>
      <c r="BY44" s="126">
        <f t="shared" si="106"/>
        <v>0</v>
      </c>
      <c r="BZ44" s="118">
        <f t="shared" si="107"/>
        <v>0</v>
      </c>
      <c r="CA44" s="118">
        <f t="shared" si="108"/>
        <v>0</v>
      </c>
      <c r="CB44" s="131">
        <f t="shared" si="91"/>
        <v>0</v>
      </c>
      <c r="CC44" s="126">
        <f t="shared" si="109"/>
        <v>0</v>
      </c>
      <c r="CD44" s="118">
        <f t="shared" si="110"/>
        <v>0</v>
      </c>
      <c r="CE44" s="131">
        <f t="shared" si="111"/>
        <v>0</v>
      </c>
      <c r="CF44" s="126">
        <f t="shared" si="112"/>
        <v>0</v>
      </c>
      <c r="CG44" s="118">
        <f t="shared" si="113"/>
        <v>0</v>
      </c>
      <c r="CH44" s="118">
        <f t="shared" si="114"/>
        <v>0</v>
      </c>
      <c r="CI44" s="118">
        <f t="shared" si="115"/>
        <v>0</v>
      </c>
      <c r="CJ44" s="131">
        <f t="shared" si="116"/>
        <v>0</v>
      </c>
      <c r="CK44" s="126">
        <f t="shared" si="117"/>
        <v>0</v>
      </c>
      <c r="CL44" s="118">
        <f t="shared" si="118"/>
        <v>0</v>
      </c>
      <c r="CM44" s="131">
        <f t="shared" si="92"/>
        <v>0</v>
      </c>
      <c r="CN44" s="126">
        <f t="shared" si="119"/>
        <v>0</v>
      </c>
      <c r="CO44" s="118">
        <f t="shared" si="120"/>
        <v>0</v>
      </c>
      <c r="CP44" s="127">
        <f t="shared" si="121"/>
        <v>0</v>
      </c>
      <c r="CQ44" s="139">
        <f t="shared" si="122"/>
        <v>0</v>
      </c>
      <c r="CR44" s="118">
        <f t="shared" si="123"/>
        <v>0</v>
      </c>
      <c r="CS44" s="118">
        <f t="shared" si="124"/>
        <v>0</v>
      </c>
      <c r="CT44" s="131">
        <f t="shared" si="125"/>
        <v>0</v>
      </c>
      <c r="CU44" s="126">
        <f t="shared" si="126"/>
        <v>0</v>
      </c>
      <c r="CV44" s="118">
        <f t="shared" si="127"/>
        <v>0</v>
      </c>
      <c r="CW44" s="118">
        <f t="shared" si="128"/>
        <v>0</v>
      </c>
      <c r="CX44" s="127">
        <f t="shared" si="129"/>
        <v>0</v>
      </c>
      <c r="CY44" s="139">
        <f t="shared" si="130"/>
        <v>0</v>
      </c>
      <c r="CZ44" s="118">
        <f t="shared" si="131"/>
        <v>0</v>
      </c>
      <c r="DA44" s="131">
        <f>CZ44+CX44</f>
        <v>0</v>
      </c>
      <c r="DB44" s="126">
        <f t="shared" si="132"/>
        <v>0</v>
      </c>
      <c r="DC44" s="118">
        <f t="shared" si="133"/>
        <v>0</v>
      </c>
      <c r="DD44" s="118">
        <f t="shared" si="134"/>
        <v>510264</v>
      </c>
      <c r="DE44" s="131">
        <f t="shared" si="135"/>
        <v>510264</v>
      </c>
      <c r="DF44" s="226">
        <f t="shared" si="93"/>
        <v>510264</v>
      </c>
      <c r="DG44" s="598"/>
    </row>
    <row r="45" spans="2:111" s="21" customFormat="1" ht="24" x14ac:dyDescent="0.25">
      <c r="B45" s="14">
        <v>30</v>
      </c>
      <c r="C45" s="5" t="str">
        <f>'ESTUDIO  FORMULADO '!C45</f>
        <v>Alcohol isopropílico (2-Propanol)/Isopropanol</v>
      </c>
      <c r="D45" s="8" t="str">
        <f>'ESTUDIO  FORMULADO '!D45</f>
        <v>Reactivo analítico  o  ACS o Análisis o Ph Eur o  BP</v>
      </c>
      <c r="E45" s="8" t="str">
        <f>'ESTUDIO  FORMULADO '!E45</f>
        <v>≥99 %</v>
      </c>
      <c r="F45" s="9" t="str">
        <f>'ESTUDIO  FORMULADO '!F45</f>
        <v>Frasco por  1 Litro</v>
      </c>
      <c r="G45" s="5" t="str">
        <f>'ESTUDIO  FORMULADO '!G45</f>
        <v xml:space="preserve"> Un (1) año a partir de la entrega</v>
      </c>
      <c r="H45" s="8" t="str">
        <f>'ESTUDIO  FORMULADO '!H45</f>
        <v>AMBIENTE</v>
      </c>
      <c r="I45" s="102" t="str">
        <f>'ESTUDIO  FORMULADO '!I45</f>
        <v> 67-63-0</v>
      </c>
      <c r="J45" s="443"/>
      <c r="K45" s="284" t="str">
        <f>'ESTUDIO  FORMULADO '!K45</f>
        <v>REACTIVO</v>
      </c>
      <c r="L45" s="282" t="str">
        <f>'ESTUDIO  FORMULADO '!L45</f>
        <v>PUREZA</v>
      </c>
      <c r="M45" s="443"/>
      <c r="N45" s="53"/>
      <c r="O45" s="39">
        <f t="shared" si="74"/>
        <v>0</v>
      </c>
      <c r="P45" s="38"/>
      <c r="Q45" s="7"/>
      <c r="R45" s="7"/>
      <c r="S45" s="22"/>
      <c r="T45" s="22"/>
      <c r="U45" s="39">
        <f t="shared" si="75"/>
        <v>0</v>
      </c>
      <c r="V45" s="38"/>
      <c r="W45" s="7"/>
      <c r="X45" s="7"/>
      <c r="Y45" s="7"/>
      <c r="Z45" s="39">
        <f t="shared" si="76"/>
        <v>0</v>
      </c>
      <c r="AA45" s="45"/>
      <c r="AB45" s="22"/>
      <c r="AC45" s="22">
        <v>2</v>
      </c>
      <c r="AD45" s="22">
        <f t="shared" si="77"/>
        <v>2</v>
      </c>
      <c r="AE45" s="22"/>
      <c r="AF45" s="22">
        <f t="shared" si="78"/>
        <v>0</v>
      </c>
      <c r="AG45" s="39">
        <f t="shared" si="79"/>
        <v>2</v>
      </c>
      <c r="AH45" s="38"/>
      <c r="AI45" s="7"/>
      <c r="AJ45" s="7"/>
      <c r="AK45" s="7"/>
      <c r="AL45" s="39">
        <f t="shared" si="80"/>
        <v>0</v>
      </c>
      <c r="AM45" s="38"/>
      <c r="AN45" s="7"/>
      <c r="AO45" s="39">
        <f t="shared" si="81"/>
        <v>0</v>
      </c>
      <c r="AP45" s="45"/>
      <c r="AQ45" s="22"/>
      <c r="AR45" s="22">
        <f t="shared" si="82"/>
        <v>0</v>
      </c>
      <c r="AS45" s="22"/>
      <c r="AT45" s="22"/>
      <c r="AU45" s="22">
        <f t="shared" si="83"/>
        <v>0</v>
      </c>
      <c r="AV45" s="39">
        <f t="shared" si="84"/>
        <v>0</v>
      </c>
      <c r="AW45" s="45"/>
      <c r="AX45" s="22">
        <v>1</v>
      </c>
      <c r="AY45" s="22"/>
      <c r="AZ45" s="22">
        <f t="shared" si="85"/>
        <v>1</v>
      </c>
      <c r="BA45" s="22"/>
      <c r="BB45" s="22"/>
      <c r="BC45" s="39">
        <f t="shared" si="86"/>
        <v>1</v>
      </c>
      <c r="BD45" s="45"/>
      <c r="BE45" s="22"/>
      <c r="BF45" s="22"/>
      <c r="BG45" s="39">
        <f t="shared" si="87"/>
        <v>0</v>
      </c>
      <c r="BH45" s="71">
        <f t="shared" si="89"/>
        <v>3</v>
      </c>
      <c r="BI45" s="85">
        <f>'ESTUDIO  FORMULADO '!BJ45</f>
        <v>96910</v>
      </c>
      <c r="BJ45" s="120">
        <f t="shared" si="88"/>
        <v>290730</v>
      </c>
      <c r="BK45" s="591"/>
      <c r="BL45" s="126">
        <f t="shared" si="94"/>
        <v>0</v>
      </c>
      <c r="BM45" s="127">
        <f t="shared" si="95"/>
        <v>0</v>
      </c>
      <c r="BN45" s="139">
        <f t="shared" si="96"/>
        <v>0</v>
      </c>
      <c r="BO45" s="118">
        <f t="shared" si="97"/>
        <v>0</v>
      </c>
      <c r="BP45" s="118">
        <f t="shared" si="98"/>
        <v>0</v>
      </c>
      <c r="BQ45" s="118">
        <f t="shared" si="99"/>
        <v>0</v>
      </c>
      <c r="BR45" s="118">
        <f t="shared" si="100"/>
        <v>0</v>
      </c>
      <c r="BS45" s="131">
        <f t="shared" si="90"/>
        <v>0</v>
      </c>
      <c r="BT45" s="126">
        <f t="shared" si="101"/>
        <v>0</v>
      </c>
      <c r="BU45" s="118">
        <f t="shared" si="102"/>
        <v>0</v>
      </c>
      <c r="BV45" s="118">
        <f t="shared" si="103"/>
        <v>0</v>
      </c>
      <c r="BW45" s="118">
        <f t="shared" si="104"/>
        <v>0</v>
      </c>
      <c r="BX45" s="131">
        <f t="shared" si="105"/>
        <v>0</v>
      </c>
      <c r="BY45" s="126">
        <f t="shared" si="106"/>
        <v>0</v>
      </c>
      <c r="BZ45" s="118">
        <f t="shared" si="107"/>
        <v>0</v>
      </c>
      <c r="CA45" s="118">
        <f t="shared" si="108"/>
        <v>193820</v>
      </c>
      <c r="CB45" s="131">
        <f t="shared" si="91"/>
        <v>193820</v>
      </c>
      <c r="CC45" s="126">
        <f t="shared" si="109"/>
        <v>0</v>
      </c>
      <c r="CD45" s="118">
        <f t="shared" si="110"/>
        <v>0</v>
      </c>
      <c r="CE45" s="131">
        <f t="shared" si="111"/>
        <v>193820</v>
      </c>
      <c r="CF45" s="126">
        <f t="shared" si="112"/>
        <v>0</v>
      </c>
      <c r="CG45" s="118">
        <f t="shared" si="113"/>
        <v>0</v>
      </c>
      <c r="CH45" s="118">
        <f t="shared" si="114"/>
        <v>0</v>
      </c>
      <c r="CI45" s="118">
        <f t="shared" si="115"/>
        <v>0</v>
      </c>
      <c r="CJ45" s="131">
        <f t="shared" si="116"/>
        <v>0</v>
      </c>
      <c r="CK45" s="126">
        <f t="shared" si="117"/>
        <v>0</v>
      </c>
      <c r="CL45" s="118">
        <f t="shared" si="118"/>
        <v>0</v>
      </c>
      <c r="CM45" s="131">
        <f t="shared" si="92"/>
        <v>0</v>
      </c>
      <c r="CN45" s="126">
        <f t="shared" si="119"/>
        <v>0</v>
      </c>
      <c r="CO45" s="118">
        <f t="shared" si="120"/>
        <v>0</v>
      </c>
      <c r="CP45" s="127">
        <f t="shared" si="121"/>
        <v>0</v>
      </c>
      <c r="CQ45" s="139">
        <f t="shared" si="122"/>
        <v>0</v>
      </c>
      <c r="CR45" s="118">
        <f t="shared" si="123"/>
        <v>0</v>
      </c>
      <c r="CS45" s="118">
        <f t="shared" si="124"/>
        <v>0</v>
      </c>
      <c r="CT45" s="131">
        <f t="shared" si="125"/>
        <v>0</v>
      </c>
      <c r="CU45" s="126">
        <f t="shared" si="126"/>
        <v>0</v>
      </c>
      <c r="CV45" s="118">
        <f t="shared" si="127"/>
        <v>96910</v>
      </c>
      <c r="CW45" s="118">
        <f t="shared" si="128"/>
        <v>0</v>
      </c>
      <c r="CX45" s="127">
        <f t="shared" si="129"/>
        <v>96910</v>
      </c>
      <c r="CY45" s="139">
        <f t="shared" si="130"/>
        <v>0</v>
      </c>
      <c r="CZ45" s="118">
        <f t="shared" si="131"/>
        <v>0</v>
      </c>
      <c r="DA45" s="131">
        <f t="shared" ref="DA45:DA56" si="136">CZ45+CX45</f>
        <v>96910</v>
      </c>
      <c r="DB45" s="126">
        <f t="shared" si="132"/>
        <v>0</v>
      </c>
      <c r="DC45" s="118">
        <f t="shared" si="133"/>
        <v>0</v>
      </c>
      <c r="DD45" s="118">
        <f t="shared" si="134"/>
        <v>0</v>
      </c>
      <c r="DE45" s="131">
        <f t="shared" si="135"/>
        <v>0</v>
      </c>
      <c r="DF45" s="226">
        <f t="shared" si="93"/>
        <v>290730</v>
      </c>
      <c r="DG45" s="598"/>
    </row>
    <row r="46" spans="2:111" s="21" customFormat="1" ht="24" x14ac:dyDescent="0.25">
      <c r="B46" s="14">
        <v>31</v>
      </c>
      <c r="C46" s="5" t="str">
        <f>'ESTUDIO  FORMULADO '!C46</f>
        <v xml:space="preserve">Carbonato de Sodio </v>
      </c>
      <c r="D46" s="8" t="str">
        <f>'ESTUDIO  FORMULADO '!D46</f>
        <v>Reactivo analítico  o  ACS o Análisis o Ph Eur o  BP</v>
      </c>
      <c r="E46" s="8" t="str">
        <f>'ESTUDIO  FORMULADO '!E46</f>
        <v>≥98%.</v>
      </c>
      <c r="F46" s="9" t="str">
        <f>'ESTUDIO  FORMULADO '!F46</f>
        <v>Frasco por 1 Kg</v>
      </c>
      <c r="G46" s="5" t="str">
        <f>'ESTUDIO  FORMULADO '!G46</f>
        <v xml:space="preserve"> Un (1) año a partir de la entrega</v>
      </c>
      <c r="H46" s="8" t="str">
        <f>'ESTUDIO  FORMULADO '!H46</f>
        <v>AMBIENTE</v>
      </c>
      <c r="I46" s="102" t="str">
        <f>'ESTUDIO  FORMULADO '!I46</f>
        <v>497-19-8</v>
      </c>
      <c r="J46" s="443"/>
      <c r="K46" s="284" t="str">
        <f>'ESTUDIO  FORMULADO '!K46</f>
        <v>REACTIVO</v>
      </c>
      <c r="L46" s="282" t="str">
        <f>'ESTUDIO  FORMULADO '!L46</f>
        <v>PUREZA</v>
      </c>
      <c r="M46" s="443"/>
      <c r="N46" s="53"/>
      <c r="O46" s="39">
        <f t="shared" si="74"/>
        <v>0</v>
      </c>
      <c r="P46" s="38"/>
      <c r="Q46" s="7"/>
      <c r="R46" s="7"/>
      <c r="S46" s="22"/>
      <c r="T46" s="22"/>
      <c r="U46" s="39">
        <f t="shared" si="75"/>
        <v>0</v>
      </c>
      <c r="V46" s="38"/>
      <c r="W46" s="7"/>
      <c r="X46" s="7"/>
      <c r="Y46" s="7"/>
      <c r="Z46" s="39">
        <f t="shared" si="76"/>
        <v>0</v>
      </c>
      <c r="AA46" s="45"/>
      <c r="AB46" s="22"/>
      <c r="AC46" s="22"/>
      <c r="AD46" s="22">
        <f t="shared" si="77"/>
        <v>0</v>
      </c>
      <c r="AE46" s="22"/>
      <c r="AF46" s="22">
        <f t="shared" si="78"/>
        <v>0</v>
      </c>
      <c r="AG46" s="39">
        <f t="shared" si="79"/>
        <v>0</v>
      </c>
      <c r="AH46" s="38"/>
      <c r="AI46" s="7"/>
      <c r="AJ46" s="7"/>
      <c r="AK46" s="7"/>
      <c r="AL46" s="39">
        <f t="shared" si="80"/>
        <v>0</v>
      </c>
      <c r="AM46" s="38"/>
      <c r="AN46" s="7"/>
      <c r="AO46" s="39">
        <f t="shared" si="81"/>
        <v>0</v>
      </c>
      <c r="AP46" s="45"/>
      <c r="AQ46" s="22"/>
      <c r="AR46" s="22">
        <f t="shared" si="82"/>
        <v>0</v>
      </c>
      <c r="AS46" s="22"/>
      <c r="AT46" s="22"/>
      <c r="AU46" s="22">
        <f t="shared" si="83"/>
        <v>0</v>
      </c>
      <c r="AV46" s="39">
        <f t="shared" si="84"/>
        <v>0</v>
      </c>
      <c r="AW46" s="45"/>
      <c r="AX46" s="22"/>
      <c r="AY46" s="22"/>
      <c r="AZ46" s="22">
        <f t="shared" si="85"/>
        <v>0</v>
      </c>
      <c r="BA46" s="22"/>
      <c r="BB46" s="22"/>
      <c r="BC46" s="39">
        <f t="shared" si="86"/>
        <v>0</v>
      </c>
      <c r="BD46" s="45">
        <v>1</v>
      </c>
      <c r="BE46" s="22"/>
      <c r="BF46" s="22"/>
      <c r="BG46" s="39">
        <f t="shared" si="87"/>
        <v>1</v>
      </c>
      <c r="BH46" s="71">
        <f t="shared" si="89"/>
        <v>1</v>
      </c>
      <c r="BI46" s="85">
        <f>'ESTUDIO  FORMULADO '!BJ46</f>
        <v>104821</v>
      </c>
      <c r="BJ46" s="120">
        <f t="shared" si="88"/>
        <v>104821</v>
      </c>
      <c r="BK46" s="591"/>
      <c r="BL46" s="126">
        <f t="shared" si="94"/>
        <v>0</v>
      </c>
      <c r="BM46" s="127">
        <f t="shared" si="95"/>
        <v>0</v>
      </c>
      <c r="BN46" s="139">
        <f t="shared" si="96"/>
        <v>0</v>
      </c>
      <c r="BO46" s="118">
        <f t="shared" si="97"/>
        <v>0</v>
      </c>
      <c r="BP46" s="118">
        <f t="shared" si="98"/>
        <v>0</v>
      </c>
      <c r="BQ46" s="118">
        <f t="shared" si="99"/>
        <v>0</v>
      </c>
      <c r="BR46" s="118">
        <f t="shared" si="100"/>
        <v>0</v>
      </c>
      <c r="BS46" s="131">
        <f t="shared" si="90"/>
        <v>0</v>
      </c>
      <c r="BT46" s="126">
        <f t="shared" si="101"/>
        <v>0</v>
      </c>
      <c r="BU46" s="118">
        <f t="shared" si="102"/>
        <v>0</v>
      </c>
      <c r="BV46" s="118">
        <f t="shared" si="103"/>
        <v>0</v>
      </c>
      <c r="BW46" s="118">
        <f t="shared" si="104"/>
        <v>0</v>
      </c>
      <c r="BX46" s="131">
        <f t="shared" si="105"/>
        <v>0</v>
      </c>
      <c r="BY46" s="126">
        <f t="shared" si="106"/>
        <v>0</v>
      </c>
      <c r="BZ46" s="118">
        <f t="shared" si="107"/>
        <v>0</v>
      </c>
      <c r="CA46" s="118">
        <f t="shared" si="108"/>
        <v>0</v>
      </c>
      <c r="CB46" s="131">
        <f t="shared" si="91"/>
        <v>0</v>
      </c>
      <c r="CC46" s="126">
        <f t="shared" si="109"/>
        <v>0</v>
      </c>
      <c r="CD46" s="118">
        <f t="shared" si="110"/>
        <v>0</v>
      </c>
      <c r="CE46" s="131">
        <f t="shared" si="111"/>
        <v>0</v>
      </c>
      <c r="CF46" s="126">
        <f t="shared" si="112"/>
        <v>0</v>
      </c>
      <c r="CG46" s="118">
        <f t="shared" si="113"/>
        <v>0</v>
      </c>
      <c r="CH46" s="118">
        <f t="shared" si="114"/>
        <v>0</v>
      </c>
      <c r="CI46" s="118">
        <f t="shared" si="115"/>
        <v>0</v>
      </c>
      <c r="CJ46" s="131">
        <f t="shared" si="116"/>
        <v>0</v>
      </c>
      <c r="CK46" s="126">
        <f t="shared" si="117"/>
        <v>0</v>
      </c>
      <c r="CL46" s="118">
        <f t="shared" si="118"/>
        <v>0</v>
      </c>
      <c r="CM46" s="131">
        <f t="shared" si="92"/>
        <v>0</v>
      </c>
      <c r="CN46" s="126">
        <f t="shared" si="119"/>
        <v>0</v>
      </c>
      <c r="CO46" s="118">
        <f t="shared" si="120"/>
        <v>0</v>
      </c>
      <c r="CP46" s="127">
        <f t="shared" si="121"/>
        <v>0</v>
      </c>
      <c r="CQ46" s="139">
        <f t="shared" si="122"/>
        <v>0</v>
      </c>
      <c r="CR46" s="118">
        <f t="shared" si="123"/>
        <v>0</v>
      </c>
      <c r="CS46" s="118">
        <f t="shared" si="124"/>
        <v>0</v>
      </c>
      <c r="CT46" s="131">
        <f t="shared" si="125"/>
        <v>0</v>
      </c>
      <c r="CU46" s="126">
        <f t="shared" si="126"/>
        <v>0</v>
      </c>
      <c r="CV46" s="118">
        <f t="shared" si="127"/>
        <v>0</v>
      </c>
      <c r="CW46" s="118">
        <f t="shared" si="128"/>
        <v>0</v>
      </c>
      <c r="CX46" s="127">
        <f t="shared" si="129"/>
        <v>0</v>
      </c>
      <c r="CY46" s="139">
        <f t="shared" si="130"/>
        <v>0</v>
      </c>
      <c r="CZ46" s="118">
        <f t="shared" si="131"/>
        <v>0</v>
      </c>
      <c r="DA46" s="131">
        <f t="shared" si="136"/>
        <v>0</v>
      </c>
      <c r="DB46" s="126">
        <f t="shared" si="132"/>
        <v>104821</v>
      </c>
      <c r="DC46" s="118">
        <f t="shared" si="133"/>
        <v>0</v>
      </c>
      <c r="DD46" s="118">
        <f t="shared" si="134"/>
        <v>0</v>
      </c>
      <c r="DE46" s="131">
        <f t="shared" si="135"/>
        <v>104821</v>
      </c>
      <c r="DF46" s="226">
        <f t="shared" si="93"/>
        <v>104821</v>
      </c>
      <c r="DG46" s="598"/>
    </row>
    <row r="47" spans="2:111" s="21" customFormat="1" ht="24" x14ac:dyDescent="0.25">
      <c r="B47" s="14">
        <v>32</v>
      </c>
      <c r="C47" s="5" t="str">
        <f>'ESTUDIO  FORMULADO '!C47</f>
        <v xml:space="preserve">Diclorometano estabilizado con 2-Metil-2-Buteno o Amileno. </v>
      </c>
      <c r="D47" s="8" t="str">
        <f>'ESTUDIO  FORMULADO '!D47</f>
        <v>Reactivo analítico  o  ACS o Análisis o Ph Eur o  BP</v>
      </c>
      <c r="E47" s="8" t="str">
        <f>'ESTUDIO  FORMULADO '!E47</f>
        <v>&gt;98%</v>
      </c>
      <c r="F47" s="9" t="str">
        <f>'ESTUDIO  FORMULADO '!F47</f>
        <v>Frasco por 4 Litros</v>
      </c>
      <c r="G47" s="5" t="str">
        <f>'ESTUDIO  FORMULADO '!G47</f>
        <v xml:space="preserve"> Un (1) año a partir de la entrega</v>
      </c>
      <c r="H47" s="8" t="str">
        <f>'ESTUDIO  FORMULADO '!H47</f>
        <v>AMBIENTE</v>
      </c>
      <c r="I47" s="102" t="str">
        <f>'ESTUDIO  FORMULADO '!I47</f>
        <v>75-09-2</v>
      </c>
      <c r="J47" s="443"/>
      <c r="K47" s="284" t="str">
        <f>'ESTUDIO  FORMULADO '!K47</f>
        <v>REACTIVO</v>
      </c>
      <c r="L47" s="282" t="str">
        <f>'ESTUDIO  FORMULADO '!L47</f>
        <v>PUREZA</v>
      </c>
      <c r="M47" s="443"/>
      <c r="N47" s="53"/>
      <c r="O47" s="39">
        <f t="shared" si="74"/>
        <v>0</v>
      </c>
      <c r="P47" s="38"/>
      <c r="Q47" s="7"/>
      <c r="R47" s="7"/>
      <c r="S47" s="22"/>
      <c r="T47" s="22">
        <v>7</v>
      </c>
      <c r="U47" s="39">
        <f t="shared" si="75"/>
        <v>7</v>
      </c>
      <c r="V47" s="38"/>
      <c r="W47" s="7"/>
      <c r="X47" s="7"/>
      <c r="Y47" s="7"/>
      <c r="Z47" s="39">
        <f t="shared" si="76"/>
        <v>0</v>
      </c>
      <c r="AA47" s="45"/>
      <c r="AB47" s="22"/>
      <c r="AC47" s="22"/>
      <c r="AD47" s="22">
        <f t="shared" si="77"/>
        <v>0</v>
      </c>
      <c r="AE47" s="22"/>
      <c r="AF47" s="22">
        <f t="shared" si="78"/>
        <v>0</v>
      </c>
      <c r="AG47" s="39">
        <f t="shared" si="79"/>
        <v>0</v>
      </c>
      <c r="AH47" s="38"/>
      <c r="AI47" s="7"/>
      <c r="AJ47" s="7"/>
      <c r="AK47" s="7"/>
      <c r="AL47" s="39">
        <f t="shared" si="80"/>
        <v>0</v>
      </c>
      <c r="AM47" s="38"/>
      <c r="AN47" s="7">
        <v>4</v>
      </c>
      <c r="AO47" s="39">
        <f t="shared" si="81"/>
        <v>4</v>
      </c>
      <c r="AP47" s="45"/>
      <c r="AQ47" s="22"/>
      <c r="AR47" s="22">
        <f t="shared" si="82"/>
        <v>0</v>
      </c>
      <c r="AS47" s="22"/>
      <c r="AT47" s="22"/>
      <c r="AU47" s="22">
        <f t="shared" si="83"/>
        <v>0</v>
      </c>
      <c r="AV47" s="39">
        <f t="shared" si="84"/>
        <v>0</v>
      </c>
      <c r="AW47" s="45"/>
      <c r="AX47" s="22"/>
      <c r="AY47" s="22">
        <v>6</v>
      </c>
      <c r="AZ47" s="22">
        <f t="shared" si="85"/>
        <v>6</v>
      </c>
      <c r="BA47" s="22"/>
      <c r="BB47" s="22"/>
      <c r="BC47" s="39">
        <f t="shared" si="86"/>
        <v>6</v>
      </c>
      <c r="BD47" s="45"/>
      <c r="BE47" s="22"/>
      <c r="BF47" s="22">
        <v>7</v>
      </c>
      <c r="BG47" s="39">
        <f t="shared" si="87"/>
        <v>7</v>
      </c>
      <c r="BH47" s="71">
        <f t="shared" si="89"/>
        <v>24</v>
      </c>
      <c r="BI47" s="85">
        <f>'ESTUDIO  FORMULADO '!BJ47</f>
        <v>342152</v>
      </c>
      <c r="BJ47" s="120">
        <f t="shared" si="88"/>
        <v>8211648</v>
      </c>
      <c r="BK47" s="591"/>
      <c r="BL47" s="126">
        <f t="shared" si="94"/>
        <v>0</v>
      </c>
      <c r="BM47" s="127">
        <f t="shared" si="95"/>
        <v>0</v>
      </c>
      <c r="BN47" s="139">
        <f t="shared" si="96"/>
        <v>0</v>
      </c>
      <c r="BO47" s="118">
        <f t="shared" si="97"/>
        <v>0</v>
      </c>
      <c r="BP47" s="118">
        <f t="shared" si="98"/>
        <v>0</v>
      </c>
      <c r="BQ47" s="118">
        <f t="shared" si="99"/>
        <v>0</v>
      </c>
      <c r="BR47" s="118">
        <f t="shared" si="100"/>
        <v>2395064</v>
      </c>
      <c r="BS47" s="131">
        <f t="shared" si="90"/>
        <v>2395064</v>
      </c>
      <c r="BT47" s="126">
        <f t="shared" si="101"/>
        <v>0</v>
      </c>
      <c r="BU47" s="118">
        <f t="shared" si="102"/>
        <v>0</v>
      </c>
      <c r="BV47" s="118">
        <f t="shared" si="103"/>
        <v>0</v>
      </c>
      <c r="BW47" s="118">
        <f t="shared" si="104"/>
        <v>0</v>
      </c>
      <c r="BX47" s="131">
        <f t="shared" si="105"/>
        <v>0</v>
      </c>
      <c r="BY47" s="126">
        <f t="shared" si="106"/>
        <v>0</v>
      </c>
      <c r="BZ47" s="118">
        <f t="shared" si="107"/>
        <v>0</v>
      </c>
      <c r="CA47" s="118">
        <f t="shared" si="108"/>
        <v>0</v>
      </c>
      <c r="CB47" s="131">
        <f t="shared" si="91"/>
        <v>0</v>
      </c>
      <c r="CC47" s="126">
        <f t="shared" si="109"/>
        <v>0</v>
      </c>
      <c r="CD47" s="118">
        <f t="shared" si="110"/>
        <v>0</v>
      </c>
      <c r="CE47" s="131">
        <f t="shared" si="111"/>
        <v>0</v>
      </c>
      <c r="CF47" s="126">
        <f t="shared" si="112"/>
        <v>0</v>
      </c>
      <c r="CG47" s="118">
        <f t="shared" si="113"/>
        <v>0</v>
      </c>
      <c r="CH47" s="118">
        <f t="shared" si="114"/>
        <v>0</v>
      </c>
      <c r="CI47" s="118">
        <f t="shared" si="115"/>
        <v>0</v>
      </c>
      <c r="CJ47" s="131">
        <f t="shared" si="116"/>
        <v>0</v>
      </c>
      <c r="CK47" s="126">
        <f t="shared" si="117"/>
        <v>0</v>
      </c>
      <c r="CL47" s="118">
        <f t="shared" si="118"/>
        <v>1368608</v>
      </c>
      <c r="CM47" s="131">
        <f t="shared" si="92"/>
        <v>1368608</v>
      </c>
      <c r="CN47" s="126">
        <f t="shared" si="119"/>
        <v>0</v>
      </c>
      <c r="CO47" s="118">
        <f t="shared" si="120"/>
        <v>0</v>
      </c>
      <c r="CP47" s="127">
        <f t="shared" si="121"/>
        <v>0</v>
      </c>
      <c r="CQ47" s="139">
        <f t="shared" si="122"/>
        <v>0</v>
      </c>
      <c r="CR47" s="118">
        <f t="shared" si="123"/>
        <v>0</v>
      </c>
      <c r="CS47" s="118">
        <f t="shared" si="124"/>
        <v>0</v>
      </c>
      <c r="CT47" s="131">
        <f t="shared" si="125"/>
        <v>0</v>
      </c>
      <c r="CU47" s="126">
        <f t="shared" si="126"/>
        <v>0</v>
      </c>
      <c r="CV47" s="118">
        <f t="shared" si="127"/>
        <v>0</v>
      </c>
      <c r="CW47" s="118">
        <f t="shared" si="128"/>
        <v>2052912</v>
      </c>
      <c r="CX47" s="127">
        <f t="shared" si="129"/>
        <v>2052912</v>
      </c>
      <c r="CY47" s="139">
        <f t="shared" si="130"/>
        <v>0</v>
      </c>
      <c r="CZ47" s="118">
        <f t="shared" si="131"/>
        <v>0</v>
      </c>
      <c r="DA47" s="131">
        <f t="shared" si="136"/>
        <v>2052912</v>
      </c>
      <c r="DB47" s="126">
        <f t="shared" si="132"/>
        <v>0</v>
      </c>
      <c r="DC47" s="118">
        <f t="shared" si="133"/>
        <v>0</v>
      </c>
      <c r="DD47" s="118">
        <f t="shared" si="134"/>
        <v>2395064</v>
      </c>
      <c r="DE47" s="131">
        <f t="shared" si="135"/>
        <v>2395064</v>
      </c>
      <c r="DF47" s="226">
        <f t="shared" si="93"/>
        <v>8211648</v>
      </c>
      <c r="DG47" s="598"/>
    </row>
    <row r="48" spans="2:111" s="21" customFormat="1" ht="24" x14ac:dyDescent="0.25">
      <c r="B48" s="14">
        <v>33</v>
      </c>
      <c r="C48" s="5" t="str">
        <f>'ESTUDIO  FORMULADO '!C48</f>
        <v>Hidróxido de amonio solución   ≥28 % p/p (amoniaco)</v>
      </c>
      <c r="D48" s="8" t="str">
        <f>'ESTUDIO  FORMULADO '!D48</f>
        <v>Reactivo analítico  o  ACS o Análisis o Ph Eur o  BP</v>
      </c>
      <c r="E48" s="8" t="str">
        <f>'ESTUDIO  FORMULADO '!E48</f>
        <v>NA</v>
      </c>
      <c r="F48" s="9" t="str">
        <f>'ESTUDIO  FORMULADO '!F48</f>
        <v>Frasco por  1 Litro</v>
      </c>
      <c r="G48" s="5" t="str">
        <f>'ESTUDIO  FORMULADO '!G48</f>
        <v xml:space="preserve"> Un (1) año a partir de la entrega</v>
      </c>
      <c r="H48" s="8" t="str">
        <f>'ESTUDIO  FORMULADO '!H48</f>
        <v>AMBIENTE</v>
      </c>
      <c r="I48" s="102" t="str">
        <f>'ESTUDIO  FORMULADO '!I48</f>
        <v>1336-21-6</v>
      </c>
      <c r="J48" s="443"/>
      <c r="K48" s="284" t="str">
        <f>'ESTUDIO  FORMULADO '!K48</f>
        <v>REACTIVO</v>
      </c>
      <c r="L48" s="282" t="str">
        <f>'ESTUDIO  FORMULADO '!L48</f>
        <v>NA</v>
      </c>
      <c r="M48" s="443"/>
      <c r="N48" s="53"/>
      <c r="O48" s="39">
        <f t="shared" si="74"/>
        <v>0</v>
      </c>
      <c r="P48" s="38"/>
      <c r="Q48" s="7"/>
      <c r="R48" s="7"/>
      <c r="S48" s="22"/>
      <c r="T48" s="22"/>
      <c r="U48" s="39">
        <f t="shared" si="75"/>
        <v>0</v>
      </c>
      <c r="V48" s="38"/>
      <c r="W48" s="7">
        <v>1</v>
      </c>
      <c r="X48" s="7"/>
      <c r="Y48" s="7">
        <v>1</v>
      </c>
      <c r="Z48" s="39">
        <f t="shared" si="76"/>
        <v>2</v>
      </c>
      <c r="AA48" s="45"/>
      <c r="AB48" s="22"/>
      <c r="AC48" s="22"/>
      <c r="AD48" s="22">
        <f t="shared" si="77"/>
        <v>0</v>
      </c>
      <c r="AE48" s="22"/>
      <c r="AF48" s="22">
        <f t="shared" si="78"/>
        <v>0</v>
      </c>
      <c r="AG48" s="39">
        <f t="shared" si="79"/>
        <v>0</v>
      </c>
      <c r="AH48" s="38"/>
      <c r="AI48" s="7"/>
      <c r="AJ48" s="7"/>
      <c r="AK48" s="7"/>
      <c r="AL48" s="39">
        <f t="shared" si="80"/>
        <v>0</v>
      </c>
      <c r="AM48" s="38">
        <v>2</v>
      </c>
      <c r="AN48" s="7">
        <v>1</v>
      </c>
      <c r="AO48" s="39">
        <f t="shared" si="81"/>
        <v>3</v>
      </c>
      <c r="AP48" s="45">
        <v>1</v>
      </c>
      <c r="AQ48" s="22"/>
      <c r="AR48" s="22">
        <f t="shared" si="82"/>
        <v>1</v>
      </c>
      <c r="AS48" s="22"/>
      <c r="AT48" s="22"/>
      <c r="AU48" s="22">
        <f t="shared" si="83"/>
        <v>0</v>
      </c>
      <c r="AV48" s="39">
        <f t="shared" si="84"/>
        <v>1</v>
      </c>
      <c r="AW48" s="45"/>
      <c r="AX48" s="22">
        <v>1</v>
      </c>
      <c r="AY48" s="22">
        <v>1</v>
      </c>
      <c r="AZ48" s="22">
        <f t="shared" si="85"/>
        <v>2</v>
      </c>
      <c r="BA48" s="22"/>
      <c r="BB48" s="22"/>
      <c r="BC48" s="39">
        <f t="shared" si="86"/>
        <v>2</v>
      </c>
      <c r="BD48" s="45">
        <v>1</v>
      </c>
      <c r="BE48" s="22"/>
      <c r="BF48" s="22"/>
      <c r="BG48" s="39">
        <f t="shared" si="87"/>
        <v>1</v>
      </c>
      <c r="BH48" s="71">
        <f t="shared" si="89"/>
        <v>9</v>
      </c>
      <c r="BI48" s="85">
        <f>'ESTUDIO  FORMULADO '!BJ48</f>
        <v>100866</v>
      </c>
      <c r="BJ48" s="120">
        <f t="shared" si="88"/>
        <v>907794</v>
      </c>
      <c r="BK48" s="591"/>
      <c r="BL48" s="126">
        <f t="shared" si="94"/>
        <v>0</v>
      </c>
      <c r="BM48" s="127">
        <f t="shared" si="95"/>
        <v>0</v>
      </c>
      <c r="BN48" s="139">
        <f t="shared" si="96"/>
        <v>0</v>
      </c>
      <c r="BO48" s="118">
        <f t="shared" si="97"/>
        <v>0</v>
      </c>
      <c r="BP48" s="118">
        <f t="shared" si="98"/>
        <v>0</v>
      </c>
      <c r="BQ48" s="118">
        <f t="shared" si="99"/>
        <v>0</v>
      </c>
      <c r="BR48" s="118">
        <f t="shared" si="100"/>
        <v>0</v>
      </c>
      <c r="BS48" s="131">
        <f t="shared" si="90"/>
        <v>0</v>
      </c>
      <c r="BT48" s="126">
        <f t="shared" si="101"/>
        <v>0</v>
      </c>
      <c r="BU48" s="118">
        <f t="shared" si="102"/>
        <v>100866</v>
      </c>
      <c r="BV48" s="118">
        <f t="shared" si="103"/>
        <v>0</v>
      </c>
      <c r="BW48" s="118">
        <f t="shared" si="104"/>
        <v>100866</v>
      </c>
      <c r="BX48" s="131">
        <f t="shared" si="105"/>
        <v>201732</v>
      </c>
      <c r="BY48" s="126">
        <f t="shared" si="106"/>
        <v>0</v>
      </c>
      <c r="BZ48" s="118">
        <f t="shared" si="107"/>
        <v>0</v>
      </c>
      <c r="CA48" s="118">
        <f t="shared" si="108"/>
        <v>0</v>
      </c>
      <c r="CB48" s="131">
        <f t="shared" si="91"/>
        <v>0</v>
      </c>
      <c r="CC48" s="126">
        <f t="shared" si="109"/>
        <v>0</v>
      </c>
      <c r="CD48" s="118">
        <f t="shared" si="110"/>
        <v>0</v>
      </c>
      <c r="CE48" s="131">
        <f t="shared" si="111"/>
        <v>0</v>
      </c>
      <c r="CF48" s="126">
        <f t="shared" si="112"/>
        <v>0</v>
      </c>
      <c r="CG48" s="118">
        <f t="shared" si="113"/>
        <v>0</v>
      </c>
      <c r="CH48" s="118">
        <f t="shared" si="114"/>
        <v>0</v>
      </c>
      <c r="CI48" s="118">
        <f t="shared" si="115"/>
        <v>0</v>
      </c>
      <c r="CJ48" s="131">
        <f t="shared" si="116"/>
        <v>0</v>
      </c>
      <c r="CK48" s="126">
        <f t="shared" si="117"/>
        <v>201732</v>
      </c>
      <c r="CL48" s="118">
        <f t="shared" si="118"/>
        <v>100866</v>
      </c>
      <c r="CM48" s="131">
        <f t="shared" si="92"/>
        <v>302598</v>
      </c>
      <c r="CN48" s="126">
        <f t="shared" si="119"/>
        <v>100866</v>
      </c>
      <c r="CO48" s="118">
        <f t="shared" si="120"/>
        <v>0</v>
      </c>
      <c r="CP48" s="127">
        <f t="shared" si="121"/>
        <v>100866</v>
      </c>
      <c r="CQ48" s="139">
        <f t="shared" si="122"/>
        <v>0</v>
      </c>
      <c r="CR48" s="118">
        <f t="shared" si="123"/>
        <v>0</v>
      </c>
      <c r="CS48" s="118">
        <f t="shared" si="124"/>
        <v>0</v>
      </c>
      <c r="CT48" s="131">
        <f t="shared" si="125"/>
        <v>100866</v>
      </c>
      <c r="CU48" s="126">
        <f t="shared" si="126"/>
        <v>0</v>
      </c>
      <c r="CV48" s="118">
        <f t="shared" si="127"/>
        <v>100866</v>
      </c>
      <c r="CW48" s="118">
        <f t="shared" si="128"/>
        <v>100866</v>
      </c>
      <c r="CX48" s="127">
        <f t="shared" si="129"/>
        <v>201732</v>
      </c>
      <c r="CY48" s="139">
        <f t="shared" si="130"/>
        <v>0</v>
      </c>
      <c r="CZ48" s="118">
        <f t="shared" si="131"/>
        <v>0</v>
      </c>
      <c r="DA48" s="131">
        <f t="shared" si="136"/>
        <v>201732</v>
      </c>
      <c r="DB48" s="126">
        <f t="shared" si="132"/>
        <v>100866</v>
      </c>
      <c r="DC48" s="118">
        <f t="shared" si="133"/>
        <v>0</v>
      </c>
      <c r="DD48" s="118">
        <f t="shared" si="134"/>
        <v>0</v>
      </c>
      <c r="DE48" s="131">
        <f t="shared" si="135"/>
        <v>100866</v>
      </c>
      <c r="DF48" s="226">
        <f t="shared" si="93"/>
        <v>907794</v>
      </c>
      <c r="DG48" s="598"/>
    </row>
    <row r="49" spans="1:111" s="21" customFormat="1" ht="24" x14ac:dyDescent="0.25">
      <c r="B49" s="14">
        <v>34</v>
      </c>
      <c r="C49" s="5" t="str">
        <f>'ESTUDIO  FORMULADO '!C49</f>
        <v>Metiletilcetona</v>
      </c>
      <c r="D49" s="8" t="str">
        <f>'ESTUDIO  FORMULADO '!D49</f>
        <v>Reactivo analítico  o  ACS o Análisis o Ph Eur o  BP</v>
      </c>
      <c r="E49" s="8" t="str">
        <f>'ESTUDIO  FORMULADO '!E49</f>
        <v>≥99%.</v>
      </c>
      <c r="F49" s="9" t="str">
        <f>'ESTUDIO  FORMULADO '!F49</f>
        <v>Frasco por  1 Litro</v>
      </c>
      <c r="G49" s="5" t="str">
        <f>'ESTUDIO  FORMULADO '!G49</f>
        <v xml:space="preserve"> Un (1) año a partir de la entrega</v>
      </c>
      <c r="H49" s="8" t="str">
        <f>'ESTUDIO  FORMULADO '!H49</f>
        <v>AMBIENTE</v>
      </c>
      <c r="I49" s="102" t="str">
        <f>'ESTUDIO  FORMULADO '!I49</f>
        <v>78-93-3</v>
      </c>
      <c r="J49" s="443"/>
      <c r="K49" s="284" t="str">
        <f>'ESTUDIO  FORMULADO '!K49</f>
        <v>REACTIVO</v>
      </c>
      <c r="L49" s="282" t="str">
        <f>'ESTUDIO  FORMULADO '!L49</f>
        <v>PUREZA</v>
      </c>
      <c r="M49" s="443"/>
      <c r="N49" s="53"/>
      <c r="O49" s="39">
        <f t="shared" si="74"/>
        <v>0</v>
      </c>
      <c r="P49" s="38"/>
      <c r="Q49" s="7"/>
      <c r="R49" s="7"/>
      <c r="S49" s="22"/>
      <c r="T49" s="22"/>
      <c r="U49" s="39">
        <f t="shared" si="75"/>
        <v>0</v>
      </c>
      <c r="V49" s="38"/>
      <c r="W49" s="7"/>
      <c r="X49" s="7"/>
      <c r="Y49" s="7"/>
      <c r="Z49" s="39">
        <f t="shared" si="76"/>
        <v>0</v>
      </c>
      <c r="AA49" s="45"/>
      <c r="AB49" s="22"/>
      <c r="AC49" s="22"/>
      <c r="AD49" s="22">
        <f t="shared" si="77"/>
        <v>0</v>
      </c>
      <c r="AE49" s="22"/>
      <c r="AF49" s="22">
        <f t="shared" si="78"/>
        <v>0</v>
      </c>
      <c r="AG49" s="39">
        <f t="shared" si="79"/>
        <v>0</v>
      </c>
      <c r="AH49" s="38"/>
      <c r="AI49" s="7"/>
      <c r="AJ49" s="7"/>
      <c r="AK49" s="22">
        <v>1</v>
      </c>
      <c r="AL49" s="39">
        <f t="shared" si="80"/>
        <v>1</v>
      </c>
      <c r="AM49" s="38"/>
      <c r="AN49" s="7"/>
      <c r="AO49" s="39">
        <f t="shared" si="81"/>
        <v>0</v>
      </c>
      <c r="AP49" s="45"/>
      <c r="AQ49" s="22"/>
      <c r="AR49" s="22">
        <f t="shared" si="82"/>
        <v>0</v>
      </c>
      <c r="AS49" s="22"/>
      <c r="AT49" s="22"/>
      <c r="AU49" s="22">
        <f t="shared" si="83"/>
        <v>0</v>
      </c>
      <c r="AV49" s="39">
        <f t="shared" si="84"/>
        <v>0</v>
      </c>
      <c r="AW49" s="45"/>
      <c r="AX49" s="22"/>
      <c r="AY49" s="22"/>
      <c r="AZ49" s="22">
        <f t="shared" si="85"/>
        <v>0</v>
      </c>
      <c r="BA49" s="22"/>
      <c r="BB49" s="22"/>
      <c r="BC49" s="39">
        <f t="shared" si="86"/>
        <v>0</v>
      </c>
      <c r="BD49" s="45">
        <v>1</v>
      </c>
      <c r="BE49" s="22"/>
      <c r="BF49" s="22"/>
      <c r="BG49" s="39">
        <f t="shared" si="87"/>
        <v>1</v>
      </c>
      <c r="BH49" s="71">
        <f t="shared" si="89"/>
        <v>2</v>
      </c>
      <c r="BI49" s="85">
        <f>'ESTUDIO  FORMULADO '!BJ49</f>
        <v>232387</v>
      </c>
      <c r="BJ49" s="120">
        <f t="shared" si="88"/>
        <v>464774</v>
      </c>
      <c r="BK49" s="591"/>
      <c r="BL49" s="126">
        <f t="shared" si="94"/>
        <v>0</v>
      </c>
      <c r="BM49" s="127">
        <f t="shared" si="95"/>
        <v>0</v>
      </c>
      <c r="BN49" s="139">
        <f t="shared" si="96"/>
        <v>0</v>
      </c>
      <c r="BO49" s="118">
        <f t="shared" si="97"/>
        <v>0</v>
      </c>
      <c r="BP49" s="118">
        <f t="shared" si="98"/>
        <v>0</v>
      </c>
      <c r="BQ49" s="118">
        <f t="shared" si="99"/>
        <v>0</v>
      </c>
      <c r="BR49" s="118">
        <f t="shared" si="100"/>
        <v>0</v>
      </c>
      <c r="BS49" s="131">
        <f t="shared" si="90"/>
        <v>0</v>
      </c>
      <c r="BT49" s="126">
        <f t="shared" si="101"/>
        <v>0</v>
      </c>
      <c r="BU49" s="118">
        <f t="shared" si="102"/>
        <v>0</v>
      </c>
      <c r="BV49" s="118">
        <f t="shared" si="103"/>
        <v>0</v>
      </c>
      <c r="BW49" s="118">
        <f t="shared" si="104"/>
        <v>0</v>
      </c>
      <c r="BX49" s="131">
        <f t="shared" si="105"/>
        <v>0</v>
      </c>
      <c r="BY49" s="126">
        <f t="shared" si="106"/>
        <v>0</v>
      </c>
      <c r="BZ49" s="118">
        <f t="shared" si="107"/>
        <v>0</v>
      </c>
      <c r="CA49" s="118">
        <f t="shared" si="108"/>
        <v>0</v>
      </c>
      <c r="CB49" s="131">
        <f t="shared" si="91"/>
        <v>0</v>
      </c>
      <c r="CC49" s="126">
        <f t="shared" si="109"/>
        <v>0</v>
      </c>
      <c r="CD49" s="118">
        <f t="shared" si="110"/>
        <v>0</v>
      </c>
      <c r="CE49" s="131">
        <f t="shared" si="111"/>
        <v>0</v>
      </c>
      <c r="CF49" s="126">
        <f t="shared" si="112"/>
        <v>0</v>
      </c>
      <c r="CG49" s="118">
        <f t="shared" si="113"/>
        <v>0</v>
      </c>
      <c r="CH49" s="118">
        <f t="shared" si="114"/>
        <v>0</v>
      </c>
      <c r="CI49" s="118">
        <f t="shared" si="115"/>
        <v>232387</v>
      </c>
      <c r="CJ49" s="131">
        <f t="shared" si="116"/>
        <v>232387</v>
      </c>
      <c r="CK49" s="126">
        <f t="shared" si="117"/>
        <v>0</v>
      </c>
      <c r="CL49" s="118">
        <f t="shared" si="118"/>
        <v>0</v>
      </c>
      <c r="CM49" s="131">
        <f t="shared" si="92"/>
        <v>0</v>
      </c>
      <c r="CN49" s="126">
        <f t="shared" si="119"/>
        <v>0</v>
      </c>
      <c r="CO49" s="118">
        <f t="shared" si="120"/>
        <v>0</v>
      </c>
      <c r="CP49" s="127">
        <f t="shared" si="121"/>
        <v>0</v>
      </c>
      <c r="CQ49" s="139">
        <f t="shared" si="122"/>
        <v>0</v>
      </c>
      <c r="CR49" s="118">
        <f t="shared" si="123"/>
        <v>0</v>
      </c>
      <c r="CS49" s="118">
        <f t="shared" si="124"/>
        <v>0</v>
      </c>
      <c r="CT49" s="131">
        <f t="shared" si="125"/>
        <v>0</v>
      </c>
      <c r="CU49" s="126">
        <f t="shared" si="126"/>
        <v>0</v>
      </c>
      <c r="CV49" s="118">
        <f t="shared" si="127"/>
        <v>0</v>
      </c>
      <c r="CW49" s="118">
        <f t="shared" si="128"/>
        <v>0</v>
      </c>
      <c r="CX49" s="127">
        <f t="shared" si="129"/>
        <v>0</v>
      </c>
      <c r="CY49" s="139">
        <f t="shared" si="130"/>
        <v>0</v>
      </c>
      <c r="CZ49" s="118">
        <f t="shared" si="131"/>
        <v>0</v>
      </c>
      <c r="DA49" s="131">
        <f t="shared" si="136"/>
        <v>0</v>
      </c>
      <c r="DB49" s="126">
        <f t="shared" si="132"/>
        <v>232387</v>
      </c>
      <c r="DC49" s="118">
        <f t="shared" si="133"/>
        <v>0</v>
      </c>
      <c r="DD49" s="118">
        <f t="shared" si="134"/>
        <v>0</v>
      </c>
      <c r="DE49" s="131">
        <f t="shared" si="135"/>
        <v>232387</v>
      </c>
      <c r="DF49" s="226">
        <f t="shared" si="93"/>
        <v>464774</v>
      </c>
      <c r="DG49" s="598"/>
    </row>
    <row r="50" spans="1:111" s="21" customFormat="1" ht="24" x14ac:dyDescent="0.25">
      <c r="B50" s="14">
        <v>35</v>
      </c>
      <c r="C50" s="5" t="str">
        <f>'ESTUDIO  FORMULADO '!C50</f>
        <v>Tris Base, tris (Hydroxymethyl) aminomethane</v>
      </c>
      <c r="D50" s="8" t="str">
        <f>'ESTUDIO  FORMULADO '!D50</f>
        <v>Biología Molecular</v>
      </c>
      <c r="E50" s="8" t="str">
        <f>'ESTUDIO  FORMULADO '!E50</f>
        <v>NA</v>
      </c>
      <c r="F50" s="9" t="str">
        <f>'ESTUDIO  FORMULADO '!F50</f>
        <v>Frasco por 500 gramos</v>
      </c>
      <c r="G50" s="5" t="str">
        <f>'ESTUDIO  FORMULADO '!G50</f>
        <v xml:space="preserve"> Un (1) año a partir de la entrega</v>
      </c>
      <c r="H50" s="8" t="str">
        <f>'ESTUDIO  FORMULADO '!H50</f>
        <v>AMBIENTE</v>
      </c>
      <c r="I50" s="102" t="str">
        <f>'ESTUDIO  FORMULADO '!I50</f>
        <v>77-86-1</v>
      </c>
      <c r="J50" s="443"/>
      <c r="K50" s="284" t="str">
        <f>'ESTUDIO  FORMULADO '!K50</f>
        <v>REACTIVO</v>
      </c>
      <c r="L50" s="282" t="str">
        <f>'ESTUDIO  FORMULADO '!L50</f>
        <v>NA</v>
      </c>
      <c r="M50" s="443"/>
      <c r="N50" s="53"/>
      <c r="O50" s="39">
        <f t="shared" si="74"/>
        <v>0</v>
      </c>
      <c r="P50" s="38"/>
      <c r="Q50" s="7"/>
      <c r="R50" s="7"/>
      <c r="S50" s="22">
        <v>1</v>
      </c>
      <c r="T50" s="22"/>
      <c r="U50" s="39">
        <f t="shared" si="75"/>
        <v>1</v>
      </c>
      <c r="V50" s="38"/>
      <c r="W50" s="7"/>
      <c r="X50" s="7">
        <v>1</v>
      </c>
      <c r="Y50" s="7"/>
      <c r="Z50" s="39">
        <f t="shared" si="76"/>
        <v>1</v>
      </c>
      <c r="AA50" s="45"/>
      <c r="AB50" s="22"/>
      <c r="AC50" s="22"/>
      <c r="AD50" s="22">
        <f t="shared" si="77"/>
        <v>0</v>
      </c>
      <c r="AE50" s="22"/>
      <c r="AF50" s="22">
        <f t="shared" si="78"/>
        <v>0</v>
      </c>
      <c r="AG50" s="39">
        <f t="shared" si="79"/>
        <v>0</v>
      </c>
      <c r="AH50" s="38"/>
      <c r="AI50" s="7"/>
      <c r="AJ50" s="7"/>
      <c r="AK50" s="7"/>
      <c r="AL50" s="39">
        <f t="shared" si="80"/>
        <v>0</v>
      </c>
      <c r="AM50" s="38"/>
      <c r="AN50" s="7"/>
      <c r="AO50" s="39">
        <f t="shared" si="81"/>
        <v>0</v>
      </c>
      <c r="AP50" s="45"/>
      <c r="AQ50" s="22"/>
      <c r="AR50" s="22">
        <f t="shared" si="82"/>
        <v>0</v>
      </c>
      <c r="AS50" s="22"/>
      <c r="AT50" s="22"/>
      <c r="AU50" s="22">
        <f t="shared" si="83"/>
        <v>0</v>
      </c>
      <c r="AV50" s="39">
        <f t="shared" si="84"/>
        <v>0</v>
      </c>
      <c r="AW50" s="45"/>
      <c r="AX50" s="22"/>
      <c r="AY50" s="22"/>
      <c r="AZ50" s="22">
        <f t="shared" si="85"/>
        <v>0</v>
      </c>
      <c r="BA50" s="22"/>
      <c r="BB50" s="22"/>
      <c r="BC50" s="39">
        <f t="shared" si="86"/>
        <v>0</v>
      </c>
      <c r="BD50" s="45"/>
      <c r="BE50" s="22"/>
      <c r="BF50" s="22"/>
      <c r="BG50" s="39">
        <f t="shared" si="87"/>
        <v>0</v>
      </c>
      <c r="BH50" s="71">
        <f t="shared" si="89"/>
        <v>2</v>
      </c>
      <c r="BI50" s="85">
        <f>'ESTUDIO  FORMULADO '!BJ50</f>
        <v>451918</v>
      </c>
      <c r="BJ50" s="120">
        <f t="shared" si="88"/>
        <v>903836</v>
      </c>
      <c r="BK50" s="591"/>
      <c r="BL50" s="126">
        <f t="shared" si="94"/>
        <v>0</v>
      </c>
      <c r="BM50" s="127">
        <f t="shared" si="95"/>
        <v>0</v>
      </c>
      <c r="BN50" s="139">
        <f t="shared" si="96"/>
        <v>0</v>
      </c>
      <c r="BO50" s="118">
        <f t="shared" si="97"/>
        <v>0</v>
      </c>
      <c r="BP50" s="118">
        <f t="shared" si="98"/>
        <v>0</v>
      </c>
      <c r="BQ50" s="118">
        <f t="shared" si="99"/>
        <v>451918</v>
      </c>
      <c r="BR50" s="118">
        <f t="shared" si="100"/>
        <v>0</v>
      </c>
      <c r="BS50" s="131">
        <f t="shared" si="90"/>
        <v>451918</v>
      </c>
      <c r="BT50" s="126">
        <f t="shared" si="101"/>
        <v>0</v>
      </c>
      <c r="BU50" s="118">
        <f t="shared" si="102"/>
        <v>0</v>
      </c>
      <c r="BV50" s="118">
        <f t="shared" si="103"/>
        <v>451918</v>
      </c>
      <c r="BW50" s="118">
        <f t="shared" si="104"/>
        <v>0</v>
      </c>
      <c r="BX50" s="131">
        <f t="shared" si="105"/>
        <v>451918</v>
      </c>
      <c r="BY50" s="126">
        <f t="shared" si="106"/>
        <v>0</v>
      </c>
      <c r="BZ50" s="118">
        <f t="shared" si="107"/>
        <v>0</v>
      </c>
      <c r="CA50" s="118">
        <f t="shared" si="108"/>
        <v>0</v>
      </c>
      <c r="CB50" s="131">
        <f t="shared" si="91"/>
        <v>0</v>
      </c>
      <c r="CC50" s="126">
        <f t="shared" si="109"/>
        <v>0</v>
      </c>
      <c r="CD50" s="118">
        <f t="shared" si="110"/>
        <v>0</v>
      </c>
      <c r="CE50" s="131">
        <f t="shared" si="111"/>
        <v>0</v>
      </c>
      <c r="CF50" s="126">
        <f t="shared" si="112"/>
        <v>0</v>
      </c>
      <c r="CG50" s="118">
        <f t="shared" si="113"/>
        <v>0</v>
      </c>
      <c r="CH50" s="118">
        <f t="shared" si="114"/>
        <v>0</v>
      </c>
      <c r="CI50" s="118">
        <f t="shared" si="115"/>
        <v>0</v>
      </c>
      <c r="CJ50" s="131">
        <f t="shared" si="116"/>
        <v>0</v>
      </c>
      <c r="CK50" s="126">
        <f t="shared" si="117"/>
        <v>0</v>
      </c>
      <c r="CL50" s="118">
        <f t="shared" si="118"/>
        <v>0</v>
      </c>
      <c r="CM50" s="131">
        <f t="shared" si="92"/>
        <v>0</v>
      </c>
      <c r="CN50" s="126">
        <f t="shared" si="119"/>
        <v>0</v>
      </c>
      <c r="CO50" s="118">
        <f t="shared" si="120"/>
        <v>0</v>
      </c>
      <c r="CP50" s="127">
        <f t="shared" si="121"/>
        <v>0</v>
      </c>
      <c r="CQ50" s="139">
        <f t="shared" si="122"/>
        <v>0</v>
      </c>
      <c r="CR50" s="118">
        <f t="shared" si="123"/>
        <v>0</v>
      </c>
      <c r="CS50" s="118">
        <f t="shared" si="124"/>
        <v>0</v>
      </c>
      <c r="CT50" s="131">
        <f t="shared" si="125"/>
        <v>0</v>
      </c>
      <c r="CU50" s="126">
        <f t="shared" si="126"/>
        <v>0</v>
      </c>
      <c r="CV50" s="118">
        <f t="shared" si="127"/>
        <v>0</v>
      </c>
      <c r="CW50" s="118">
        <f t="shared" si="128"/>
        <v>0</v>
      </c>
      <c r="CX50" s="127">
        <f t="shared" si="129"/>
        <v>0</v>
      </c>
      <c r="CY50" s="139">
        <f t="shared" si="130"/>
        <v>0</v>
      </c>
      <c r="CZ50" s="118">
        <f t="shared" si="131"/>
        <v>0</v>
      </c>
      <c r="DA50" s="131">
        <f t="shared" si="136"/>
        <v>0</v>
      </c>
      <c r="DB50" s="126">
        <f t="shared" si="132"/>
        <v>0</v>
      </c>
      <c r="DC50" s="118">
        <f t="shared" si="133"/>
        <v>0</v>
      </c>
      <c r="DD50" s="118">
        <f t="shared" si="134"/>
        <v>0</v>
      </c>
      <c r="DE50" s="131">
        <f t="shared" si="135"/>
        <v>0</v>
      </c>
      <c r="DF50" s="226">
        <f t="shared" si="93"/>
        <v>903836</v>
      </c>
      <c r="DG50" s="598"/>
    </row>
    <row r="51" spans="1:111" s="21" customFormat="1" ht="24" x14ac:dyDescent="0.25">
      <c r="B51" s="14">
        <v>36</v>
      </c>
      <c r="C51" s="5" t="str">
        <f>'ESTUDIO  FORMULADO '!C51</f>
        <v>Acetonitrilo</v>
      </c>
      <c r="D51" s="8" t="str">
        <f>'ESTUDIO  FORMULADO '!D51</f>
        <v>Reactivo analítico  o  ACS o Análisis o Ph Eur o  BP</v>
      </c>
      <c r="E51" s="8" t="str">
        <f>'ESTUDIO  FORMULADO '!E51</f>
        <v>≥99,5%</v>
      </c>
      <c r="F51" s="9" t="str">
        <f>'ESTUDIO  FORMULADO '!F51</f>
        <v>Frasco por 4 Litros</v>
      </c>
      <c r="G51" s="5" t="str">
        <f>'ESTUDIO  FORMULADO '!G51</f>
        <v xml:space="preserve"> Un (1) año a partir de la entrega</v>
      </c>
      <c r="H51" s="8" t="str">
        <f>'ESTUDIO  FORMULADO '!H51</f>
        <v>AMBIENTE</v>
      </c>
      <c r="I51" s="102" t="str">
        <f>'ESTUDIO  FORMULADO '!I51</f>
        <v>75-05-8</v>
      </c>
      <c r="J51" s="443"/>
      <c r="K51" s="284" t="str">
        <f>'ESTUDIO  FORMULADO '!K51</f>
        <v>REACTIVO</v>
      </c>
      <c r="L51" s="282" t="str">
        <f>'ESTUDIO  FORMULADO '!L51</f>
        <v>PUREZA</v>
      </c>
      <c r="M51" s="443"/>
      <c r="N51" s="53"/>
      <c r="O51" s="39">
        <f t="shared" si="74"/>
        <v>0</v>
      </c>
      <c r="P51" s="38"/>
      <c r="Q51" s="7"/>
      <c r="R51" s="7"/>
      <c r="S51" s="7"/>
      <c r="T51" s="7"/>
      <c r="U51" s="39">
        <f t="shared" si="75"/>
        <v>0</v>
      </c>
      <c r="V51" s="38"/>
      <c r="W51" s="7"/>
      <c r="X51" s="7"/>
      <c r="Y51" s="7">
        <v>1</v>
      </c>
      <c r="Z51" s="39">
        <f t="shared" si="76"/>
        <v>1</v>
      </c>
      <c r="AA51" s="45"/>
      <c r="AB51" s="22"/>
      <c r="AC51" s="22"/>
      <c r="AD51" s="22">
        <f t="shared" si="77"/>
        <v>0</v>
      </c>
      <c r="AE51" s="22"/>
      <c r="AF51" s="22">
        <f t="shared" si="78"/>
        <v>0</v>
      </c>
      <c r="AG51" s="39">
        <f t="shared" si="79"/>
        <v>0</v>
      </c>
      <c r="AH51" s="38"/>
      <c r="AI51" s="7"/>
      <c r="AJ51" s="7"/>
      <c r="AK51" s="7"/>
      <c r="AL51" s="39">
        <f t="shared" si="80"/>
        <v>0</v>
      </c>
      <c r="AM51" s="38"/>
      <c r="AN51" s="7"/>
      <c r="AO51" s="39">
        <f t="shared" si="81"/>
        <v>0</v>
      </c>
      <c r="AP51" s="45"/>
      <c r="AQ51" s="22"/>
      <c r="AR51" s="22">
        <f t="shared" si="82"/>
        <v>0</v>
      </c>
      <c r="AS51" s="22"/>
      <c r="AT51" s="22"/>
      <c r="AU51" s="22">
        <f t="shared" si="83"/>
        <v>0</v>
      </c>
      <c r="AV51" s="39">
        <f t="shared" si="84"/>
        <v>0</v>
      </c>
      <c r="AW51" s="45"/>
      <c r="AX51" s="22"/>
      <c r="AY51" s="22"/>
      <c r="AZ51" s="22">
        <f t="shared" si="85"/>
        <v>0</v>
      </c>
      <c r="BA51" s="22"/>
      <c r="BB51" s="22"/>
      <c r="BC51" s="39">
        <f t="shared" si="86"/>
        <v>0</v>
      </c>
      <c r="BD51" s="45"/>
      <c r="BE51" s="22"/>
      <c r="BF51" s="22"/>
      <c r="BG51" s="39">
        <f t="shared" si="87"/>
        <v>0</v>
      </c>
      <c r="BH51" s="71">
        <f t="shared" si="89"/>
        <v>1</v>
      </c>
      <c r="BI51" s="85">
        <f>'ESTUDIO  FORMULADO '!BJ51</f>
        <v>356786</v>
      </c>
      <c r="BJ51" s="120">
        <f t="shared" si="88"/>
        <v>356786</v>
      </c>
      <c r="BK51" s="591"/>
      <c r="BL51" s="126">
        <f t="shared" si="94"/>
        <v>0</v>
      </c>
      <c r="BM51" s="127">
        <f t="shared" si="95"/>
        <v>0</v>
      </c>
      <c r="BN51" s="139">
        <f t="shared" si="96"/>
        <v>0</v>
      </c>
      <c r="BO51" s="118">
        <f t="shared" si="97"/>
        <v>0</v>
      </c>
      <c r="BP51" s="118">
        <f t="shared" si="98"/>
        <v>0</v>
      </c>
      <c r="BQ51" s="118">
        <f t="shared" si="99"/>
        <v>0</v>
      </c>
      <c r="BR51" s="118">
        <f t="shared" si="100"/>
        <v>0</v>
      </c>
      <c r="BS51" s="131">
        <f t="shared" si="90"/>
        <v>0</v>
      </c>
      <c r="BT51" s="126">
        <f t="shared" si="101"/>
        <v>0</v>
      </c>
      <c r="BU51" s="118">
        <f t="shared" si="102"/>
        <v>0</v>
      </c>
      <c r="BV51" s="118">
        <f t="shared" si="103"/>
        <v>0</v>
      </c>
      <c r="BW51" s="118">
        <f t="shared" si="104"/>
        <v>356786</v>
      </c>
      <c r="BX51" s="131">
        <f t="shared" si="105"/>
        <v>356786</v>
      </c>
      <c r="BY51" s="126">
        <f t="shared" si="106"/>
        <v>0</v>
      </c>
      <c r="BZ51" s="118">
        <f t="shared" si="107"/>
        <v>0</v>
      </c>
      <c r="CA51" s="118">
        <f t="shared" si="108"/>
        <v>0</v>
      </c>
      <c r="CB51" s="131">
        <f t="shared" si="91"/>
        <v>0</v>
      </c>
      <c r="CC51" s="126">
        <f t="shared" si="109"/>
        <v>0</v>
      </c>
      <c r="CD51" s="118">
        <f t="shared" si="110"/>
        <v>0</v>
      </c>
      <c r="CE51" s="131">
        <f t="shared" si="111"/>
        <v>0</v>
      </c>
      <c r="CF51" s="126">
        <f t="shared" si="112"/>
        <v>0</v>
      </c>
      <c r="CG51" s="118">
        <f t="shared" si="113"/>
        <v>0</v>
      </c>
      <c r="CH51" s="118">
        <f t="shared" si="114"/>
        <v>0</v>
      </c>
      <c r="CI51" s="118">
        <f t="shared" si="115"/>
        <v>0</v>
      </c>
      <c r="CJ51" s="131">
        <f t="shared" si="116"/>
        <v>0</v>
      </c>
      <c r="CK51" s="126">
        <f t="shared" si="117"/>
        <v>0</v>
      </c>
      <c r="CL51" s="118">
        <f t="shared" si="118"/>
        <v>0</v>
      </c>
      <c r="CM51" s="131">
        <f t="shared" si="92"/>
        <v>0</v>
      </c>
      <c r="CN51" s="126">
        <f t="shared" si="119"/>
        <v>0</v>
      </c>
      <c r="CO51" s="118">
        <f t="shared" si="120"/>
        <v>0</v>
      </c>
      <c r="CP51" s="127">
        <f t="shared" si="121"/>
        <v>0</v>
      </c>
      <c r="CQ51" s="139">
        <f t="shared" si="122"/>
        <v>0</v>
      </c>
      <c r="CR51" s="118">
        <f t="shared" si="123"/>
        <v>0</v>
      </c>
      <c r="CS51" s="118">
        <f t="shared" si="124"/>
        <v>0</v>
      </c>
      <c r="CT51" s="131">
        <f t="shared" si="125"/>
        <v>0</v>
      </c>
      <c r="CU51" s="126">
        <f t="shared" si="126"/>
        <v>0</v>
      </c>
      <c r="CV51" s="118">
        <f t="shared" si="127"/>
        <v>0</v>
      </c>
      <c r="CW51" s="118">
        <f t="shared" si="128"/>
        <v>0</v>
      </c>
      <c r="CX51" s="127">
        <f t="shared" si="129"/>
        <v>0</v>
      </c>
      <c r="CY51" s="139">
        <f t="shared" si="130"/>
        <v>0</v>
      </c>
      <c r="CZ51" s="118">
        <f t="shared" si="131"/>
        <v>0</v>
      </c>
      <c r="DA51" s="131">
        <f t="shared" si="136"/>
        <v>0</v>
      </c>
      <c r="DB51" s="126">
        <f t="shared" si="132"/>
        <v>0</v>
      </c>
      <c r="DC51" s="118">
        <f t="shared" si="133"/>
        <v>0</v>
      </c>
      <c r="DD51" s="118">
        <f t="shared" si="134"/>
        <v>0</v>
      </c>
      <c r="DE51" s="131">
        <f t="shared" si="135"/>
        <v>0</v>
      </c>
      <c r="DF51" s="226">
        <f t="shared" si="93"/>
        <v>356786</v>
      </c>
      <c r="DG51" s="598"/>
    </row>
    <row r="52" spans="1:111" s="21" customFormat="1" ht="24" x14ac:dyDescent="0.25">
      <c r="B52" s="14">
        <v>37</v>
      </c>
      <c r="C52" s="5" t="str">
        <f>'ESTUDIO  FORMULADO '!C52</f>
        <v xml:space="preserve">Alcohol etílico absoluto  libre de DNasas y RNasas. </v>
      </c>
      <c r="D52" s="8" t="str">
        <f>'ESTUDIO  FORMULADO '!D52</f>
        <v>Reactivo analítico  o  ACS o Análisis o Ph Eur o  BP</v>
      </c>
      <c r="E52" s="8" t="str">
        <f>'ESTUDIO  FORMULADO '!E52</f>
        <v>≥99,9 %</v>
      </c>
      <c r="F52" s="9" t="str">
        <f>'ESTUDIO  FORMULADO '!F52</f>
        <v>Frasco por  1 Litro</v>
      </c>
      <c r="G52" s="5" t="str">
        <f>'ESTUDIO  FORMULADO '!G52</f>
        <v xml:space="preserve"> Un (1) año a partir de la entrega</v>
      </c>
      <c r="H52" s="8" t="str">
        <f>'ESTUDIO  FORMULADO '!H52</f>
        <v>AMBIENTE</v>
      </c>
      <c r="I52" s="102" t="str">
        <f>'ESTUDIO  FORMULADO '!I52</f>
        <v>64-17-5</v>
      </c>
      <c r="J52" s="443"/>
      <c r="K52" s="284" t="str">
        <f>'ESTUDIO  FORMULADO '!K52</f>
        <v>REACTIVO</v>
      </c>
      <c r="L52" s="282" t="str">
        <f>'ESTUDIO  FORMULADO '!L52</f>
        <v>PUREZA</v>
      </c>
      <c r="M52" s="443"/>
      <c r="N52" s="53"/>
      <c r="O52" s="39">
        <f t="shared" si="74"/>
        <v>0</v>
      </c>
      <c r="P52" s="38"/>
      <c r="Q52" s="7"/>
      <c r="R52" s="7"/>
      <c r="S52" s="7"/>
      <c r="T52" s="7"/>
      <c r="U52" s="39">
        <f t="shared" si="75"/>
        <v>0</v>
      </c>
      <c r="V52" s="38"/>
      <c r="W52" s="7"/>
      <c r="X52" s="7">
        <v>2</v>
      </c>
      <c r="Y52" s="7"/>
      <c r="Z52" s="39">
        <f t="shared" si="76"/>
        <v>2</v>
      </c>
      <c r="AA52" s="45"/>
      <c r="AB52" s="22"/>
      <c r="AC52" s="22"/>
      <c r="AD52" s="22">
        <f t="shared" si="77"/>
        <v>0</v>
      </c>
      <c r="AE52" s="22"/>
      <c r="AF52" s="22">
        <f t="shared" si="78"/>
        <v>0</v>
      </c>
      <c r="AG52" s="39">
        <f t="shared" si="79"/>
        <v>0</v>
      </c>
      <c r="AH52" s="38"/>
      <c r="AI52" s="7"/>
      <c r="AJ52" s="7"/>
      <c r="AK52" s="7"/>
      <c r="AL52" s="39">
        <f t="shared" si="80"/>
        <v>0</v>
      </c>
      <c r="AM52" s="38"/>
      <c r="AN52" s="7"/>
      <c r="AO52" s="39">
        <f t="shared" si="81"/>
        <v>0</v>
      </c>
      <c r="AP52" s="45"/>
      <c r="AQ52" s="22"/>
      <c r="AR52" s="22">
        <f t="shared" si="82"/>
        <v>0</v>
      </c>
      <c r="AS52" s="22"/>
      <c r="AT52" s="22">
        <v>2</v>
      </c>
      <c r="AU52" s="22">
        <f t="shared" si="83"/>
        <v>2</v>
      </c>
      <c r="AV52" s="39">
        <f t="shared" si="84"/>
        <v>2</v>
      </c>
      <c r="AW52" s="45"/>
      <c r="AX52" s="22"/>
      <c r="AY52" s="22"/>
      <c r="AZ52" s="22">
        <f t="shared" si="85"/>
        <v>0</v>
      </c>
      <c r="BA52" s="22"/>
      <c r="BB52" s="22"/>
      <c r="BC52" s="39">
        <f t="shared" si="86"/>
        <v>0</v>
      </c>
      <c r="BD52" s="45"/>
      <c r="BE52" s="22">
        <v>3</v>
      </c>
      <c r="BF52" s="22"/>
      <c r="BG52" s="39">
        <f t="shared" si="87"/>
        <v>3</v>
      </c>
      <c r="BH52" s="71">
        <f t="shared" si="89"/>
        <v>7</v>
      </c>
      <c r="BI52" s="85">
        <f>'ESTUDIO  FORMULADO '!BJ52</f>
        <v>253848</v>
      </c>
      <c r="BJ52" s="120">
        <f t="shared" si="88"/>
        <v>1776936</v>
      </c>
      <c r="BK52" s="591"/>
      <c r="BL52" s="126">
        <f t="shared" si="94"/>
        <v>0</v>
      </c>
      <c r="BM52" s="127">
        <f t="shared" si="95"/>
        <v>0</v>
      </c>
      <c r="BN52" s="139">
        <f t="shared" si="96"/>
        <v>0</v>
      </c>
      <c r="BO52" s="118">
        <f t="shared" si="97"/>
        <v>0</v>
      </c>
      <c r="BP52" s="118">
        <f t="shared" si="98"/>
        <v>0</v>
      </c>
      <c r="BQ52" s="118">
        <f t="shared" si="99"/>
        <v>0</v>
      </c>
      <c r="BR52" s="118">
        <f t="shared" si="100"/>
        <v>0</v>
      </c>
      <c r="BS52" s="131">
        <f t="shared" si="90"/>
        <v>0</v>
      </c>
      <c r="BT52" s="126">
        <f t="shared" si="101"/>
        <v>0</v>
      </c>
      <c r="BU52" s="118">
        <f t="shared" si="102"/>
        <v>0</v>
      </c>
      <c r="BV52" s="118">
        <f t="shared" si="103"/>
        <v>507696</v>
      </c>
      <c r="BW52" s="118">
        <f t="shared" si="104"/>
        <v>0</v>
      </c>
      <c r="BX52" s="131">
        <f t="shared" si="105"/>
        <v>507696</v>
      </c>
      <c r="BY52" s="126">
        <f t="shared" si="106"/>
        <v>0</v>
      </c>
      <c r="BZ52" s="118">
        <f t="shared" si="107"/>
        <v>0</v>
      </c>
      <c r="CA52" s="118">
        <f t="shared" si="108"/>
        <v>0</v>
      </c>
      <c r="CB52" s="131">
        <f t="shared" si="91"/>
        <v>0</v>
      </c>
      <c r="CC52" s="126">
        <f t="shared" si="109"/>
        <v>0</v>
      </c>
      <c r="CD52" s="118">
        <f t="shared" si="110"/>
        <v>0</v>
      </c>
      <c r="CE52" s="131">
        <f t="shared" si="111"/>
        <v>0</v>
      </c>
      <c r="CF52" s="126">
        <f t="shared" si="112"/>
        <v>0</v>
      </c>
      <c r="CG52" s="118">
        <f t="shared" si="113"/>
        <v>0</v>
      </c>
      <c r="CH52" s="118">
        <f t="shared" si="114"/>
        <v>0</v>
      </c>
      <c r="CI52" s="118">
        <f t="shared" si="115"/>
        <v>0</v>
      </c>
      <c r="CJ52" s="131">
        <f t="shared" si="116"/>
        <v>0</v>
      </c>
      <c r="CK52" s="126">
        <f t="shared" si="117"/>
        <v>0</v>
      </c>
      <c r="CL52" s="118">
        <f t="shared" si="118"/>
        <v>0</v>
      </c>
      <c r="CM52" s="131">
        <f t="shared" si="92"/>
        <v>0</v>
      </c>
      <c r="CN52" s="126">
        <f t="shared" si="119"/>
        <v>0</v>
      </c>
      <c r="CO52" s="118">
        <f t="shared" si="120"/>
        <v>0</v>
      </c>
      <c r="CP52" s="127">
        <f t="shared" si="121"/>
        <v>0</v>
      </c>
      <c r="CQ52" s="139">
        <f t="shared" si="122"/>
        <v>0</v>
      </c>
      <c r="CR52" s="118">
        <f t="shared" si="123"/>
        <v>507696</v>
      </c>
      <c r="CS52" s="118">
        <f t="shared" si="124"/>
        <v>507696</v>
      </c>
      <c r="CT52" s="131">
        <f t="shared" si="125"/>
        <v>507696</v>
      </c>
      <c r="CU52" s="126">
        <f t="shared" si="126"/>
        <v>0</v>
      </c>
      <c r="CV52" s="118">
        <f t="shared" si="127"/>
        <v>0</v>
      </c>
      <c r="CW52" s="118">
        <f t="shared" si="128"/>
        <v>0</v>
      </c>
      <c r="CX52" s="127">
        <f t="shared" si="129"/>
        <v>0</v>
      </c>
      <c r="CY52" s="139">
        <f t="shared" si="130"/>
        <v>0</v>
      </c>
      <c r="CZ52" s="118">
        <f t="shared" si="131"/>
        <v>0</v>
      </c>
      <c r="DA52" s="131">
        <f t="shared" si="136"/>
        <v>0</v>
      </c>
      <c r="DB52" s="126">
        <f t="shared" si="132"/>
        <v>0</v>
      </c>
      <c r="DC52" s="118">
        <f t="shared" si="133"/>
        <v>761544</v>
      </c>
      <c r="DD52" s="118">
        <f t="shared" si="134"/>
        <v>0</v>
      </c>
      <c r="DE52" s="131">
        <f t="shared" si="135"/>
        <v>761544</v>
      </c>
      <c r="DF52" s="226">
        <f t="shared" si="93"/>
        <v>1776936</v>
      </c>
      <c r="DG52" s="598"/>
    </row>
    <row r="53" spans="1:111" s="21" customFormat="1" ht="24" x14ac:dyDescent="0.25">
      <c r="B53" s="14">
        <v>38</v>
      </c>
      <c r="C53" s="5" t="str">
        <f>'ESTUDIO  FORMULADO '!C53</f>
        <v>Difenilamina Grado reactivo</v>
      </c>
      <c r="D53" s="8" t="str">
        <f>'ESTUDIO  FORMULADO '!D53</f>
        <v>Reactivo analítico  o  ACS o Análisis o Ph Eur o  BP</v>
      </c>
      <c r="E53" s="8" t="str">
        <f>'ESTUDIO  FORMULADO '!E53</f>
        <v xml:space="preserve"> ≥99%</v>
      </c>
      <c r="F53" s="9" t="str">
        <f>'ESTUDIO  FORMULADO '!F53</f>
        <v>Frasco por 100 gramos</v>
      </c>
      <c r="G53" s="5" t="str">
        <f>'ESTUDIO  FORMULADO '!G53</f>
        <v xml:space="preserve"> Un (1) año a partir de la entrega</v>
      </c>
      <c r="H53" s="8" t="str">
        <f>'ESTUDIO  FORMULADO '!H53</f>
        <v>AMBIENTE</v>
      </c>
      <c r="I53" s="102" t="str">
        <f>'ESTUDIO  FORMULADO '!I53</f>
        <v>122-39-4</v>
      </c>
      <c r="J53" s="443"/>
      <c r="K53" s="284" t="str">
        <f>'ESTUDIO  FORMULADO '!K53</f>
        <v>REACTIVO</v>
      </c>
      <c r="L53" s="282" t="str">
        <f>'ESTUDIO  FORMULADO '!L53</f>
        <v>PUREZA</v>
      </c>
      <c r="M53" s="443"/>
      <c r="N53" s="53"/>
      <c r="O53" s="39">
        <f t="shared" si="74"/>
        <v>0</v>
      </c>
      <c r="P53" s="38"/>
      <c r="Q53" s="7"/>
      <c r="R53" s="7"/>
      <c r="S53" s="7"/>
      <c r="T53" s="7"/>
      <c r="U53" s="39">
        <f t="shared" si="75"/>
        <v>0</v>
      </c>
      <c r="V53" s="38">
        <v>1</v>
      </c>
      <c r="W53" s="7"/>
      <c r="X53" s="7"/>
      <c r="Y53" s="7"/>
      <c r="Z53" s="39">
        <f t="shared" si="76"/>
        <v>1</v>
      </c>
      <c r="AA53" s="45">
        <v>1</v>
      </c>
      <c r="AB53" s="22"/>
      <c r="AC53" s="22"/>
      <c r="AD53" s="22">
        <f t="shared" si="77"/>
        <v>1</v>
      </c>
      <c r="AE53" s="22"/>
      <c r="AF53" s="22">
        <f t="shared" si="78"/>
        <v>0</v>
      </c>
      <c r="AG53" s="39">
        <f t="shared" si="79"/>
        <v>1</v>
      </c>
      <c r="AH53" s="38"/>
      <c r="AI53" s="7"/>
      <c r="AJ53" s="7"/>
      <c r="AK53" s="7"/>
      <c r="AL53" s="39">
        <f t="shared" si="80"/>
        <v>0</v>
      </c>
      <c r="AM53" s="38"/>
      <c r="AN53" s="7"/>
      <c r="AO53" s="39">
        <f t="shared" si="81"/>
        <v>0</v>
      </c>
      <c r="AP53" s="45"/>
      <c r="AQ53" s="22"/>
      <c r="AR53" s="22">
        <f t="shared" si="82"/>
        <v>0</v>
      </c>
      <c r="AS53" s="22"/>
      <c r="AT53" s="22"/>
      <c r="AU53" s="22">
        <f t="shared" si="83"/>
        <v>0</v>
      </c>
      <c r="AV53" s="39">
        <f t="shared" si="84"/>
        <v>0</v>
      </c>
      <c r="AW53" s="45"/>
      <c r="AX53" s="22"/>
      <c r="AY53" s="22"/>
      <c r="AZ53" s="22">
        <f t="shared" si="85"/>
        <v>0</v>
      </c>
      <c r="BA53" s="22"/>
      <c r="BB53" s="22"/>
      <c r="BC53" s="39">
        <f t="shared" si="86"/>
        <v>0</v>
      </c>
      <c r="BD53" s="45"/>
      <c r="BE53" s="22"/>
      <c r="BF53" s="22"/>
      <c r="BG53" s="39">
        <f t="shared" si="87"/>
        <v>0</v>
      </c>
      <c r="BH53" s="71">
        <f t="shared" si="89"/>
        <v>2</v>
      </c>
      <c r="BI53" s="85">
        <f>'ESTUDIO  FORMULADO '!BJ53</f>
        <v>270837</v>
      </c>
      <c r="BJ53" s="120">
        <f t="shared" si="88"/>
        <v>541674</v>
      </c>
      <c r="BK53" s="591"/>
      <c r="BL53" s="126">
        <f t="shared" si="94"/>
        <v>0</v>
      </c>
      <c r="BM53" s="127">
        <f t="shared" si="95"/>
        <v>0</v>
      </c>
      <c r="BN53" s="139">
        <f t="shared" si="96"/>
        <v>0</v>
      </c>
      <c r="BO53" s="118">
        <f t="shared" si="97"/>
        <v>0</v>
      </c>
      <c r="BP53" s="118">
        <f t="shared" si="98"/>
        <v>0</v>
      </c>
      <c r="BQ53" s="118">
        <f t="shared" si="99"/>
        <v>0</v>
      </c>
      <c r="BR53" s="118">
        <f t="shared" si="100"/>
        <v>0</v>
      </c>
      <c r="BS53" s="131">
        <f t="shared" si="90"/>
        <v>0</v>
      </c>
      <c r="BT53" s="126">
        <f t="shared" si="101"/>
        <v>270837</v>
      </c>
      <c r="BU53" s="118">
        <f t="shared" si="102"/>
        <v>0</v>
      </c>
      <c r="BV53" s="118">
        <f t="shared" si="103"/>
        <v>0</v>
      </c>
      <c r="BW53" s="118">
        <f t="shared" si="104"/>
        <v>0</v>
      </c>
      <c r="BX53" s="131">
        <f t="shared" si="105"/>
        <v>270837</v>
      </c>
      <c r="BY53" s="126">
        <f t="shared" si="106"/>
        <v>270837</v>
      </c>
      <c r="BZ53" s="118">
        <f t="shared" si="107"/>
        <v>0</v>
      </c>
      <c r="CA53" s="118">
        <f t="shared" si="108"/>
        <v>0</v>
      </c>
      <c r="CB53" s="131">
        <f t="shared" si="91"/>
        <v>270837</v>
      </c>
      <c r="CC53" s="126">
        <f t="shared" si="109"/>
        <v>0</v>
      </c>
      <c r="CD53" s="118">
        <f t="shared" si="110"/>
        <v>0</v>
      </c>
      <c r="CE53" s="131">
        <f t="shared" si="111"/>
        <v>270837</v>
      </c>
      <c r="CF53" s="126">
        <f t="shared" si="112"/>
        <v>0</v>
      </c>
      <c r="CG53" s="118">
        <f t="shared" si="113"/>
        <v>0</v>
      </c>
      <c r="CH53" s="118">
        <f t="shared" si="114"/>
        <v>0</v>
      </c>
      <c r="CI53" s="118">
        <f t="shared" si="115"/>
        <v>0</v>
      </c>
      <c r="CJ53" s="131">
        <f t="shared" si="116"/>
        <v>0</v>
      </c>
      <c r="CK53" s="126">
        <f t="shared" si="117"/>
        <v>0</v>
      </c>
      <c r="CL53" s="118">
        <f t="shared" si="118"/>
        <v>0</v>
      </c>
      <c r="CM53" s="131">
        <f t="shared" si="92"/>
        <v>0</v>
      </c>
      <c r="CN53" s="126">
        <f t="shared" si="119"/>
        <v>0</v>
      </c>
      <c r="CO53" s="118">
        <f t="shared" si="120"/>
        <v>0</v>
      </c>
      <c r="CP53" s="127">
        <f t="shared" si="121"/>
        <v>0</v>
      </c>
      <c r="CQ53" s="139">
        <f t="shared" si="122"/>
        <v>0</v>
      </c>
      <c r="CR53" s="118">
        <f t="shared" si="123"/>
        <v>0</v>
      </c>
      <c r="CS53" s="118">
        <f t="shared" si="124"/>
        <v>0</v>
      </c>
      <c r="CT53" s="131">
        <f t="shared" si="125"/>
        <v>0</v>
      </c>
      <c r="CU53" s="126">
        <f t="shared" si="126"/>
        <v>0</v>
      </c>
      <c r="CV53" s="118">
        <f t="shared" si="127"/>
        <v>0</v>
      </c>
      <c r="CW53" s="118">
        <f t="shared" si="128"/>
        <v>0</v>
      </c>
      <c r="CX53" s="127">
        <f t="shared" si="129"/>
        <v>0</v>
      </c>
      <c r="CY53" s="139">
        <f t="shared" si="130"/>
        <v>0</v>
      </c>
      <c r="CZ53" s="118">
        <f t="shared" si="131"/>
        <v>0</v>
      </c>
      <c r="DA53" s="131">
        <f t="shared" si="136"/>
        <v>0</v>
      </c>
      <c r="DB53" s="126">
        <f t="shared" si="132"/>
        <v>0</v>
      </c>
      <c r="DC53" s="118">
        <f t="shared" si="133"/>
        <v>0</v>
      </c>
      <c r="DD53" s="118">
        <f t="shared" si="134"/>
        <v>0</v>
      </c>
      <c r="DE53" s="131">
        <f t="shared" si="135"/>
        <v>0</v>
      </c>
      <c r="DF53" s="226">
        <f t="shared" si="93"/>
        <v>541674</v>
      </c>
      <c r="DG53" s="598"/>
    </row>
    <row r="54" spans="1:111" s="21" customFormat="1" ht="24" x14ac:dyDescent="0.25">
      <c r="B54" s="14">
        <v>39</v>
      </c>
      <c r="C54" s="5" t="str">
        <f>'ESTUDIO  FORMULADO '!C54</f>
        <v>Formaldehído estabilizado con metanol</v>
      </c>
      <c r="D54" s="8" t="str">
        <f>'ESTUDIO  FORMULADO '!D54</f>
        <v>Reactivo analítico  o  ACS o Análisis o Ph Eur o  BP</v>
      </c>
      <c r="E54" s="8" t="str">
        <f>'ESTUDIO  FORMULADO '!E54</f>
        <v>≥37% .</v>
      </c>
      <c r="F54" s="9" t="str">
        <f>'ESTUDIO  FORMULADO '!F54</f>
        <v>Frasco por  1 Litro</v>
      </c>
      <c r="G54" s="5" t="str">
        <f>'ESTUDIO  FORMULADO '!G54</f>
        <v>9 meses a partir de la entrega</v>
      </c>
      <c r="H54" s="8" t="str">
        <f>'ESTUDIO  FORMULADO '!H54</f>
        <v>AMBIENTE</v>
      </c>
      <c r="I54" s="102" t="str">
        <f>'ESTUDIO  FORMULADO '!I54</f>
        <v>50-00-0</v>
      </c>
      <c r="J54" s="443"/>
      <c r="K54" s="284" t="str">
        <f>'ESTUDIO  FORMULADO '!K54</f>
        <v>REACTIVO</v>
      </c>
      <c r="L54" s="282" t="str">
        <f>'ESTUDIO  FORMULADO '!L54</f>
        <v>PUREZA</v>
      </c>
      <c r="M54" s="443"/>
      <c r="N54" s="53"/>
      <c r="O54" s="39">
        <f t="shared" si="74"/>
        <v>0</v>
      </c>
      <c r="P54" s="38"/>
      <c r="Q54" s="7"/>
      <c r="R54" s="7"/>
      <c r="S54" s="7"/>
      <c r="T54" s="7"/>
      <c r="U54" s="39">
        <f t="shared" si="75"/>
        <v>0</v>
      </c>
      <c r="V54" s="38"/>
      <c r="W54" s="7"/>
      <c r="X54" s="7"/>
      <c r="Y54" s="7"/>
      <c r="Z54" s="39">
        <f t="shared" si="76"/>
        <v>0</v>
      </c>
      <c r="AA54" s="45"/>
      <c r="AB54" s="22"/>
      <c r="AC54" s="22"/>
      <c r="AD54" s="22">
        <f t="shared" si="77"/>
        <v>0</v>
      </c>
      <c r="AE54" s="22"/>
      <c r="AF54" s="22">
        <f t="shared" si="78"/>
        <v>0</v>
      </c>
      <c r="AG54" s="39">
        <f t="shared" si="79"/>
        <v>0</v>
      </c>
      <c r="AH54" s="38"/>
      <c r="AI54" s="7"/>
      <c r="AJ54" s="7"/>
      <c r="AK54" s="7"/>
      <c r="AL54" s="39">
        <f t="shared" si="80"/>
        <v>0</v>
      </c>
      <c r="AM54" s="38">
        <v>1</v>
      </c>
      <c r="AN54" s="7"/>
      <c r="AO54" s="39">
        <f t="shared" si="81"/>
        <v>1</v>
      </c>
      <c r="AP54" s="45"/>
      <c r="AQ54" s="22"/>
      <c r="AR54" s="22">
        <f t="shared" si="82"/>
        <v>0</v>
      </c>
      <c r="AS54" s="22"/>
      <c r="AT54" s="22"/>
      <c r="AU54" s="22">
        <f t="shared" si="83"/>
        <v>0</v>
      </c>
      <c r="AV54" s="39">
        <f t="shared" si="84"/>
        <v>0</v>
      </c>
      <c r="AW54" s="45"/>
      <c r="AX54" s="22"/>
      <c r="AY54" s="22"/>
      <c r="AZ54" s="22">
        <f t="shared" si="85"/>
        <v>0</v>
      </c>
      <c r="BA54" s="22"/>
      <c r="BB54" s="22"/>
      <c r="BC54" s="39">
        <f t="shared" si="86"/>
        <v>0</v>
      </c>
      <c r="BD54" s="45">
        <v>1</v>
      </c>
      <c r="BE54" s="22"/>
      <c r="BF54" s="22"/>
      <c r="BG54" s="39">
        <f t="shared" si="87"/>
        <v>1</v>
      </c>
      <c r="BH54" s="71">
        <f t="shared" si="89"/>
        <v>2</v>
      </c>
      <c r="BI54" s="85">
        <f>'ESTUDIO  FORMULADO '!BJ54</f>
        <v>181891</v>
      </c>
      <c r="BJ54" s="120">
        <f t="shared" si="88"/>
        <v>363782</v>
      </c>
      <c r="BK54" s="591"/>
      <c r="BL54" s="126">
        <f t="shared" si="94"/>
        <v>0</v>
      </c>
      <c r="BM54" s="127">
        <f t="shared" si="95"/>
        <v>0</v>
      </c>
      <c r="BN54" s="139">
        <f t="shared" si="96"/>
        <v>0</v>
      </c>
      <c r="BO54" s="118">
        <f t="shared" si="97"/>
        <v>0</v>
      </c>
      <c r="BP54" s="118">
        <f t="shared" si="98"/>
        <v>0</v>
      </c>
      <c r="BQ54" s="118">
        <f t="shared" si="99"/>
        <v>0</v>
      </c>
      <c r="BR54" s="118">
        <f t="shared" si="100"/>
        <v>0</v>
      </c>
      <c r="BS54" s="131">
        <f t="shared" si="90"/>
        <v>0</v>
      </c>
      <c r="BT54" s="126">
        <f t="shared" si="101"/>
        <v>0</v>
      </c>
      <c r="BU54" s="118">
        <f t="shared" si="102"/>
        <v>0</v>
      </c>
      <c r="BV54" s="118">
        <f t="shared" si="103"/>
        <v>0</v>
      </c>
      <c r="BW54" s="118">
        <f t="shared" si="104"/>
        <v>0</v>
      </c>
      <c r="BX54" s="131">
        <f t="shared" si="105"/>
        <v>0</v>
      </c>
      <c r="BY54" s="126">
        <f t="shared" si="106"/>
        <v>0</v>
      </c>
      <c r="BZ54" s="118">
        <f t="shared" si="107"/>
        <v>0</v>
      </c>
      <c r="CA54" s="118">
        <f t="shared" si="108"/>
        <v>0</v>
      </c>
      <c r="CB54" s="131">
        <f t="shared" si="91"/>
        <v>0</v>
      </c>
      <c r="CC54" s="126">
        <f t="shared" si="109"/>
        <v>0</v>
      </c>
      <c r="CD54" s="118">
        <f t="shared" si="110"/>
        <v>0</v>
      </c>
      <c r="CE54" s="131">
        <f t="shared" si="111"/>
        <v>0</v>
      </c>
      <c r="CF54" s="126">
        <f t="shared" si="112"/>
        <v>0</v>
      </c>
      <c r="CG54" s="118">
        <f t="shared" si="113"/>
        <v>0</v>
      </c>
      <c r="CH54" s="118">
        <f t="shared" si="114"/>
        <v>0</v>
      </c>
      <c r="CI54" s="118">
        <f t="shared" si="115"/>
        <v>0</v>
      </c>
      <c r="CJ54" s="131">
        <f t="shared" si="116"/>
        <v>0</v>
      </c>
      <c r="CK54" s="126">
        <f t="shared" si="117"/>
        <v>181891</v>
      </c>
      <c r="CL54" s="118">
        <f t="shared" si="118"/>
        <v>0</v>
      </c>
      <c r="CM54" s="131">
        <f t="shared" si="92"/>
        <v>181891</v>
      </c>
      <c r="CN54" s="126">
        <f t="shared" si="119"/>
        <v>0</v>
      </c>
      <c r="CO54" s="118">
        <f t="shared" si="120"/>
        <v>0</v>
      </c>
      <c r="CP54" s="127">
        <f t="shared" si="121"/>
        <v>0</v>
      </c>
      <c r="CQ54" s="139">
        <f t="shared" si="122"/>
        <v>0</v>
      </c>
      <c r="CR54" s="118">
        <f t="shared" si="123"/>
        <v>0</v>
      </c>
      <c r="CS54" s="118">
        <f t="shared" si="124"/>
        <v>0</v>
      </c>
      <c r="CT54" s="131">
        <f t="shared" si="125"/>
        <v>0</v>
      </c>
      <c r="CU54" s="126">
        <f t="shared" si="126"/>
        <v>0</v>
      </c>
      <c r="CV54" s="118">
        <f t="shared" si="127"/>
        <v>0</v>
      </c>
      <c r="CW54" s="118">
        <f t="shared" si="128"/>
        <v>0</v>
      </c>
      <c r="CX54" s="127">
        <f t="shared" si="129"/>
        <v>0</v>
      </c>
      <c r="CY54" s="139">
        <f t="shared" si="130"/>
        <v>0</v>
      </c>
      <c r="CZ54" s="118">
        <f t="shared" si="131"/>
        <v>0</v>
      </c>
      <c r="DA54" s="131">
        <f t="shared" si="136"/>
        <v>0</v>
      </c>
      <c r="DB54" s="126">
        <f t="shared" si="132"/>
        <v>181891</v>
      </c>
      <c r="DC54" s="118">
        <f t="shared" si="133"/>
        <v>0</v>
      </c>
      <c r="DD54" s="118">
        <f t="shared" si="134"/>
        <v>0</v>
      </c>
      <c r="DE54" s="131">
        <f t="shared" si="135"/>
        <v>181891</v>
      </c>
      <c r="DF54" s="226">
        <f t="shared" si="93"/>
        <v>363782</v>
      </c>
      <c r="DG54" s="598"/>
    </row>
    <row r="55" spans="1:111" s="21" customFormat="1" ht="24" x14ac:dyDescent="0.25">
      <c r="B55" s="14">
        <v>40</v>
      </c>
      <c r="C55" s="5" t="str">
        <f>'ESTUDIO  FORMULADO '!C55</f>
        <v>Glicerina o Glicerol</v>
      </c>
      <c r="D55" s="8" t="str">
        <f>'ESTUDIO  FORMULADO '!D55</f>
        <v>Grado ACS o USP,</v>
      </c>
      <c r="E55" s="8" t="str">
        <f>'ESTUDIO  FORMULADO '!E55</f>
        <v xml:space="preserve"> ≥87%.</v>
      </c>
      <c r="F55" s="9" t="str">
        <f>'ESTUDIO  FORMULADO '!F55</f>
        <v>Frasco por  1 Litro</v>
      </c>
      <c r="G55" s="5" t="str">
        <f>'ESTUDIO  FORMULADO '!G55</f>
        <v xml:space="preserve"> Un (1) año a partir de la entrega</v>
      </c>
      <c r="H55" s="8" t="str">
        <f>'ESTUDIO  FORMULADO '!H55</f>
        <v>AMBIENTE</v>
      </c>
      <c r="I55" s="102" t="str">
        <f>'ESTUDIO  FORMULADO '!I55</f>
        <v>56-81-5</v>
      </c>
      <c r="J55" s="443"/>
      <c r="K55" s="284" t="str">
        <f>'ESTUDIO  FORMULADO '!K55</f>
        <v>REACTIVO</v>
      </c>
      <c r="L55" s="282" t="str">
        <f>'ESTUDIO  FORMULADO '!L55</f>
        <v>PUREZA</v>
      </c>
      <c r="M55" s="443"/>
      <c r="N55" s="53"/>
      <c r="O55" s="39">
        <f t="shared" si="74"/>
        <v>0</v>
      </c>
      <c r="P55" s="38"/>
      <c r="Q55" s="7"/>
      <c r="R55" s="7"/>
      <c r="S55" s="7"/>
      <c r="T55" s="7"/>
      <c r="U55" s="39">
        <f t="shared" si="75"/>
        <v>0</v>
      </c>
      <c r="V55" s="38"/>
      <c r="W55" s="7"/>
      <c r="X55" s="7"/>
      <c r="Y55" s="7"/>
      <c r="Z55" s="39">
        <f t="shared" si="76"/>
        <v>0</v>
      </c>
      <c r="AA55" s="45"/>
      <c r="AB55" s="22"/>
      <c r="AC55" s="22"/>
      <c r="AD55" s="22">
        <f t="shared" si="77"/>
        <v>0</v>
      </c>
      <c r="AE55" s="22"/>
      <c r="AF55" s="22">
        <f t="shared" si="78"/>
        <v>0</v>
      </c>
      <c r="AG55" s="39">
        <f t="shared" si="79"/>
        <v>0</v>
      </c>
      <c r="AH55" s="38"/>
      <c r="AI55" s="7"/>
      <c r="AJ55" s="7"/>
      <c r="AK55" s="7"/>
      <c r="AL55" s="39">
        <f t="shared" si="80"/>
        <v>0</v>
      </c>
      <c r="AM55" s="38">
        <v>1</v>
      </c>
      <c r="AN55" s="7"/>
      <c r="AO55" s="39">
        <f t="shared" si="81"/>
        <v>1</v>
      </c>
      <c r="AP55" s="45"/>
      <c r="AQ55" s="22"/>
      <c r="AR55" s="22">
        <f t="shared" si="82"/>
        <v>0</v>
      </c>
      <c r="AS55" s="22"/>
      <c r="AT55" s="22"/>
      <c r="AU55" s="22">
        <f t="shared" si="83"/>
        <v>0</v>
      </c>
      <c r="AV55" s="39">
        <f t="shared" si="84"/>
        <v>0</v>
      </c>
      <c r="AW55" s="45"/>
      <c r="AX55" s="22"/>
      <c r="AY55" s="22"/>
      <c r="AZ55" s="22">
        <f t="shared" si="85"/>
        <v>0</v>
      </c>
      <c r="BA55" s="22"/>
      <c r="BB55" s="22"/>
      <c r="BC55" s="39">
        <f t="shared" si="86"/>
        <v>0</v>
      </c>
      <c r="BD55" s="45"/>
      <c r="BE55" s="22"/>
      <c r="BF55" s="22"/>
      <c r="BG55" s="39">
        <f t="shared" si="87"/>
        <v>0</v>
      </c>
      <c r="BH55" s="71">
        <f t="shared" si="89"/>
        <v>1</v>
      </c>
      <c r="BI55" s="85">
        <f>'ESTUDIO  FORMULADO '!BJ55</f>
        <v>292824</v>
      </c>
      <c r="BJ55" s="120">
        <f t="shared" si="88"/>
        <v>292824</v>
      </c>
      <c r="BK55" s="591"/>
      <c r="BL55" s="126">
        <f t="shared" si="94"/>
        <v>0</v>
      </c>
      <c r="BM55" s="127">
        <f t="shared" si="95"/>
        <v>0</v>
      </c>
      <c r="BN55" s="139">
        <f t="shared" si="96"/>
        <v>0</v>
      </c>
      <c r="BO55" s="118">
        <f t="shared" si="97"/>
        <v>0</v>
      </c>
      <c r="BP55" s="118">
        <f t="shared" si="98"/>
        <v>0</v>
      </c>
      <c r="BQ55" s="118">
        <f t="shared" si="99"/>
        <v>0</v>
      </c>
      <c r="BR55" s="118">
        <f t="shared" si="100"/>
        <v>0</v>
      </c>
      <c r="BS55" s="131">
        <f t="shared" si="90"/>
        <v>0</v>
      </c>
      <c r="BT55" s="126">
        <f t="shared" si="101"/>
        <v>0</v>
      </c>
      <c r="BU55" s="118">
        <f t="shared" si="102"/>
        <v>0</v>
      </c>
      <c r="BV55" s="118">
        <f t="shared" si="103"/>
        <v>0</v>
      </c>
      <c r="BW55" s="118">
        <f t="shared" si="104"/>
        <v>0</v>
      </c>
      <c r="BX55" s="131">
        <f t="shared" si="105"/>
        <v>0</v>
      </c>
      <c r="BY55" s="126">
        <f t="shared" si="106"/>
        <v>0</v>
      </c>
      <c r="BZ55" s="118">
        <f t="shared" si="107"/>
        <v>0</v>
      </c>
      <c r="CA55" s="118">
        <f t="shared" si="108"/>
        <v>0</v>
      </c>
      <c r="CB55" s="131">
        <f t="shared" si="91"/>
        <v>0</v>
      </c>
      <c r="CC55" s="126">
        <f t="shared" si="109"/>
        <v>0</v>
      </c>
      <c r="CD55" s="118">
        <f t="shared" si="110"/>
        <v>0</v>
      </c>
      <c r="CE55" s="131">
        <f t="shared" si="111"/>
        <v>0</v>
      </c>
      <c r="CF55" s="126">
        <f t="shared" si="112"/>
        <v>0</v>
      </c>
      <c r="CG55" s="118">
        <f t="shared" si="113"/>
        <v>0</v>
      </c>
      <c r="CH55" s="118">
        <f t="shared" si="114"/>
        <v>0</v>
      </c>
      <c r="CI55" s="118">
        <f t="shared" si="115"/>
        <v>0</v>
      </c>
      <c r="CJ55" s="131">
        <f t="shared" si="116"/>
        <v>0</v>
      </c>
      <c r="CK55" s="126">
        <f t="shared" si="117"/>
        <v>292824</v>
      </c>
      <c r="CL55" s="118">
        <f t="shared" si="118"/>
        <v>0</v>
      </c>
      <c r="CM55" s="131">
        <f t="shared" si="92"/>
        <v>292824</v>
      </c>
      <c r="CN55" s="126">
        <f t="shared" si="119"/>
        <v>0</v>
      </c>
      <c r="CO55" s="118">
        <f t="shared" si="120"/>
        <v>0</v>
      </c>
      <c r="CP55" s="127">
        <f t="shared" si="121"/>
        <v>0</v>
      </c>
      <c r="CQ55" s="139">
        <f t="shared" si="122"/>
        <v>0</v>
      </c>
      <c r="CR55" s="118">
        <f t="shared" si="123"/>
        <v>0</v>
      </c>
      <c r="CS55" s="118">
        <f t="shared" si="124"/>
        <v>0</v>
      </c>
      <c r="CT55" s="131">
        <f t="shared" si="125"/>
        <v>0</v>
      </c>
      <c r="CU55" s="126">
        <f t="shared" si="126"/>
        <v>0</v>
      </c>
      <c r="CV55" s="118">
        <f t="shared" si="127"/>
        <v>0</v>
      </c>
      <c r="CW55" s="118">
        <f t="shared" si="128"/>
        <v>0</v>
      </c>
      <c r="CX55" s="127">
        <f t="shared" si="129"/>
        <v>0</v>
      </c>
      <c r="CY55" s="139">
        <f t="shared" si="130"/>
        <v>0</v>
      </c>
      <c r="CZ55" s="118">
        <f t="shared" si="131"/>
        <v>0</v>
      </c>
      <c r="DA55" s="131">
        <f t="shared" si="136"/>
        <v>0</v>
      </c>
      <c r="DB55" s="126">
        <f t="shared" si="132"/>
        <v>0</v>
      </c>
      <c r="DC55" s="118">
        <f t="shared" si="133"/>
        <v>0</v>
      </c>
      <c r="DD55" s="118">
        <f t="shared" si="134"/>
        <v>0</v>
      </c>
      <c r="DE55" s="131">
        <f t="shared" si="135"/>
        <v>0</v>
      </c>
      <c r="DF55" s="226">
        <f t="shared" si="93"/>
        <v>292824</v>
      </c>
      <c r="DG55" s="598"/>
    </row>
    <row r="56" spans="1:111" s="21" customFormat="1" ht="24.75" thickBot="1" x14ac:dyDescent="0.3">
      <c r="B56" s="14">
        <v>41</v>
      </c>
      <c r="C56" s="5" t="str">
        <f>'ESTUDIO  FORMULADO '!C56</f>
        <v>Hexano (n-hexano)</v>
      </c>
      <c r="D56" s="8" t="str">
        <f>'ESTUDIO  FORMULADO '!D56</f>
        <v>Reactivo analítico  o  ACS o Análisis o Ph Eur o  BP</v>
      </c>
      <c r="E56" s="8" t="str">
        <f>'ESTUDIO  FORMULADO '!E56</f>
        <v>&gt;95%</v>
      </c>
      <c r="F56" s="9" t="str">
        <f>'ESTUDIO  FORMULADO '!F56</f>
        <v>Frasco por 4 Litros</v>
      </c>
      <c r="G56" s="5" t="str">
        <f>'ESTUDIO  FORMULADO '!G56</f>
        <v xml:space="preserve"> Un (1) año a partir de la entrega</v>
      </c>
      <c r="H56" s="8" t="str">
        <f>'ESTUDIO  FORMULADO '!H56</f>
        <v>AMBIENTE</v>
      </c>
      <c r="I56" s="102" t="str">
        <f>'ESTUDIO  FORMULADO '!I56</f>
        <v>110-54-3</v>
      </c>
      <c r="J56" s="444"/>
      <c r="K56" s="339" t="str">
        <f>'ESTUDIO  FORMULADO '!K56</f>
        <v>REACTIVO</v>
      </c>
      <c r="L56" s="337" t="str">
        <f>'ESTUDIO  FORMULADO '!L56</f>
        <v>PUREZA</v>
      </c>
      <c r="M56" s="444"/>
      <c r="N56" s="54"/>
      <c r="O56" s="41">
        <f t="shared" si="74"/>
        <v>0</v>
      </c>
      <c r="P56" s="42"/>
      <c r="Q56" s="47"/>
      <c r="R56" s="47"/>
      <c r="S56" s="47"/>
      <c r="T56" s="47"/>
      <c r="U56" s="43">
        <f t="shared" si="75"/>
        <v>0</v>
      </c>
      <c r="V56" s="40"/>
      <c r="W56" s="30"/>
      <c r="X56" s="30"/>
      <c r="Y56" s="30"/>
      <c r="Z56" s="41">
        <f t="shared" si="76"/>
        <v>0</v>
      </c>
      <c r="AA56" s="51"/>
      <c r="AB56" s="52"/>
      <c r="AC56" s="52"/>
      <c r="AD56" s="52">
        <f t="shared" si="77"/>
        <v>0</v>
      </c>
      <c r="AE56" s="52"/>
      <c r="AF56" s="52">
        <f t="shared" si="78"/>
        <v>0</v>
      </c>
      <c r="AG56" s="41">
        <f t="shared" si="79"/>
        <v>0</v>
      </c>
      <c r="AH56" s="40"/>
      <c r="AI56" s="30"/>
      <c r="AJ56" s="30"/>
      <c r="AK56" s="30"/>
      <c r="AL56" s="41">
        <f t="shared" si="80"/>
        <v>0</v>
      </c>
      <c r="AM56" s="40"/>
      <c r="AN56" s="30"/>
      <c r="AO56" s="41">
        <f t="shared" si="81"/>
        <v>0</v>
      </c>
      <c r="AP56" s="51"/>
      <c r="AQ56" s="52"/>
      <c r="AR56" s="52">
        <f t="shared" si="82"/>
        <v>0</v>
      </c>
      <c r="AS56" s="52"/>
      <c r="AT56" s="52"/>
      <c r="AU56" s="52">
        <f t="shared" si="83"/>
        <v>0</v>
      </c>
      <c r="AV56" s="41">
        <f t="shared" si="84"/>
        <v>0</v>
      </c>
      <c r="AW56" s="51"/>
      <c r="AX56" s="52"/>
      <c r="AY56" s="52"/>
      <c r="AZ56" s="52">
        <f t="shared" si="85"/>
        <v>0</v>
      </c>
      <c r="BA56" s="52"/>
      <c r="BB56" s="52"/>
      <c r="BC56" s="41">
        <f t="shared" si="86"/>
        <v>0</v>
      </c>
      <c r="BD56" s="51">
        <v>2</v>
      </c>
      <c r="BE56" s="52"/>
      <c r="BF56" s="52">
        <v>6</v>
      </c>
      <c r="BG56" s="41">
        <f t="shared" si="87"/>
        <v>8</v>
      </c>
      <c r="BH56" s="72">
        <f t="shared" si="89"/>
        <v>8</v>
      </c>
      <c r="BI56" s="88">
        <f>'ESTUDIO  FORMULADO '!BJ56</f>
        <v>377773</v>
      </c>
      <c r="BJ56" s="121">
        <f t="shared" si="88"/>
        <v>3022184</v>
      </c>
      <c r="BK56" s="591"/>
      <c r="BL56" s="128">
        <f t="shared" si="94"/>
        <v>0</v>
      </c>
      <c r="BM56" s="129">
        <f t="shared" si="95"/>
        <v>0</v>
      </c>
      <c r="BN56" s="140">
        <f t="shared" si="96"/>
        <v>0</v>
      </c>
      <c r="BO56" s="135">
        <f t="shared" si="97"/>
        <v>0</v>
      </c>
      <c r="BP56" s="135">
        <f t="shared" si="98"/>
        <v>0</v>
      </c>
      <c r="BQ56" s="135">
        <f t="shared" si="99"/>
        <v>0</v>
      </c>
      <c r="BR56" s="135">
        <f t="shared" si="100"/>
        <v>0</v>
      </c>
      <c r="BS56" s="132">
        <f t="shared" si="90"/>
        <v>0</v>
      </c>
      <c r="BT56" s="128">
        <f t="shared" si="101"/>
        <v>0</v>
      </c>
      <c r="BU56" s="135">
        <f t="shared" si="102"/>
        <v>0</v>
      </c>
      <c r="BV56" s="135">
        <f t="shared" si="103"/>
        <v>0</v>
      </c>
      <c r="BW56" s="135">
        <f t="shared" si="104"/>
        <v>0</v>
      </c>
      <c r="BX56" s="132">
        <f t="shared" si="105"/>
        <v>0</v>
      </c>
      <c r="BY56" s="128">
        <f t="shared" si="106"/>
        <v>0</v>
      </c>
      <c r="BZ56" s="135">
        <f t="shared" si="107"/>
        <v>0</v>
      </c>
      <c r="CA56" s="135">
        <f t="shared" si="108"/>
        <v>0</v>
      </c>
      <c r="CB56" s="132">
        <f t="shared" si="91"/>
        <v>0</v>
      </c>
      <c r="CC56" s="128">
        <f t="shared" si="109"/>
        <v>0</v>
      </c>
      <c r="CD56" s="135">
        <f t="shared" si="110"/>
        <v>0</v>
      </c>
      <c r="CE56" s="132">
        <f t="shared" si="111"/>
        <v>0</v>
      </c>
      <c r="CF56" s="128">
        <f t="shared" si="112"/>
        <v>0</v>
      </c>
      <c r="CG56" s="135">
        <f t="shared" si="113"/>
        <v>0</v>
      </c>
      <c r="CH56" s="135">
        <f t="shared" si="114"/>
        <v>0</v>
      </c>
      <c r="CI56" s="135">
        <f t="shared" si="115"/>
        <v>0</v>
      </c>
      <c r="CJ56" s="132">
        <f t="shared" si="116"/>
        <v>0</v>
      </c>
      <c r="CK56" s="128">
        <f t="shared" si="117"/>
        <v>0</v>
      </c>
      <c r="CL56" s="135">
        <f t="shared" si="118"/>
        <v>0</v>
      </c>
      <c r="CM56" s="132">
        <f t="shared" si="92"/>
        <v>0</v>
      </c>
      <c r="CN56" s="128">
        <f t="shared" si="119"/>
        <v>0</v>
      </c>
      <c r="CO56" s="135">
        <f t="shared" si="120"/>
        <v>0</v>
      </c>
      <c r="CP56" s="129">
        <f t="shared" si="121"/>
        <v>0</v>
      </c>
      <c r="CQ56" s="140">
        <f t="shared" si="122"/>
        <v>0</v>
      </c>
      <c r="CR56" s="135">
        <f t="shared" si="123"/>
        <v>0</v>
      </c>
      <c r="CS56" s="135">
        <f t="shared" si="124"/>
        <v>0</v>
      </c>
      <c r="CT56" s="132">
        <f t="shared" si="125"/>
        <v>0</v>
      </c>
      <c r="CU56" s="128">
        <f t="shared" si="126"/>
        <v>0</v>
      </c>
      <c r="CV56" s="135">
        <f t="shared" si="127"/>
        <v>0</v>
      </c>
      <c r="CW56" s="135">
        <f t="shared" si="128"/>
        <v>0</v>
      </c>
      <c r="CX56" s="129">
        <f t="shared" si="129"/>
        <v>0</v>
      </c>
      <c r="CY56" s="140">
        <f t="shared" si="130"/>
        <v>0</v>
      </c>
      <c r="CZ56" s="135">
        <f t="shared" si="131"/>
        <v>0</v>
      </c>
      <c r="DA56" s="132">
        <f t="shared" si="136"/>
        <v>0</v>
      </c>
      <c r="DB56" s="128">
        <f t="shared" si="132"/>
        <v>755546</v>
      </c>
      <c r="DC56" s="135">
        <f t="shared" si="133"/>
        <v>0</v>
      </c>
      <c r="DD56" s="135">
        <f t="shared" si="134"/>
        <v>2266638</v>
      </c>
      <c r="DE56" s="132">
        <f t="shared" si="135"/>
        <v>3022184</v>
      </c>
      <c r="DF56" s="227">
        <f t="shared" si="93"/>
        <v>3022184</v>
      </c>
      <c r="DG56" s="598"/>
    </row>
    <row r="57" spans="1:111" ht="15.75" thickBot="1" x14ac:dyDescent="0.3">
      <c r="B57" s="445" t="s">
        <v>253</v>
      </c>
      <c r="C57" s="446"/>
      <c r="D57" s="446"/>
      <c r="E57" s="446"/>
      <c r="F57" s="446"/>
      <c r="G57" s="446"/>
      <c r="H57" s="446"/>
      <c r="I57" s="446"/>
      <c r="J57" s="447"/>
      <c r="K57" s="447"/>
      <c r="L57" s="447"/>
      <c r="M57" s="448"/>
      <c r="N57" s="31">
        <f>SUM(N41:N56)</f>
        <v>0</v>
      </c>
      <c r="O57" s="33">
        <f t="shared" ref="O57:BF57" si="137">SUM(O41:O56)</f>
        <v>0</v>
      </c>
      <c r="P57" s="31">
        <f t="shared" si="137"/>
        <v>0</v>
      </c>
      <c r="Q57" s="32">
        <f t="shared" si="137"/>
        <v>0</v>
      </c>
      <c r="R57" s="32">
        <f t="shared" si="137"/>
        <v>0</v>
      </c>
      <c r="S57" s="32">
        <f t="shared" si="137"/>
        <v>1</v>
      </c>
      <c r="T57" s="32">
        <f t="shared" si="137"/>
        <v>7</v>
      </c>
      <c r="U57" s="33">
        <f>SUM(U41:U56)</f>
        <v>8</v>
      </c>
      <c r="V57" s="31">
        <f t="shared" si="137"/>
        <v>1</v>
      </c>
      <c r="W57" s="32">
        <f t="shared" si="137"/>
        <v>1</v>
      </c>
      <c r="X57" s="32">
        <f t="shared" si="137"/>
        <v>3</v>
      </c>
      <c r="Y57" s="32">
        <f t="shared" si="137"/>
        <v>2</v>
      </c>
      <c r="Z57" s="33">
        <f>SUM(Z41:Z56)</f>
        <v>7</v>
      </c>
      <c r="AA57" s="31">
        <f t="shared" si="137"/>
        <v>1</v>
      </c>
      <c r="AB57" s="32">
        <f t="shared" si="137"/>
        <v>1</v>
      </c>
      <c r="AC57" s="32">
        <f t="shared" si="137"/>
        <v>2</v>
      </c>
      <c r="AD57" s="32">
        <f>SUM(AD41:AD56)</f>
        <v>4</v>
      </c>
      <c r="AE57" s="32">
        <f t="shared" si="137"/>
        <v>0</v>
      </c>
      <c r="AF57" s="32">
        <f t="shared" si="137"/>
        <v>0</v>
      </c>
      <c r="AG57" s="33">
        <f>SUM(AG41:AG56)</f>
        <v>4</v>
      </c>
      <c r="AH57" s="31">
        <f t="shared" si="137"/>
        <v>0</v>
      </c>
      <c r="AI57" s="32">
        <f t="shared" si="137"/>
        <v>0</v>
      </c>
      <c r="AJ57" s="32">
        <f t="shared" si="137"/>
        <v>0</v>
      </c>
      <c r="AK57" s="32">
        <f t="shared" si="137"/>
        <v>1</v>
      </c>
      <c r="AL57" s="33">
        <f>SUM(AL41:AL56)</f>
        <v>1</v>
      </c>
      <c r="AM57" s="31">
        <f t="shared" si="137"/>
        <v>7</v>
      </c>
      <c r="AN57" s="32">
        <f t="shared" si="137"/>
        <v>7</v>
      </c>
      <c r="AO57" s="33">
        <f>SUM(AO41:AO56)</f>
        <v>14</v>
      </c>
      <c r="AP57" s="31">
        <f t="shared" si="137"/>
        <v>1</v>
      </c>
      <c r="AQ57" s="32">
        <f t="shared" si="137"/>
        <v>0</v>
      </c>
      <c r="AR57" s="32">
        <f>SUM(AR41:AR56)</f>
        <v>1</v>
      </c>
      <c r="AS57" s="32">
        <f t="shared" si="137"/>
        <v>1</v>
      </c>
      <c r="AT57" s="32">
        <f t="shared" si="137"/>
        <v>2</v>
      </c>
      <c r="AU57" s="32">
        <f>SUM(AU41:AU56)</f>
        <v>3</v>
      </c>
      <c r="AV57" s="33">
        <f>SUM(AV41:AV56)</f>
        <v>4</v>
      </c>
      <c r="AW57" s="31">
        <f t="shared" si="137"/>
        <v>0</v>
      </c>
      <c r="AX57" s="32">
        <f t="shared" si="137"/>
        <v>4</v>
      </c>
      <c r="AY57" s="32">
        <f t="shared" si="137"/>
        <v>8</v>
      </c>
      <c r="AZ57" s="32">
        <f>SUM(AZ41:AZ56)</f>
        <v>12</v>
      </c>
      <c r="BA57" s="32">
        <f t="shared" si="137"/>
        <v>0</v>
      </c>
      <c r="BB57" s="32">
        <f>SUM(BB41:BB56)</f>
        <v>0</v>
      </c>
      <c r="BC57" s="33">
        <f>SUM(BC41:BC56)</f>
        <v>12</v>
      </c>
      <c r="BD57" s="31">
        <f t="shared" si="137"/>
        <v>8</v>
      </c>
      <c r="BE57" s="32">
        <f t="shared" si="137"/>
        <v>3</v>
      </c>
      <c r="BF57" s="32">
        <f t="shared" si="137"/>
        <v>19</v>
      </c>
      <c r="BG57" s="33">
        <f>SUM(BG41:BG56)</f>
        <v>30</v>
      </c>
      <c r="BH57" s="55">
        <f>SUM(BH41:BH56)</f>
        <v>80</v>
      </c>
      <c r="BI57" s="574" t="s">
        <v>279</v>
      </c>
      <c r="BJ57" s="575"/>
      <c r="BK57" s="564"/>
      <c r="BL57" s="583">
        <f>SUM(BM41:BM56)</f>
        <v>0</v>
      </c>
      <c r="BM57" s="579"/>
      <c r="BN57" s="583">
        <f>SUM(BS41:BS56)</f>
        <v>2846982</v>
      </c>
      <c r="BO57" s="578"/>
      <c r="BP57" s="578"/>
      <c r="BQ57" s="578"/>
      <c r="BR57" s="578"/>
      <c r="BS57" s="579"/>
      <c r="BT57" s="583">
        <f>SUM(BX41:BX56)</f>
        <v>1788969</v>
      </c>
      <c r="BU57" s="578"/>
      <c r="BV57" s="578"/>
      <c r="BW57" s="578"/>
      <c r="BX57" s="579"/>
      <c r="BY57" s="583">
        <f>SUM(CE41:CE56)</f>
        <v>643644</v>
      </c>
      <c r="BZ57" s="578"/>
      <c r="CA57" s="578"/>
      <c r="CB57" s="578"/>
      <c r="CC57" s="578"/>
      <c r="CD57" s="578"/>
      <c r="CE57" s="579"/>
      <c r="CF57" s="583">
        <f>SUM(CJ41:CJ56)</f>
        <v>232387</v>
      </c>
      <c r="CG57" s="578"/>
      <c r="CH57" s="578"/>
      <c r="CI57" s="578"/>
      <c r="CJ57" s="579"/>
      <c r="CK57" s="583">
        <f>SUM(CM41:CM56)</f>
        <v>2918236</v>
      </c>
      <c r="CL57" s="578"/>
      <c r="CM57" s="579"/>
      <c r="CN57" s="583">
        <f>SUM(CT41:CT56)</f>
        <v>787549</v>
      </c>
      <c r="CO57" s="578"/>
      <c r="CP57" s="578"/>
      <c r="CQ57" s="578"/>
      <c r="CR57" s="578"/>
      <c r="CS57" s="578"/>
      <c r="CT57" s="579"/>
      <c r="CU57" s="583">
        <f>SUM(DA41:DA56)</f>
        <v>2805450</v>
      </c>
      <c r="CV57" s="578"/>
      <c r="CW57" s="578"/>
      <c r="CX57" s="578"/>
      <c r="CY57" s="578"/>
      <c r="CZ57" s="578"/>
      <c r="DA57" s="579"/>
      <c r="DB57" s="565">
        <f>SUM(DE41:DE56)</f>
        <v>8024969</v>
      </c>
      <c r="DC57" s="447"/>
      <c r="DD57" s="447"/>
      <c r="DE57" s="448"/>
      <c r="DF57" s="137">
        <f>DB57+CU57+CN57+CK57+CF57+BY57+BT57+BN57+BL57</f>
        <v>20048186</v>
      </c>
      <c r="DG57" s="598"/>
    </row>
    <row r="58" spans="1:111" ht="15.75" thickBot="1" x14ac:dyDescent="0.3">
      <c r="BI58" s="589" t="s">
        <v>315</v>
      </c>
      <c r="BJ58" s="574"/>
      <c r="BK58" s="575"/>
      <c r="BL58" s="220">
        <f>SUM(BL41:BL56)</f>
        <v>0</v>
      </c>
      <c r="BM58" s="223">
        <f>SUM(BM41:BM56)</f>
        <v>0</v>
      </c>
      <c r="BN58" s="220">
        <f>SUM(BN41:BN56)</f>
        <v>0</v>
      </c>
      <c r="BO58" s="220">
        <f t="shared" ref="BO58:BR58" si="138">SUM(BO41:BO56)</f>
        <v>0</v>
      </c>
      <c r="BP58" s="220">
        <f t="shared" si="138"/>
        <v>0</v>
      </c>
      <c r="BQ58" s="220">
        <f t="shared" si="138"/>
        <v>451918</v>
      </c>
      <c r="BR58" s="220">
        <f t="shared" si="138"/>
        <v>2395064</v>
      </c>
      <c r="BS58" s="223">
        <f>SUM(BN58:BR58)</f>
        <v>2846982</v>
      </c>
      <c r="BT58" s="220">
        <f>SUM(BT41:BT56)</f>
        <v>270837</v>
      </c>
      <c r="BU58" s="220">
        <f t="shared" ref="BU58:BW58" si="139">SUM(BU41:BU56)</f>
        <v>100866</v>
      </c>
      <c r="BV58" s="220">
        <f t="shared" si="139"/>
        <v>959614</v>
      </c>
      <c r="BW58" s="220">
        <f t="shared" si="139"/>
        <v>457652</v>
      </c>
      <c r="BX58" s="223">
        <f>SUM(BT58:BW58)</f>
        <v>1788969</v>
      </c>
      <c r="BY58" s="220">
        <f>SUM(BY41:BY56)</f>
        <v>270837</v>
      </c>
      <c r="BZ58" s="220">
        <f>SUM(BZ41:BZ56)</f>
        <v>178987</v>
      </c>
      <c r="CA58" s="220">
        <f>SUM(CA41:CA56)</f>
        <v>193820</v>
      </c>
      <c r="CB58" s="222">
        <f>SUM(BY58:CA58)</f>
        <v>643644</v>
      </c>
      <c r="CC58" s="220">
        <f>SUM(CC41:CC56)</f>
        <v>0</v>
      </c>
      <c r="CD58" s="222">
        <f>SUM(CC58)</f>
        <v>0</v>
      </c>
      <c r="CE58" s="223">
        <f>SUM(CE41:CE56)</f>
        <v>643644</v>
      </c>
      <c r="CF58" s="220">
        <f>SUM(CF41:CF56)</f>
        <v>0</v>
      </c>
      <c r="CG58" s="220">
        <f>SUM(CG41:CG56)</f>
        <v>0</v>
      </c>
      <c r="CH58" s="220">
        <f>SUM(CH41:CH56)</f>
        <v>0</v>
      </c>
      <c r="CI58" s="220">
        <f>SUM(CI41:CI56)</f>
        <v>232387</v>
      </c>
      <c r="CJ58" s="223">
        <f>SUM(CF58:CI58)</f>
        <v>232387</v>
      </c>
      <c r="CK58" s="220">
        <f>SUM(CK41:CK56)</f>
        <v>1173853</v>
      </c>
      <c r="CL58" s="220">
        <f>SUM(CL41:CL56)</f>
        <v>1744383</v>
      </c>
      <c r="CM58" s="223">
        <f>SUM(CK58:CL58)</f>
        <v>2918236</v>
      </c>
      <c r="CN58" s="220">
        <f>SUM(CN41:CN56)</f>
        <v>100866</v>
      </c>
      <c r="CO58" s="220">
        <f>SUM(CO41:CO56)</f>
        <v>0</v>
      </c>
      <c r="CP58" s="222">
        <f>SUM(CN58:CO58)</f>
        <v>100866</v>
      </c>
      <c r="CQ58" s="220">
        <f>SUM(CQ41:CQ56)</f>
        <v>178987</v>
      </c>
      <c r="CR58" s="220">
        <f>SUM(CR41:CR56)</f>
        <v>507696</v>
      </c>
      <c r="CS58" s="222">
        <f>SUM(CQ58:CR58)</f>
        <v>686683</v>
      </c>
      <c r="CT58" s="223">
        <f>SUM(CT41:CT56)</f>
        <v>787549</v>
      </c>
      <c r="CU58" s="220">
        <f>SUM(CU41:CU56)</f>
        <v>0</v>
      </c>
      <c r="CV58" s="220">
        <f>SUM(CV41:CV56)</f>
        <v>516195</v>
      </c>
      <c r="CW58" s="220">
        <f>SUM(CW41:CW56)</f>
        <v>2289255</v>
      </c>
      <c r="CX58" s="222">
        <f>SUM(CU58:CW58)</f>
        <v>2805450</v>
      </c>
      <c r="CY58" s="220">
        <f>SUM(CY41:CY56)</f>
        <v>0</v>
      </c>
      <c r="CZ58" s="222">
        <f>SUM(CY58)</f>
        <v>0</v>
      </c>
      <c r="DA58" s="223">
        <f>SUM(DA41:DA56)</f>
        <v>2805450</v>
      </c>
      <c r="DB58" s="220">
        <f>SUM(DB41:DB56)</f>
        <v>1733485</v>
      </c>
      <c r="DC58" s="220">
        <f t="shared" ref="DC58:DD58" si="140">SUM(DC41:DC56)</f>
        <v>761544</v>
      </c>
      <c r="DD58" s="220">
        <f t="shared" si="140"/>
        <v>5529940</v>
      </c>
      <c r="DE58" s="223">
        <f>SUM(DB58:DD58)</f>
        <v>8024969</v>
      </c>
      <c r="DF58" s="224">
        <f>DE58+DA58+CT58+CM58+CJ58+CE58+BX58+BS58+BM58</f>
        <v>20048186</v>
      </c>
      <c r="DG58" s="571"/>
    </row>
    <row r="59" spans="1:111" ht="23.25" customHeight="1" x14ac:dyDescent="0.2">
      <c r="A59" s="462"/>
      <c r="B59" s="449" t="s">
        <v>255</v>
      </c>
      <c r="C59" s="450"/>
      <c r="D59" s="450"/>
      <c r="E59" s="450"/>
      <c r="F59" s="450"/>
      <c r="G59" s="450"/>
      <c r="H59" s="450"/>
      <c r="I59" s="450"/>
      <c r="J59" s="450"/>
      <c r="K59" s="450"/>
      <c r="L59" s="450"/>
      <c r="M59" s="451"/>
    </row>
    <row r="60" spans="1:111" ht="15" customHeight="1" x14ac:dyDescent="0.2">
      <c r="A60" s="462"/>
      <c r="B60" s="452"/>
      <c r="C60" s="453"/>
      <c r="D60" s="453"/>
      <c r="E60" s="453"/>
      <c r="F60" s="453"/>
      <c r="G60" s="453"/>
      <c r="H60" s="453"/>
      <c r="I60" s="453"/>
      <c r="J60" s="453"/>
      <c r="K60" s="453"/>
      <c r="L60" s="453"/>
      <c r="M60" s="454"/>
    </row>
    <row r="61" spans="1:111" ht="15.75" customHeight="1" thickBot="1" x14ac:dyDescent="0.25">
      <c r="A61" s="462"/>
      <c r="B61" s="455"/>
      <c r="C61" s="456"/>
      <c r="D61" s="456"/>
      <c r="E61" s="456"/>
      <c r="F61" s="456"/>
      <c r="G61" s="456"/>
      <c r="H61" s="456"/>
      <c r="I61" s="456"/>
      <c r="J61" s="456"/>
      <c r="K61" s="456"/>
      <c r="L61" s="456"/>
      <c r="M61" s="457"/>
    </row>
    <row r="62" spans="1:111" s="21" customFormat="1" ht="15.75" customHeight="1" thickBot="1" x14ac:dyDescent="0.3">
      <c r="A62" s="462"/>
      <c r="B62" s="472" t="s">
        <v>235</v>
      </c>
      <c r="C62" s="478" t="s">
        <v>18</v>
      </c>
      <c r="D62" s="475" t="s">
        <v>236</v>
      </c>
      <c r="E62" s="472" t="s">
        <v>19</v>
      </c>
      <c r="F62" s="466" t="s">
        <v>321</v>
      </c>
      <c r="G62" s="466" t="s">
        <v>238</v>
      </c>
      <c r="H62" s="466" t="s">
        <v>239</v>
      </c>
      <c r="I62" s="469" t="s">
        <v>20</v>
      </c>
      <c r="J62" s="459" t="s">
        <v>240</v>
      </c>
      <c r="K62" s="459" t="s">
        <v>241</v>
      </c>
      <c r="L62" s="459" t="s">
        <v>242</v>
      </c>
      <c r="M62" s="459" t="s">
        <v>243</v>
      </c>
      <c r="N62" s="481" t="s">
        <v>0</v>
      </c>
      <c r="O62" s="482"/>
      <c r="P62" s="481" t="s">
        <v>2</v>
      </c>
      <c r="Q62" s="490"/>
      <c r="R62" s="490"/>
      <c r="S62" s="490"/>
      <c r="T62" s="490"/>
      <c r="U62" s="482"/>
      <c r="V62" s="490" t="s">
        <v>3</v>
      </c>
      <c r="W62" s="490"/>
      <c r="X62" s="490"/>
      <c r="Y62" s="490"/>
      <c r="Z62" s="482"/>
      <c r="AA62" s="498" t="s">
        <v>4</v>
      </c>
      <c r="AB62" s="498"/>
      <c r="AC62" s="498"/>
      <c r="AD62" s="498"/>
      <c r="AE62" s="498"/>
      <c r="AF62" s="498"/>
      <c r="AG62" s="499"/>
      <c r="AH62" s="500" t="s">
        <v>5</v>
      </c>
      <c r="AI62" s="498"/>
      <c r="AJ62" s="498"/>
      <c r="AK62" s="498"/>
      <c r="AL62" s="498"/>
      <c r="AM62" s="481" t="s">
        <v>6</v>
      </c>
      <c r="AN62" s="490"/>
      <c r="AO62" s="482"/>
      <c r="AP62" s="490" t="s">
        <v>7</v>
      </c>
      <c r="AQ62" s="490"/>
      <c r="AR62" s="490"/>
      <c r="AS62" s="490"/>
      <c r="AT62" s="490"/>
      <c r="AU62" s="490"/>
      <c r="AV62" s="482"/>
      <c r="AW62" s="481" t="s">
        <v>8</v>
      </c>
      <c r="AX62" s="490"/>
      <c r="AY62" s="490"/>
      <c r="AZ62" s="490"/>
      <c r="BA62" s="490"/>
      <c r="BB62" s="490"/>
      <c r="BC62" s="482"/>
      <c r="BD62" s="481" t="s">
        <v>9</v>
      </c>
      <c r="BE62" s="490"/>
      <c r="BF62" s="490"/>
      <c r="BG62" s="482"/>
      <c r="BH62" s="459" t="s">
        <v>256</v>
      </c>
      <c r="BI62" s="431" t="s">
        <v>286</v>
      </c>
      <c r="BJ62" s="556" t="s">
        <v>271</v>
      </c>
      <c r="BK62" s="556" t="s">
        <v>272</v>
      </c>
      <c r="BL62" s="490" t="s">
        <v>0</v>
      </c>
      <c r="BM62" s="482"/>
      <c r="BN62" s="481" t="s">
        <v>2</v>
      </c>
      <c r="BO62" s="490"/>
      <c r="BP62" s="490"/>
      <c r="BQ62" s="490"/>
      <c r="BR62" s="490"/>
      <c r="BS62" s="482"/>
      <c r="BT62" s="490" t="s">
        <v>3</v>
      </c>
      <c r="BU62" s="490"/>
      <c r="BV62" s="490"/>
      <c r="BW62" s="490"/>
      <c r="BX62" s="482"/>
      <c r="BY62" s="498" t="s">
        <v>4</v>
      </c>
      <c r="BZ62" s="498"/>
      <c r="CA62" s="498"/>
      <c r="CB62" s="498"/>
      <c r="CC62" s="498"/>
      <c r="CD62" s="498"/>
      <c r="CE62" s="499"/>
      <c r="CF62" s="500" t="s">
        <v>5</v>
      </c>
      <c r="CG62" s="498"/>
      <c r="CH62" s="498"/>
      <c r="CI62" s="498"/>
      <c r="CJ62" s="498"/>
      <c r="CK62" s="481" t="s">
        <v>6</v>
      </c>
      <c r="CL62" s="490"/>
      <c r="CM62" s="482"/>
      <c r="CN62" s="490" t="s">
        <v>7</v>
      </c>
      <c r="CO62" s="490"/>
      <c r="CP62" s="490"/>
      <c r="CQ62" s="490"/>
      <c r="CR62" s="490"/>
      <c r="CS62" s="490"/>
      <c r="CT62" s="482"/>
      <c r="CU62" s="481" t="s">
        <v>8</v>
      </c>
      <c r="CV62" s="490"/>
      <c r="CW62" s="490"/>
      <c r="CX62" s="490"/>
      <c r="CY62" s="490"/>
      <c r="CZ62" s="490"/>
      <c r="DA62" s="482"/>
      <c r="DB62" s="481" t="s">
        <v>9</v>
      </c>
      <c r="DC62" s="490"/>
      <c r="DD62" s="490"/>
      <c r="DE62" s="482"/>
      <c r="DF62" s="459" t="s">
        <v>287</v>
      </c>
      <c r="DG62" s="459" t="s">
        <v>288</v>
      </c>
    </row>
    <row r="63" spans="1:111" s="21" customFormat="1" ht="15" customHeight="1" thickBot="1" x14ac:dyDescent="0.3">
      <c r="A63" s="462"/>
      <c r="B63" s="473"/>
      <c r="C63" s="479"/>
      <c r="D63" s="476"/>
      <c r="E63" s="473"/>
      <c r="F63" s="467"/>
      <c r="G63" s="467"/>
      <c r="H63" s="467"/>
      <c r="I63" s="470"/>
      <c r="J63" s="460"/>
      <c r="K63" s="460"/>
      <c r="L63" s="460"/>
      <c r="M63" s="460"/>
      <c r="N63" s="483"/>
      <c r="O63" s="484"/>
      <c r="P63" s="495"/>
      <c r="Q63" s="496"/>
      <c r="R63" s="496"/>
      <c r="S63" s="496"/>
      <c r="T63" s="496"/>
      <c r="U63" s="497"/>
      <c r="V63" s="496"/>
      <c r="W63" s="496"/>
      <c r="X63" s="496"/>
      <c r="Y63" s="496"/>
      <c r="Z63" s="497"/>
      <c r="AA63" s="500" t="s">
        <v>10</v>
      </c>
      <c r="AB63" s="498"/>
      <c r="AC63" s="498"/>
      <c r="AD63" s="499"/>
      <c r="AE63" s="500" t="s">
        <v>11</v>
      </c>
      <c r="AF63" s="498"/>
      <c r="AG63" s="499"/>
      <c r="AH63" s="500" t="s">
        <v>12</v>
      </c>
      <c r="AI63" s="498"/>
      <c r="AJ63" s="498"/>
      <c r="AK63" s="498"/>
      <c r="AL63" s="499"/>
      <c r="AM63" s="483"/>
      <c r="AN63" s="492"/>
      <c r="AO63" s="484"/>
      <c r="AP63" s="500" t="s">
        <v>13</v>
      </c>
      <c r="AQ63" s="498"/>
      <c r="AR63" s="499"/>
      <c r="AS63" s="500" t="s">
        <v>14</v>
      </c>
      <c r="AT63" s="498"/>
      <c r="AU63" s="499"/>
      <c r="AV63" s="501" t="s">
        <v>15</v>
      </c>
      <c r="AW63" s="500" t="s">
        <v>16</v>
      </c>
      <c r="AX63" s="498"/>
      <c r="AY63" s="498"/>
      <c r="AZ63" s="499"/>
      <c r="BA63" s="500" t="s">
        <v>17</v>
      </c>
      <c r="BB63" s="499"/>
      <c r="BC63" s="488" t="s">
        <v>39</v>
      </c>
      <c r="BD63" s="483"/>
      <c r="BE63" s="492"/>
      <c r="BF63" s="492"/>
      <c r="BG63" s="484"/>
      <c r="BH63" s="460"/>
      <c r="BI63" s="432"/>
      <c r="BJ63" s="557"/>
      <c r="BK63" s="557"/>
      <c r="BL63" s="492"/>
      <c r="BM63" s="484"/>
      <c r="BN63" s="495"/>
      <c r="BO63" s="496"/>
      <c r="BP63" s="496"/>
      <c r="BQ63" s="496"/>
      <c r="BR63" s="496"/>
      <c r="BS63" s="497"/>
      <c r="BT63" s="496"/>
      <c r="BU63" s="496"/>
      <c r="BV63" s="496"/>
      <c r="BW63" s="496"/>
      <c r="BX63" s="497"/>
      <c r="BY63" s="500" t="s">
        <v>10</v>
      </c>
      <c r="BZ63" s="498"/>
      <c r="CA63" s="498"/>
      <c r="CB63" s="499"/>
      <c r="CC63" s="500" t="s">
        <v>11</v>
      </c>
      <c r="CD63" s="498"/>
      <c r="CE63" s="499"/>
      <c r="CF63" s="500" t="s">
        <v>12</v>
      </c>
      <c r="CG63" s="498"/>
      <c r="CH63" s="498"/>
      <c r="CI63" s="498"/>
      <c r="CJ63" s="499"/>
      <c r="CK63" s="483"/>
      <c r="CL63" s="492"/>
      <c r="CM63" s="484"/>
      <c r="CN63" s="500" t="s">
        <v>13</v>
      </c>
      <c r="CO63" s="498"/>
      <c r="CP63" s="499"/>
      <c r="CQ63" s="500" t="s">
        <v>14</v>
      </c>
      <c r="CR63" s="498"/>
      <c r="CS63" s="499"/>
      <c r="CT63" s="501" t="s">
        <v>15</v>
      </c>
      <c r="CU63" s="500" t="s">
        <v>16</v>
      </c>
      <c r="CV63" s="498"/>
      <c r="CW63" s="498"/>
      <c r="CX63" s="499"/>
      <c r="CY63" s="500" t="s">
        <v>17</v>
      </c>
      <c r="CZ63" s="499"/>
      <c r="DA63" s="488" t="s">
        <v>39</v>
      </c>
      <c r="DB63" s="483"/>
      <c r="DC63" s="492"/>
      <c r="DD63" s="492"/>
      <c r="DE63" s="484"/>
      <c r="DF63" s="460"/>
      <c r="DG63" s="460"/>
    </row>
    <row r="64" spans="1:111" s="21" customFormat="1" ht="48.75" thickBot="1" x14ac:dyDescent="0.3">
      <c r="A64" s="462"/>
      <c r="B64" s="473"/>
      <c r="C64" s="479"/>
      <c r="D64" s="476"/>
      <c r="E64" s="473"/>
      <c r="F64" s="467"/>
      <c r="G64" s="467"/>
      <c r="H64" s="467"/>
      <c r="I64" s="470"/>
      <c r="J64" s="460"/>
      <c r="K64" s="460"/>
      <c r="L64" s="460"/>
      <c r="M64" s="460"/>
      <c r="N64" s="2" t="s">
        <v>21</v>
      </c>
      <c r="O64" s="1" t="s">
        <v>1</v>
      </c>
      <c r="P64" s="133" t="s">
        <v>22</v>
      </c>
      <c r="Q64" s="2" t="s">
        <v>24</v>
      </c>
      <c r="R64" s="2" t="s">
        <v>25</v>
      </c>
      <c r="S64" s="2" t="s">
        <v>26</v>
      </c>
      <c r="T64" s="2" t="s">
        <v>27</v>
      </c>
      <c r="U64" s="3" t="s">
        <v>28</v>
      </c>
      <c r="V64" s="2" t="s">
        <v>23</v>
      </c>
      <c r="W64" s="2" t="s">
        <v>24</v>
      </c>
      <c r="X64" s="2" t="s">
        <v>26</v>
      </c>
      <c r="Y64" s="2" t="s">
        <v>27</v>
      </c>
      <c r="Z64" s="3" t="s">
        <v>29</v>
      </c>
      <c r="AA64" s="2" t="s">
        <v>23</v>
      </c>
      <c r="AB64" s="2" t="s">
        <v>24</v>
      </c>
      <c r="AC64" s="2" t="s">
        <v>27</v>
      </c>
      <c r="AD64" s="3" t="s">
        <v>30</v>
      </c>
      <c r="AE64" s="2" t="s">
        <v>22</v>
      </c>
      <c r="AF64" s="4" t="s">
        <v>31</v>
      </c>
      <c r="AG64" s="3" t="s">
        <v>32</v>
      </c>
      <c r="AH64" s="133" t="s">
        <v>22</v>
      </c>
      <c r="AI64" s="2" t="s">
        <v>23</v>
      </c>
      <c r="AJ64" s="2" t="s">
        <v>24</v>
      </c>
      <c r="AK64" s="2" t="s">
        <v>27</v>
      </c>
      <c r="AL64" s="3" t="s">
        <v>33</v>
      </c>
      <c r="AM64" s="2" t="s">
        <v>24</v>
      </c>
      <c r="AN64" s="2" t="s">
        <v>27</v>
      </c>
      <c r="AO64" s="3" t="s">
        <v>34</v>
      </c>
      <c r="AP64" s="2" t="s">
        <v>23</v>
      </c>
      <c r="AQ64" s="2" t="s">
        <v>27</v>
      </c>
      <c r="AR64" s="3" t="s">
        <v>35</v>
      </c>
      <c r="AS64" s="2" t="s">
        <v>23</v>
      </c>
      <c r="AT64" s="2" t="s">
        <v>26</v>
      </c>
      <c r="AU64" s="136" t="s">
        <v>36</v>
      </c>
      <c r="AV64" s="503"/>
      <c r="AW64" s="25" t="s">
        <v>22</v>
      </c>
      <c r="AX64" s="12" t="s">
        <v>24</v>
      </c>
      <c r="AY64" s="12" t="s">
        <v>27</v>
      </c>
      <c r="AZ64" s="26" t="s">
        <v>37</v>
      </c>
      <c r="BA64" s="12" t="s">
        <v>22</v>
      </c>
      <c r="BB64" s="27" t="s">
        <v>38</v>
      </c>
      <c r="BC64" s="489"/>
      <c r="BD64" s="12" t="s">
        <v>24</v>
      </c>
      <c r="BE64" s="12" t="s">
        <v>26</v>
      </c>
      <c r="BF64" s="12" t="s">
        <v>27</v>
      </c>
      <c r="BG64" s="26" t="s">
        <v>40</v>
      </c>
      <c r="BH64" s="460"/>
      <c r="BI64" s="432"/>
      <c r="BJ64" s="557"/>
      <c r="BK64" s="558"/>
      <c r="BL64" s="2" t="s">
        <v>21</v>
      </c>
      <c r="BM64" s="1" t="s">
        <v>1</v>
      </c>
      <c r="BN64" s="133" t="s">
        <v>22</v>
      </c>
      <c r="BO64" s="2" t="s">
        <v>24</v>
      </c>
      <c r="BP64" s="2" t="s">
        <v>25</v>
      </c>
      <c r="BQ64" s="2" t="s">
        <v>26</v>
      </c>
      <c r="BR64" s="2" t="s">
        <v>27</v>
      </c>
      <c r="BS64" s="3" t="s">
        <v>28</v>
      </c>
      <c r="BT64" s="2" t="s">
        <v>23</v>
      </c>
      <c r="BU64" s="2" t="s">
        <v>24</v>
      </c>
      <c r="BV64" s="2" t="s">
        <v>26</v>
      </c>
      <c r="BW64" s="2" t="s">
        <v>27</v>
      </c>
      <c r="BX64" s="3" t="s">
        <v>29</v>
      </c>
      <c r="BY64" s="2" t="s">
        <v>23</v>
      </c>
      <c r="BZ64" s="2" t="s">
        <v>24</v>
      </c>
      <c r="CA64" s="2" t="s">
        <v>27</v>
      </c>
      <c r="CB64" s="3" t="s">
        <v>30</v>
      </c>
      <c r="CC64" s="2" t="s">
        <v>22</v>
      </c>
      <c r="CD64" s="4" t="s">
        <v>31</v>
      </c>
      <c r="CE64" s="3" t="s">
        <v>32</v>
      </c>
      <c r="CF64" s="133" t="s">
        <v>22</v>
      </c>
      <c r="CG64" s="2" t="s">
        <v>23</v>
      </c>
      <c r="CH64" s="2" t="s">
        <v>24</v>
      </c>
      <c r="CI64" s="2" t="s">
        <v>27</v>
      </c>
      <c r="CJ64" s="3" t="s">
        <v>33</v>
      </c>
      <c r="CK64" s="2" t="s">
        <v>24</v>
      </c>
      <c r="CL64" s="2" t="s">
        <v>27</v>
      </c>
      <c r="CM64" s="3" t="s">
        <v>34</v>
      </c>
      <c r="CN64" s="2" t="s">
        <v>23</v>
      </c>
      <c r="CO64" s="2" t="s">
        <v>27</v>
      </c>
      <c r="CP64" s="3" t="s">
        <v>35</v>
      </c>
      <c r="CQ64" s="2" t="s">
        <v>23</v>
      </c>
      <c r="CR64" s="2" t="s">
        <v>26</v>
      </c>
      <c r="CS64" s="136" t="s">
        <v>36</v>
      </c>
      <c r="CT64" s="503"/>
      <c r="CU64" s="133" t="s">
        <v>22</v>
      </c>
      <c r="CV64" s="2" t="s">
        <v>24</v>
      </c>
      <c r="CW64" s="2" t="s">
        <v>27</v>
      </c>
      <c r="CX64" s="3" t="s">
        <v>37</v>
      </c>
      <c r="CY64" s="2" t="s">
        <v>22</v>
      </c>
      <c r="CZ64" s="4" t="s">
        <v>38</v>
      </c>
      <c r="DA64" s="494"/>
      <c r="DB64" s="2" t="s">
        <v>24</v>
      </c>
      <c r="DC64" s="2" t="s">
        <v>26</v>
      </c>
      <c r="DD64" s="2" t="s">
        <v>27</v>
      </c>
      <c r="DE64" s="3" t="s">
        <v>40</v>
      </c>
      <c r="DF64" s="460"/>
      <c r="DG64" s="493"/>
    </row>
    <row r="65" spans="1:111" s="21" customFormat="1" ht="24" customHeight="1" x14ac:dyDescent="0.25">
      <c r="A65" s="462"/>
      <c r="B65" s="277">
        <v>42</v>
      </c>
      <c r="C65" s="278" t="str">
        <f>'ESTUDIO  FORMULADO '!C65</f>
        <v>Ácido tricloroacético</v>
      </c>
      <c r="D65" s="308" t="str">
        <f>'ESTUDIO  FORMULADO '!D65</f>
        <v>Reactivo analítico  o  ACS o Análisis o Ph Eur o  BP</v>
      </c>
      <c r="E65" s="308" t="str">
        <f>'ESTUDIO  FORMULADO '!E65</f>
        <v>≥99%.</v>
      </c>
      <c r="F65" s="278" t="str">
        <f>'ESTUDIO  FORMULADO '!F65</f>
        <v>Frasco por 100 gramos</v>
      </c>
      <c r="G65" s="278" t="str">
        <f>'ESTUDIO  FORMULADO '!G65</f>
        <v xml:space="preserve"> Un (1) año a partir de la entrega</v>
      </c>
      <c r="H65" s="279" t="str">
        <f>'ESTUDIO  FORMULADO '!H65</f>
        <v>AMBIENTE</v>
      </c>
      <c r="I65" s="281" t="str">
        <f>'ESTUDIO  FORMULADO '!I65</f>
        <v>76-03-9</v>
      </c>
      <c r="J65" s="436" t="str">
        <f>'ESTUDIO  FORMULADO '!J65:J78</f>
        <v>12161500
12191500
12191600
12352100
12352300</v>
      </c>
      <c r="K65" s="283" t="str">
        <f>'ESTUDIO  FORMULADO '!K65</f>
        <v>REACTIVO</v>
      </c>
      <c r="L65" s="281" t="str">
        <f>'ESTUDIO  FORMULADO '!L65</f>
        <v>PUREZA</v>
      </c>
      <c r="M65" s="442" t="str">
        <f>'ESTUDIO  FORMULADO '!M65:M78</f>
        <v>ANALISIS DE SUSTACIA</v>
      </c>
      <c r="N65" s="35"/>
      <c r="O65" s="288">
        <f>SUM(N65:N65)</f>
        <v>0</v>
      </c>
      <c r="P65" s="35"/>
      <c r="Q65" s="48"/>
      <c r="R65" s="48"/>
      <c r="S65" s="48"/>
      <c r="T65" s="48"/>
      <c r="U65" s="288">
        <f>SUM(P65:T65)</f>
        <v>0</v>
      </c>
      <c r="V65" s="35"/>
      <c r="W65" s="36"/>
      <c r="X65" s="36"/>
      <c r="Y65" s="36"/>
      <c r="Z65" s="288">
        <f>SUM(V65:Y65)</f>
        <v>0</v>
      </c>
      <c r="AA65" s="35"/>
      <c r="AB65" s="36"/>
      <c r="AC65" s="36"/>
      <c r="AD65" s="48">
        <f>SUM(AA65:AC65)</f>
        <v>0</v>
      </c>
      <c r="AE65" s="36"/>
      <c r="AF65" s="48">
        <f>SUM(AE65:AE65)</f>
        <v>0</v>
      </c>
      <c r="AG65" s="288">
        <f>AF65+AD65</f>
        <v>0</v>
      </c>
      <c r="AH65" s="44"/>
      <c r="AI65" s="48"/>
      <c r="AJ65" s="48"/>
      <c r="AK65" s="48"/>
      <c r="AL65" s="288">
        <f>SUM(AH65:AK65)</f>
        <v>0</v>
      </c>
      <c r="AM65" s="35"/>
      <c r="AN65" s="36"/>
      <c r="AO65" s="288">
        <f>SUM(AM65:AN65)</f>
        <v>0</v>
      </c>
      <c r="AP65" s="35"/>
      <c r="AQ65" s="36"/>
      <c r="AR65" s="48">
        <f>SUM(AP65:AQ65)</f>
        <v>0</v>
      </c>
      <c r="AS65" s="36"/>
      <c r="AT65" s="36"/>
      <c r="AU65" s="48">
        <f>SUM(AS65:AT65)</f>
        <v>0</v>
      </c>
      <c r="AV65" s="37">
        <f>AU65+AR65</f>
        <v>0</v>
      </c>
      <c r="AW65" s="108"/>
      <c r="AX65" s="36"/>
      <c r="AY65" s="48">
        <v>1</v>
      </c>
      <c r="AZ65" s="48">
        <f>SUM(AW65:AY65)</f>
        <v>1</v>
      </c>
      <c r="BA65" s="36"/>
      <c r="BB65" s="48">
        <f>SUM(BA65:BA65)</f>
        <v>0</v>
      </c>
      <c r="BC65" s="37">
        <f>BB65+AZ65</f>
        <v>1</v>
      </c>
      <c r="BD65" s="35"/>
      <c r="BE65" s="36"/>
      <c r="BF65" s="36"/>
      <c r="BG65" s="288">
        <f>SUM(BD65:BF65)</f>
        <v>0</v>
      </c>
      <c r="BH65" s="294">
        <f>BG65+BC65+AV65+AO65+AL65+AG65+Z65+U65+O65</f>
        <v>1</v>
      </c>
      <c r="BI65" s="291">
        <f>'ESTUDIO  FORMULADO '!BJ65</f>
        <v>289619</v>
      </c>
      <c r="BJ65" s="125">
        <f t="shared" ref="BJ65:BJ71" si="141">BI65*BH65</f>
        <v>289619</v>
      </c>
      <c r="BK65" s="576">
        <f>SUM(BJ65:BJ78)</f>
        <v>183868614</v>
      </c>
      <c r="BL65" s="124">
        <f>BI65*N65</f>
        <v>0</v>
      </c>
      <c r="BM65" s="130">
        <f>BL65</f>
        <v>0</v>
      </c>
      <c r="BN65" s="124">
        <f>BI65*P65</f>
        <v>0</v>
      </c>
      <c r="BO65" s="134">
        <f>BI65*Q65</f>
        <v>0</v>
      </c>
      <c r="BP65" s="134">
        <f>BI65*R65</f>
        <v>0</v>
      </c>
      <c r="BQ65" s="134">
        <f>BI65*S65</f>
        <v>0</v>
      </c>
      <c r="BR65" s="134">
        <f>BI65*T65</f>
        <v>0</v>
      </c>
      <c r="BS65" s="130">
        <f>SUM(BN65:BR65)</f>
        <v>0</v>
      </c>
      <c r="BT65" s="124">
        <f>BI65*V65</f>
        <v>0</v>
      </c>
      <c r="BU65" s="134">
        <f>BI65*W65</f>
        <v>0</v>
      </c>
      <c r="BV65" s="134">
        <f>BI65*X65</f>
        <v>0</v>
      </c>
      <c r="BW65" s="134">
        <f>BI65*Y65</f>
        <v>0</v>
      </c>
      <c r="BX65" s="130">
        <f>SUM(BT65:BW65)</f>
        <v>0</v>
      </c>
      <c r="BY65" s="141">
        <f>BI65*AA65</f>
        <v>0</v>
      </c>
      <c r="BZ65" s="142">
        <f>BI65*AB65</f>
        <v>0</v>
      </c>
      <c r="CA65" s="142">
        <f>BI65*AC65</f>
        <v>0</v>
      </c>
      <c r="CB65" s="146">
        <f>SUM(BY65:CA65)</f>
        <v>0</v>
      </c>
      <c r="CC65" s="141">
        <f>BI65*AE65</f>
        <v>0</v>
      </c>
      <c r="CD65" s="142">
        <f>CC65</f>
        <v>0</v>
      </c>
      <c r="CE65" s="146">
        <f>CD65+CB65</f>
        <v>0</v>
      </c>
      <c r="CF65" s="124">
        <f>BI65*AH65</f>
        <v>0</v>
      </c>
      <c r="CG65" s="134">
        <f>BI65*AI65</f>
        <v>0</v>
      </c>
      <c r="CH65" s="134">
        <f>BI65*AJ65</f>
        <v>0</v>
      </c>
      <c r="CI65" s="134">
        <f>BI65*AK65</f>
        <v>0</v>
      </c>
      <c r="CJ65" s="130">
        <f>SUM(CF65:CI65)</f>
        <v>0</v>
      </c>
      <c r="CK65" s="124">
        <f>BI65*AM65</f>
        <v>0</v>
      </c>
      <c r="CL65" s="134">
        <f>BI65*AN65</f>
        <v>0</v>
      </c>
      <c r="CM65" s="130">
        <f>SUM(CK65:CL65)</f>
        <v>0</v>
      </c>
      <c r="CN65" s="124">
        <f>BI65*AP65</f>
        <v>0</v>
      </c>
      <c r="CO65" s="134">
        <f>BI65*AQ65</f>
        <v>0</v>
      </c>
      <c r="CP65" s="130">
        <f>SUM(CN65:CO65)</f>
        <v>0</v>
      </c>
      <c r="CQ65" s="124">
        <f>BI65*AS65</f>
        <v>0</v>
      </c>
      <c r="CR65" s="134">
        <f>BI65*AT65</f>
        <v>0</v>
      </c>
      <c r="CS65" s="134">
        <f>SUM(CQ65:CR65)</f>
        <v>0</v>
      </c>
      <c r="CT65" s="130">
        <f>CS65+CP65</f>
        <v>0</v>
      </c>
      <c r="CU65" s="124">
        <f>BI65*AW65</f>
        <v>0</v>
      </c>
      <c r="CV65" s="134">
        <f>BI65*AX65</f>
        <v>0</v>
      </c>
      <c r="CW65" s="134">
        <f>BI65*AY65</f>
        <v>289619</v>
      </c>
      <c r="CX65" s="130">
        <f>SUM(CU65:CW65)</f>
        <v>289619</v>
      </c>
      <c r="CY65" s="124">
        <f>BI65*BA65</f>
        <v>0</v>
      </c>
      <c r="CZ65" s="134">
        <f>CY65</f>
        <v>0</v>
      </c>
      <c r="DA65" s="130">
        <f>CZ65+CX65</f>
        <v>289619</v>
      </c>
      <c r="DB65" s="141">
        <f>BI65*BD65</f>
        <v>0</v>
      </c>
      <c r="DC65" s="142">
        <f>BI65*BE65</f>
        <v>0</v>
      </c>
      <c r="DD65" s="146">
        <f>BI65*BF65</f>
        <v>0</v>
      </c>
      <c r="DE65" s="228">
        <f>SUM(DB65:DD65)</f>
        <v>0</v>
      </c>
      <c r="DF65" s="336">
        <f>DE65+DA65+CT65+CM65+CJ65+CE65+BX65+BS65+BM65</f>
        <v>289619</v>
      </c>
      <c r="DG65" s="602">
        <f>SUM(DF65:DF78)</f>
        <v>183868614</v>
      </c>
    </row>
    <row r="66" spans="1:111" s="21" customFormat="1" ht="24" x14ac:dyDescent="0.25">
      <c r="A66" s="462"/>
      <c r="B66" s="14">
        <v>43</v>
      </c>
      <c r="C66" s="5" t="str">
        <f>'ESTUDIO  FORMULADO '!C66</f>
        <v>Acetato de n-propilo</v>
      </c>
      <c r="D66" s="10" t="str">
        <f>'ESTUDIO  FORMULADO '!D66</f>
        <v>Reactivo analítico  o  ACS o Análisis o Ph Eur o  BP</v>
      </c>
      <c r="E66" s="10" t="str">
        <f>'ESTUDIO  FORMULADO '!E66</f>
        <v>≥ 98%</v>
      </c>
      <c r="F66" s="5" t="str">
        <f>'ESTUDIO  FORMULADO '!F66</f>
        <v>Frasco por  1 Litro</v>
      </c>
      <c r="G66" s="5" t="str">
        <f>'ESTUDIO  FORMULADO '!G66</f>
        <v xml:space="preserve"> Un (1) año a partir de la entrega</v>
      </c>
      <c r="H66" s="8" t="str">
        <f>'ESTUDIO  FORMULADO '!H66</f>
        <v>AMBIENTE</v>
      </c>
      <c r="I66" s="282" t="str">
        <f>'ESTUDIO  FORMULADO '!I66</f>
        <v>109-60-4</v>
      </c>
      <c r="J66" s="437"/>
      <c r="K66" s="284" t="str">
        <f>'ESTUDIO  FORMULADO '!K66</f>
        <v>REACTIVO</v>
      </c>
      <c r="L66" s="282" t="str">
        <f>'ESTUDIO  FORMULADO '!L66</f>
        <v>PUREZA</v>
      </c>
      <c r="M66" s="443"/>
      <c r="N66" s="38"/>
      <c r="O66" s="289">
        <f>SUM(N66:N66)</f>
        <v>0</v>
      </c>
      <c r="P66" s="38"/>
      <c r="Q66" s="22">
        <v>1</v>
      </c>
      <c r="R66" s="22"/>
      <c r="S66" s="22"/>
      <c r="T66" s="22"/>
      <c r="U66" s="289">
        <f>SUM(P66:T66)</f>
        <v>1</v>
      </c>
      <c r="V66" s="38"/>
      <c r="W66" s="7"/>
      <c r="X66" s="7"/>
      <c r="Y66" s="7"/>
      <c r="Z66" s="289">
        <f>SUM(V66:Y66)</f>
        <v>0</v>
      </c>
      <c r="AA66" s="38"/>
      <c r="AB66" s="7"/>
      <c r="AC66" s="7"/>
      <c r="AD66" s="22">
        <f>SUM(AA66:AC66)</f>
        <v>0</v>
      </c>
      <c r="AE66" s="7"/>
      <c r="AF66" s="22">
        <f>SUM(AE66:AE66)</f>
        <v>0</v>
      </c>
      <c r="AG66" s="289">
        <f>AF66+AD66</f>
        <v>0</v>
      </c>
      <c r="AH66" s="45"/>
      <c r="AI66" s="22"/>
      <c r="AJ66" s="22"/>
      <c r="AK66" s="22"/>
      <c r="AL66" s="289">
        <f>SUM(AH66:AK66)</f>
        <v>0</v>
      </c>
      <c r="AM66" s="38"/>
      <c r="AN66" s="7"/>
      <c r="AO66" s="289">
        <f>SUM(AM66:AN66)</f>
        <v>0</v>
      </c>
      <c r="AP66" s="38"/>
      <c r="AQ66" s="7"/>
      <c r="AR66" s="22">
        <f>SUM(AP66:AQ66)</f>
        <v>0</v>
      </c>
      <c r="AS66" s="7"/>
      <c r="AT66" s="7"/>
      <c r="AU66" s="22">
        <f>SUM(AS66:AT66)</f>
        <v>0</v>
      </c>
      <c r="AV66" s="39">
        <f>AU66+AR66</f>
        <v>0</v>
      </c>
      <c r="AW66" s="13"/>
      <c r="AX66" s="7"/>
      <c r="AY66" s="22"/>
      <c r="AZ66" s="22">
        <f>SUM(AW66:AY66)</f>
        <v>0</v>
      </c>
      <c r="BA66" s="7"/>
      <c r="BB66" s="22">
        <f>SUM(BA66:BA66)</f>
        <v>0</v>
      </c>
      <c r="BC66" s="39">
        <f>BB66+AZ66</f>
        <v>0</v>
      </c>
      <c r="BD66" s="38"/>
      <c r="BE66" s="7"/>
      <c r="BF66" s="7"/>
      <c r="BG66" s="289">
        <f>SUM(BD66:BF66)</f>
        <v>0</v>
      </c>
      <c r="BH66" s="295">
        <f t="shared" ref="BH66:BH69" si="142">BG66+BC66+AV66+AO66+AL66+AG66+Z66+U66+O66</f>
        <v>1</v>
      </c>
      <c r="BI66" s="292">
        <f>'ESTUDIO  FORMULADO '!BJ66</f>
        <v>248845</v>
      </c>
      <c r="BJ66" s="127">
        <f t="shared" si="141"/>
        <v>248845</v>
      </c>
      <c r="BK66" s="577"/>
      <c r="BL66" s="126">
        <f t="shared" ref="BL66:BL69" si="143">BI66*N66</f>
        <v>0</v>
      </c>
      <c r="BM66" s="131">
        <f t="shared" ref="BM66:BM69" si="144">BL66</f>
        <v>0</v>
      </c>
      <c r="BN66" s="126">
        <f>BI66*P66</f>
        <v>0</v>
      </c>
      <c r="BO66" s="118">
        <f t="shared" ref="BO66:BO69" si="145">BI66*Q66</f>
        <v>248845</v>
      </c>
      <c r="BP66" s="118">
        <f t="shared" ref="BP66:BP69" si="146">BI66*R66</f>
        <v>0</v>
      </c>
      <c r="BQ66" s="118">
        <f t="shared" ref="BQ66:BQ69" si="147">BI66*S66</f>
        <v>0</v>
      </c>
      <c r="BR66" s="118">
        <f t="shared" ref="BR66:BR69" si="148">BI66*T66</f>
        <v>0</v>
      </c>
      <c r="BS66" s="131">
        <f t="shared" ref="BS66:BS69" si="149">SUM(BN66:BR66)</f>
        <v>248845</v>
      </c>
      <c r="BT66" s="126">
        <f t="shared" ref="BT66:BT69" si="150">BI66*V66</f>
        <v>0</v>
      </c>
      <c r="BU66" s="118">
        <f t="shared" ref="BU66:BU69" si="151">BI66*W66</f>
        <v>0</v>
      </c>
      <c r="BV66" s="118">
        <f t="shared" ref="BV66:BV69" si="152">BI66*X66</f>
        <v>0</v>
      </c>
      <c r="BW66" s="118">
        <f t="shared" ref="BW66:BW69" si="153">BI66*Y66</f>
        <v>0</v>
      </c>
      <c r="BX66" s="131">
        <f t="shared" ref="BX66:BX69" si="154">SUM(BT66:BW66)</f>
        <v>0</v>
      </c>
      <c r="BY66" s="143">
        <f t="shared" ref="BY66:BY69" si="155">BI66*AA66</f>
        <v>0</v>
      </c>
      <c r="BZ66" s="144">
        <f t="shared" ref="BZ66:BZ69" si="156">BI66*AB66</f>
        <v>0</v>
      </c>
      <c r="CA66" s="144">
        <f t="shared" ref="CA66:CA69" si="157">BI66*AC66</f>
        <v>0</v>
      </c>
      <c r="CB66" s="147">
        <f t="shared" ref="CB66:CB69" si="158">SUM(BY66:CA66)</f>
        <v>0</v>
      </c>
      <c r="CC66" s="143">
        <f t="shared" ref="CC66:CC69" si="159">BI66*AE66</f>
        <v>0</v>
      </c>
      <c r="CD66" s="144">
        <f t="shared" ref="CD66:CD69" si="160">CC66</f>
        <v>0</v>
      </c>
      <c r="CE66" s="147">
        <f t="shared" ref="CE66:CE69" si="161">CD66+CB66</f>
        <v>0</v>
      </c>
      <c r="CF66" s="126">
        <f t="shared" ref="CF66:CF69" si="162">BI66*AH66</f>
        <v>0</v>
      </c>
      <c r="CG66" s="118">
        <f t="shared" ref="CG66:CG69" si="163">BI66*AI66</f>
        <v>0</v>
      </c>
      <c r="CH66" s="118">
        <f t="shared" ref="CH66:CH69" si="164">BI66*AJ66</f>
        <v>0</v>
      </c>
      <c r="CI66" s="118">
        <f t="shared" ref="CI66:CI69" si="165">BI66*AK66</f>
        <v>0</v>
      </c>
      <c r="CJ66" s="131">
        <f t="shared" ref="CJ66:CJ69" si="166">SUM(CF66:CI66)</f>
        <v>0</v>
      </c>
      <c r="CK66" s="126">
        <f t="shared" ref="CK66:CK69" si="167">BI66*AM66</f>
        <v>0</v>
      </c>
      <c r="CL66" s="118">
        <f t="shared" ref="CL66:CL69" si="168">BI66*AN66</f>
        <v>0</v>
      </c>
      <c r="CM66" s="131">
        <f t="shared" ref="CM66:CM69" si="169">SUM(CK66:CL66)</f>
        <v>0</v>
      </c>
      <c r="CN66" s="126">
        <f t="shared" ref="CN66:CN69" si="170">BI66*AP66</f>
        <v>0</v>
      </c>
      <c r="CO66" s="118">
        <f t="shared" ref="CO66:CO69" si="171">BI66*AQ66</f>
        <v>0</v>
      </c>
      <c r="CP66" s="131">
        <f t="shared" ref="CP66:CP69" si="172">SUM(CN66:CO66)</f>
        <v>0</v>
      </c>
      <c r="CQ66" s="126">
        <f t="shared" ref="CQ66:CQ69" si="173">BI66*AS66</f>
        <v>0</v>
      </c>
      <c r="CR66" s="118">
        <f t="shared" ref="CR66:CR69" si="174">BI66*AT66</f>
        <v>0</v>
      </c>
      <c r="CS66" s="118">
        <f t="shared" ref="CS66:CS69" si="175">SUM(CQ66:CR66)</f>
        <v>0</v>
      </c>
      <c r="CT66" s="131">
        <f t="shared" ref="CT66:CT69" si="176">CS66+CP66</f>
        <v>0</v>
      </c>
      <c r="CU66" s="126">
        <f t="shared" ref="CU66:CU69" si="177">BI66*AW66</f>
        <v>0</v>
      </c>
      <c r="CV66" s="118">
        <f>BI66*AX66</f>
        <v>0</v>
      </c>
      <c r="CW66" s="118">
        <f t="shared" ref="CW66:CW69" si="178">BI66*AY66</f>
        <v>0</v>
      </c>
      <c r="CX66" s="131">
        <f t="shared" ref="CX66:CX69" si="179">SUM(CU66:CW66)</f>
        <v>0</v>
      </c>
      <c r="CY66" s="126">
        <f t="shared" ref="CY66:CY69" si="180">BI66*BA66</f>
        <v>0</v>
      </c>
      <c r="CZ66" s="118">
        <f t="shared" ref="CZ66:CZ69" si="181">CY66</f>
        <v>0</v>
      </c>
      <c r="DA66" s="131">
        <f t="shared" ref="DA66:DA69" si="182">CZ66+CX66</f>
        <v>0</v>
      </c>
      <c r="DB66" s="143">
        <f t="shared" ref="DB66:DB69" si="183">BI66*BD66</f>
        <v>0</v>
      </c>
      <c r="DC66" s="144">
        <f t="shared" ref="DC66:DC69" si="184">BI66*BE66</f>
        <v>0</v>
      </c>
      <c r="DD66" s="147">
        <f t="shared" ref="DD66:DD69" si="185">BI66*BF66</f>
        <v>0</v>
      </c>
      <c r="DE66" s="229">
        <f t="shared" ref="DE66:DE69" si="186">SUM(DB66:DD66)</f>
        <v>0</v>
      </c>
      <c r="DF66" s="148">
        <f t="shared" ref="DF66" si="187">DE66+DA66+CT66+CM66+CJ66+CE66+BX66+BS66+BM66</f>
        <v>248845</v>
      </c>
      <c r="DG66" s="603"/>
    </row>
    <row r="67" spans="1:111" s="21" customFormat="1" ht="24" x14ac:dyDescent="0.25">
      <c r="A67" s="462"/>
      <c r="B67" s="14">
        <v>44</v>
      </c>
      <c r="C67" s="5" t="str">
        <f>'ESTUDIO  FORMULADO '!C67</f>
        <v>Ácido rodizónico, sal disódica</v>
      </c>
      <c r="D67" s="10" t="str">
        <f>'ESTUDIO  FORMULADO '!D67</f>
        <v>Reactivo analítico  o  ACS o Análisis o Ph Eur o  BP</v>
      </c>
      <c r="E67" s="10" t="str">
        <f>'ESTUDIO  FORMULADO '!E67</f>
        <v>≥ 96%</v>
      </c>
      <c r="F67" s="5" t="str">
        <f>'ESTUDIO  FORMULADO '!F67</f>
        <v>Frasco por 5 gramos</v>
      </c>
      <c r="G67" s="5" t="str">
        <f>'ESTUDIO  FORMULADO '!G67</f>
        <v xml:space="preserve"> Un (1) año a partir de la entrega</v>
      </c>
      <c r="H67" s="8" t="str">
        <f>'ESTUDIO  FORMULADO '!H67</f>
        <v>AMBIENTE</v>
      </c>
      <c r="I67" s="282" t="str">
        <f>'ESTUDIO  FORMULADO '!I67</f>
        <v>523-21-7</v>
      </c>
      <c r="J67" s="437"/>
      <c r="K67" s="284" t="str">
        <f>'ESTUDIO  FORMULADO '!K67</f>
        <v>REACTIVO</v>
      </c>
      <c r="L67" s="282" t="str">
        <f>'ESTUDIO  FORMULADO '!L67</f>
        <v>PUREZA</v>
      </c>
      <c r="M67" s="443"/>
      <c r="N67" s="38"/>
      <c r="O67" s="289">
        <f>SUM(N67:N67)</f>
        <v>0</v>
      </c>
      <c r="P67" s="38"/>
      <c r="Q67" s="22"/>
      <c r="R67" s="22"/>
      <c r="S67" s="22"/>
      <c r="T67" s="22"/>
      <c r="U67" s="289">
        <f>SUM(P67:T67)</f>
        <v>0</v>
      </c>
      <c r="V67" s="38"/>
      <c r="W67" s="7"/>
      <c r="X67" s="7"/>
      <c r="Y67" s="7"/>
      <c r="Z67" s="289">
        <f>SUM(V67:Y67)</f>
        <v>0</v>
      </c>
      <c r="AA67" s="38"/>
      <c r="AB67" s="7"/>
      <c r="AC67" s="7"/>
      <c r="AD67" s="22">
        <f>SUM(AA67:AC67)</f>
        <v>0</v>
      </c>
      <c r="AE67" s="7"/>
      <c r="AF67" s="22">
        <f>SUM(AE67:AE67)</f>
        <v>0</v>
      </c>
      <c r="AG67" s="289">
        <f>AF67+AD67</f>
        <v>0</v>
      </c>
      <c r="AH67" s="45"/>
      <c r="AI67" s="22">
        <v>1</v>
      </c>
      <c r="AJ67" s="22"/>
      <c r="AK67" s="22"/>
      <c r="AL67" s="289">
        <f>SUM(AH67:AK67)</f>
        <v>1</v>
      </c>
      <c r="AM67" s="38"/>
      <c r="AN67" s="7"/>
      <c r="AO67" s="289">
        <f>SUM(AM67:AN67)</f>
        <v>0</v>
      </c>
      <c r="AP67" s="38"/>
      <c r="AQ67" s="7"/>
      <c r="AR67" s="22">
        <f>SUM(AP67:AQ67)</f>
        <v>0</v>
      </c>
      <c r="AS67" s="7"/>
      <c r="AT67" s="7"/>
      <c r="AU67" s="22">
        <f>SUM(AS67:AT67)</f>
        <v>0</v>
      </c>
      <c r="AV67" s="39">
        <f>AU67+AR67</f>
        <v>0</v>
      </c>
      <c r="AW67" s="13"/>
      <c r="AX67" s="7"/>
      <c r="AY67" s="22"/>
      <c r="AZ67" s="22">
        <f>SUM(AW67:AY67)</f>
        <v>0</v>
      </c>
      <c r="BA67" s="7"/>
      <c r="BB67" s="22">
        <f>SUM(BA67:BA67)</f>
        <v>0</v>
      </c>
      <c r="BC67" s="39">
        <f>BB67+AZ67</f>
        <v>0</v>
      </c>
      <c r="BD67" s="38"/>
      <c r="BE67" s="7"/>
      <c r="BF67" s="7"/>
      <c r="BG67" s="289">
        <f>SUM(BD67:BF67)</f>
        <v>0</v>
      </c>
      <c r="BH67" s="295">
        <f t="shared" si="142"/>
        <v>1</v>
      </c>
      <c r="BI67" s="292">
        <f>'ESTUDIO  FORMULADO '!BJ67</f>
        <v>246901</v>
      </c>
      <c r="BJ67" s="127">
        <f t="shared" si="141"/>
        <v>246901</v>
      </c>
      <c r="BK67" s="577"/>
      <c r="BL67" s="126">
        <f t="shared" si="143"/>
        <v>0</v>
      </c>
      <c r="BM67" s="131">
        <f t="shared" si="144"/>
        <v>0</v>
      </c>
      <c r="BN67" s="126">
        <f t="shared" ref="BN67:BN69" si="188">BI67*P67</f>
        <v>0</v>
      </c>
      <c r="BO67" s="118">
        <f t="shared" si="145"/>
        <v>0</v>
      </c>
      <c r="BP67" s="118">
        <f t="shared" si="146"/>
        <v>0</v>
      </c>
      <c r="BQ67" s="118">
        <f t="shared" si="147"/>
        <v>0</v>
      </c>
      <c r="BR67" s="118">
        <f t="shared" si="148"/>
        <v>0</v>
      </c>
      <c r="BS67" s="131">
        <f t="shared" si="149"/>
        <v>0</v>
      </c>
      <c r="BT67" s="126">
        <f t="shared" si="150"/>
        <v>0</v>
      </c>
      <c r="BU67" s="118">
        <f t="shared" si="151"/>
        <v>0</v>
      </c>
      <c r="BV67" s="118">
        <f t="shared" si="152"/>
        <v>0</v>
      </c>
      <c r="BW67" s="118">
        <f t="shared" si="153"/>
        <v>0</v>
      </c>
      <c r="BX67" s="131">
        <f t="shared" si="154"/>
        <v>0</v>
      </c>
      <c r="BY67" s="143">
        <f t="shared" si="155"/>
        <v>0</v>
      </c>
      <c r="BZ67" s="144">
        <f t="shared" si="156"/>
        <v>0</v>
      </c>
      <c r="CA67" s="144">
        <f t="shared" si="157"/>
        <v>0</v>
      </c>
      <c r="CB67" s="147">
        <f t="shared" si="158"/>
        <v>0</v>
      </c>
      <c r="CC67" s="143">
        <f t="shared" si="159"/>
        <v>0</v>
      </c>
      <c r="CD67" s="144">
        <f t="shared" si="160"/>
        <v>0</v>
      </c>
      <c r="CE67" s="147">
        <f t="shared" si="161"/>
        <v>0</v>
      </c>
      <c r="CF67" s="126">
        <f t="shared" si="162"/>
        <v>0</v>
      </c>
      <c r="CG67" s="118">
        <f t="shared" si="163"/>
        <v>246901</v>
      </c>
      <c r="CH67" s="118">
        <f t="shared" si="164"/>
        <v>0</v>
      </c>
      <c r="CI67" s="118">
        <f t="shared" si="165"/>
        <v>0</v>
      </c>
      <c r="CJ67" s="131">
        <f t="shared" si="166"/>
        <v>246901</v>
      </c>
      <c r="CK67" s="126">
        <f t="shared" si="167"/>
        <v>0</v>
      </c>
      <c r="CL67" s="118">
        <f t="shared" si="168"/>
        <v>0</v>
      </c>
      <c r="CM67" s="131">
        <f t="shared" si="169"/>
        <v>0</v>
      </c>
      <c r="CN67" s="126">
        <f t="shared" si="170"/>
        <v>0</v>
      </c>
      <c r="CO67" s="118">
        <f t="shared" si="171"/>
        <v>0</v>
      </c>
      <c r="CP67" s="131">
        <f t="shared" si="172"/>
        <v>0</v>
      </c>
      <c r="CQ67" s="126">
        <f t="shared" si="173"/>
        <v>0</v>
      </c>
      <c r="CR67" s="118">
        <f t="shared" si="174"/>
        <v>0</v>
      </c>
      <c r="CS67" s="118">
        <f t="shared" si="175"/>
        <v>0</v>
      </c>
      <c r="CT67" s="131">
        <f t="shared" si="176"/>
        <v>0</v>
      </c>
      <c r="CU67" s="126">
        <f t="shared" si="177"/>
        <v>0</v>
      </c>
      <c r="CV67" s="118">
        <f t="shared" ref="CV67:CV69" si="189">BI67*AX67</f>
        <v>0</v>
      </c>
      <c r="CW67" s="118">
        <f t="shared" si="178"/>
        <v>0</v>
      </c>
      <c r="CX67" s="131">
        <f t="shared" si="179"/>
        <v>0</v>
      </c>
      <c r="CY67" s="126">
        <f t="shared" si="180"/>
        <v>0</v>
      </c>
      <c r="CZ67" s="118">
        <f t="shared" si="181"/>
        <v>0</v>
      </c>
      <c r="DA67" s="131">
        <f t="shared" si="182"/>
        <v>0</v>
      </c>
      <c r="DB67" s="143">
        <f t="shared" si="183"/>
        <v>0</v>
      </c>
      <c r="DC67" s="144">
        <f t="shared" si="184"/>
        <v>0</v>
      </c>
      <c r="DD67" s="147">
        <f t="shared" si="185"/>
        <v>0</v>
      </c>
      <c r="DE67" s="229">
        <f t="shared" si="186"/>
        <v>0</v>
      </c>
      <c r="DF67" s="148">
        <f>DE67+DA67+CT67+CM67+CJ67+CE67+BX67+BS67+BM67</f>
        <v>246901</v>
      </c>
      <c r="DG67" s="603"/>
    </row>
    <row r="68" spans="1:111" s="149" customFormat="1" ht="48" customHeight="1" x14ac:dyDescent="0.25">
      <c r="A68" s="462"/>
      <c r="B68" s="14">
        <v>45</v>
      </c>
      <c r="C68" s="5" t="str">
        <f>'ESTUDIO  FORMULADO '!C68</f>
        <v>Beta-glucuronidasa proveniente de Helix Pomatia o Haliotis Rufenscens, solución acuosa, actividad ≥ 100,000 unidades/mL.</v>
      </c>
      <c r="D68" s="10" t="str">
        <f>'ESTUDIO  FORMULADO '!D68</f>
        <v>NA</v>
      </c>
      <c r="E68" s="10" t="str">
        <f>'ESTUDIO  FORMULADO '!E68</f>
        <v>NA</v>
      </c>
      <c r="F68" s="5" t="str">
        <f>'ESTUDIO  FORMULADO '!F68</f>
        <v>Frasco por 25 mL</v>
      </c>
      <c r="G68" s="5" t="str">
        <f>'ESTUDIO  FORMULADO '!G68</f>
        <v xml:space="preserve"> Un (1) año a partir de la entrega</v>
      </c>
      <c r="H68" s="8" t="str">
        <f>'ESTUDIO  FORMULADO '!H68</f>
        <v>AMBIENTE</v>
      </c>
      <c r="I68" s="282" t="str">
        <f>'ESTUDIO  FORMULADO '!I68</f>
        <v>9001-45-0</v>
      </c>
      <c r="J68" s="437"/>
      <c r="K68" s="284" t="str">
        <f>'ESTUDIO  FORMULADO '!K68</f>
        <v>REACTIVO</v>
      </c>
      <c r="L68" s="282" t="str">
        <f>'ESTUDIO  FORMULADO '!L68</f>
        <v>NA</v>
      </c>
      <c r="M68" s="443"/>
      <c r="N68" s="38"/>
      <c r="O68" s="289">
        <f>SUM(N68:N68)</f>
        <v>0</v>
      </c>
      <c r="P68" s="38"/>
      <c r="Q68" s="22"/>
      <c r="R68" s="22"/>
      <c r="S68" s="22"/>
      <c r="T68" s="22">
        <v>15</v>
      </c>
      <c r="U68" s="289">
        <f>SUM(P68:T68)</f>
        <v>15</v>
      </c>
      <c r="V68" s="38"/>
      <c r="W68" s="7"/>
      <c r="X68" s="7"/>
      <c r="Y68" s="7"/>
      <c r="Z68" s="289">
        <f>SUM(V68:Y68)</f>
        <v>0</v>
      </c>
      <c r="AA68" s="38"/>
      <c r="AB68" s="7"/>
      <c r="AC68" s="7"/>
      <c r="AD68" s="22">
        <f>SUM(AA68:AC68)</f>
        <v>0</v>
      </c>
      <c r="AE68" s="7"/>
      <c r="AF68" s="22">
        <f>SUM(AE68:AE68)</f>
        <v>0</v>
      </c>
      <c r="AG68" s="289">
        <f>AF68+AD68</f>
        <v>0</v>
      </c>
      <c r="AH68" s="45"/>
      <c r="AI68" s="22"/>
      <c r="AJ68" s="22"/>
      <c r="AK68" s="22">
        <v>10</v>
      </c>
      <c r="AL68" s="289">
        <f>SUM(AH68:AK68)</f>
        <v>10</v>
      </c>
      <c r="AM68" s="38"/>
      <c r="AN68" s="22">
        <v>2</v>
      </c>
      <c r="AO68" s="289">
        <f>SUM(AM68:AN68)</f>
        <v>2</v>
      </c>
      <c r="AP68" s="38"/>
      <c r="AQ68" s="7"/>
      <c r="AR68" s="22">
        <f>SUM(AP68:AQ68)</f>
        <v>0</v>
      </c>
      <c r="AS68" s="7"/>
      <c r="AT68" s="7"/>
      <c r="AU68" s="22">
        <f>SUM(AS68:AT68)</f>
        <v>0</v>
      </c>
      <c r="AV68" s="39">
        <f>AU68+AR68</f>
        <v>0</v>
      </c>
      <c r="AW68" s="13"/>
      <c r="AX68" s="7"/>
      <c r="AY68" s="22">
        <v>6</v>
      </c>
      <c r="AZ68" s="22">
        <f>SUM(AW68:AY68)</f>
        <v>6</v>
      </c>
      <c r="BA68" s="7"/>
      <c r="BB68" s="22">
        <f>SUM(BA68:BA68)</f>
        <v>0</v>
      </c>
      <c r="BC68" s="39">
        <f>BB68+AZ68</f>
        <v>6</v>
      </c>
      <c r="BD68" s="38"/>
      <c r="BE68" s="7"/>
      <c r="BF68" s="22">
        <v>15</v>
      </c>
      <c r="BG68" s="289">
        <f>SUM(BD68:BF68)</f>
        <v>15</v>
      </c>
      <c r="BH68" s="295">
        <f t="shared" si="142"/>
        <v>48</v>
      </c>
      <c r="BI68" s="335">
        <f>'ESTUDIO  FORMULADO '!BJ68</f>
        <v>2170917</v>
      </c>
      <c r="BJ68" s="145">
        <f t="shared" si="141"/>
        <v>104204016</v>
      </c>
      <c r="BK68" s="577"/>
      <c r="BL68" s="143">
        <f t="shared" si="143"/>
        <v>0</v>
      </c>
      <c r="BM68" s="147">
        <f t="shared" si="144"/>
        <v>0</v>
      </c>
      <c r="BN68" s="143">
        <f t="shared" si="188"/>
        <v>0</v>
      </c>
      <c r="BO68" s="144">
        <f t="shared" si="145"/>
        <v>0</v>
      </c>
      <c r="BP68" s="144">
        <f t="shared" si="146"/>
        <v>0</v>
      </c>
      <c r="BQ68" s="144">
        <f t="shared" si="147"/>
        <v>0</v>
      </c>
      <c r="BR68" s="144">
        <f t="shared" si="148"/>
        <v>32563755</v>
      </c>
      <c r="BS68" s="147">
        <f t="shared" si="149"/>
        <v>32563755</v>
      </c>
      <c r="BT68" s="143">
        <f t="shared" si="150"/>
        <v>0</v>
      </c>
      <c r="BU68" s="144">
        <f t="shared" si="151"/>
        <v>0</v>
      </c>
      <c r="BV68" s="144">
        <f t="shared" si="152"/>
        <v>0</v>
      </c>
      <c r="BW68" s="144">
        <f t="shared" si="153"/>
        <v>0</v>
      </c>
      <c r="BX68" s="147">
        <f t="shared" si="154"/>
        <v>0</v>
      </c>
      <c r="BY68" s="143">
        <f t="shared" si="155"/>
        <v>0</v>
      </c>
      <c r="BZ68" s="144">
        <f t="shared" si="156"/>
        <v>0</v>
      </c>
      <c r="CA68" s="144">
        <f t="shared" si="157"/>
        <v>0</v>
      </c>
      <c r="CB68" s="147">
        <f t="shared" si="158"/>
        <v>0</v>
      </c>
      <c r="CC68" s="143">
        <f t="shared" si="159"/>
        <v>0</v>
      </c>
      <c r="CD68" s="144">
        <f t="shared" si="160"/>
        <v>0</v>
      </c>
      <c r="CE68" s="147">
        <f t="shared" si="161"/>
        <v>0</v>
      </c>
      <c r="CF68" s="143">
        <f t="shared" si="162"/>
        <v>0</v>
      </c>
      <c r="CG68" s="144">
        <f t="shared" si="163"/>
        <v>0</v>
      </c>
      <c r="CH68" s="144">
        <f t="shared" si="164"/>
        <v>0</v>
      </c>
      <c r="CI68" s="144">
        <f t="shared" si="165"/>
        <v>21709170</v>
      </c>
      <c r="CJ68" s="147">
        <f t="shared" si="166"/>
        <v>21709170</v>
      </c>
      <c r="CK68" s="143">
        <f t="shared" si="167"/>
        <v>0</v>
      </c>
      <c r="CL68" s="144">
        <f t="shared" si="168"/>
        <v>4341834</v>
      </c>
      <c r="CM68" s="147">
        <f t="shared" si="169"/>
        <v>4341834</v>
      </c>
      <c r="CN68" s="143">
        <f t="shared" si="170"/>
        <v>0</v>
      </c>
      <c r="CO68" s="144">
        <f t="shared" si="171"/>
        <v>0</v>
      </c>
      <c r="CP68" s="147">
        <f t="shared" si="172"/>
        <v>0</v>
      </c>
      <c r="CQ68" s="143">
        <f t="shared" si="173"/>
        <v>0</v>
      </c>
      <c r="CR68" s="144">
        <f t="shared" si="174"/>
        <v>0</v>
      </c>
      <c r="CS68" s="144">
        <f t="shared" si="175"/>
        <v>0</v>
      </c>
      <c r="CT68" s="147">
        <f t="shared" si="176"/>
        <v>0</v>
      </c>
      <c r="CU68" s="143">
        <f t="shared" si="177"/>
        <v>0</v>
      </c>
      <c r="CV68" s="144">
        <f t="shared" si="189"/>
        <v>0</v>
      </c>
      <c r="CW68" s="144">
        <f t="shared" si="178"/>
        <v>13025502</v>
      </c>
      <c r="CX68" s="147">
        <f t="shared" si="179"/>
        <v>13025502</v>
      </c>
      <c r="CY68" s="143">
        <f t="shared" si="180"/>
        <v>0</v>
      </c>
      <c r="CZ68" s="144">
        <f t="shared" si="181"/>
        <v>0</v>
      </c>
      <c r="DA68" s="147">
        <f t="shared" si="182"/>
        <v>13025502</v>
      </c>
      <c r="DB68" s="143">
        <f t="shared" si="183"/>
        <v>0</v>
      </c>
      <c r="DC68" s="144">
        <f t="shared" si="184"/>
        <v>0</v>
      </c>
      <c r="DD68" s="147">
        <f t="shared" si="185"/>
        <v>32563755</v>
      </c>
      <c r="DE68" s="229">
        <f t="shared" si="186"/>
        <v>32563755</v>
      </c>
      <c r="DF68" s="148">
        <f>DE68+DA68+CT68+CM68+CJ68+CE68+BX68+BS68+BM68</f>
        <v>104204016</v>
      </c>
      <c r="DG68" s="603"/>
    </row>
    <row r="69" spans="1:111" s="149" customFormat="1" ht="51.75" customHeight="1" thickBot="1" x14ac:dyDescent="0.3">
      <c r="A69" s="462"/>
      <c r="B69" s="14">
        <v>46</v>
      </c>
      <c r="C69" s="5" t="str">
        <f>'ESTUDIO  FORMULADO '!C69</f>
        <v>BSTFA + TMCS (99:1).</v>
      </c>
      <c r="D69" s="10" t="str">
        <f>'ESTUDIO  FORMULADO '!D69</f>
        <v>NA</v>
      </c>
      <c r="E69" s="10" t="str">
        <f>'ESTUDIO  FORMULADO '!E69</f>
        <v>NA</v>
      </c>
      <c r="F69" s="5" t="str">
        <f>'ESTUDIO  FORMULADO '!F69</f>
        <v>Paquete * 10 ampollas de 1 mL (no vial con tapa y septum)</v>
      </c>
      <c r="G69" s="5" t="str">
        <f>'ESTUDIO  FORMULADO '!G69</f>
        <v xml:space="preserve"> Un (1) año a partir de la entrega</v>
      </c>
      <c r="H69" s="8" t="str">
        <f>'ESTUDIO  FORMULADO '!H69</f>
        <v>AMBIENTE</v>
      </c>
      <c r="I69" s="282" t="str">
        <f>'ESTUDIO  FORMULADO '!I69</f>
        <v>NA</v>
      </c>
      <c r="J69" s="437"/>
      <c r="K69" s="284" t="str">
        <f>'ESTUDIO  FORMULADO '!K69</f>
        <v>REACTIVO</v>
      </c>
      <c r="L69" s="282" t="str">
        <f>'ESTUDIO  FORMULADO '!L69</f>
        <v>NA</v>
      </c>
      <c r="M69" s="443"/>
      <c r="N69" s="38"/>
      <c r="O69" s="289">
        <f>SUM(N69:N69)</f>
        <v>0</v>
      </c>
      <c r="P69" s="38"/>
      <c r="Q69" s="22"/>
      <c r="R69" s="22"/>
      <c r="S69" s="22"/>
      <c r="T69" s="22">
        <v>25</v>
      </c>
      <c r="U69" s="289">
        <f>SUM(P69:T69)</f>
        <v>25</v>
      </c>
      <c r="V69" s="38"/>
      <c r="W69" s="7"/>
      <c r="X69" s="7"/>
      <c r="Y69" s="22">
        <v>10</v>
      </c>
      <c r="Z69" s="289">
        <f>SUM(V69:Y69)</f>
        <v>10</v>
      </c>
      <c r="AA69" s="38"/>
      <c r="AB69" s="7"/>
      <c r="AC69" s="7"/>
      <c r="AD69" s="22">
        <f>SUM(AA69:AC69)</f>
        <v>0</v>
      </c>
      <c r="AE69" s="7"/>
      <c r="AF69" s="22">
        <f>SUM(AE69:AE69)</f>
        <v>0</v>
      </c>
      <c r="AG69" s="289">
        <f>AF69+AD69</f>
        <v>0</v>
      </c>
      <c r="AH69" s="45"/>
      <c r="AI69" s="22"/>
      <c r="AJ69" s="22"/>
      <c r="AK69" s="22">
        <v>1</v>
      </c>
      <c r="AL69" s="289">
        <f>SUM(AH69:AK69)</f>
        <v>1</v>
      </c>
      <c r="AM69" s="38"/>
      <c r="AN69" s="22">
        <v>15</v>
      </c>
      <c r="AO69" s="289">
        <f>SUM(AM69:AN69)</f>
        <v>15</v>
      </c>
      <c r="AP69" s="38"/>
      <c r="AQ69" s="7"/>
      <c r="AR69" s="22">
        <f>SUM(AP69:AQ69)</f>
        <v>0</v>
      </c>
      <c r="AS69" s="7"/>
      <c r="AT69" s="7"/>
      <c r="AU69" s="22">
        <f>SUM(AS69:AT69)</f>
        <v>0</v>
      </c>
      <c r="AV69" s="39">
        <f>AU69+AR69</f>
        <v>0</v>
      </c>
      <c r="AW69" s="290"/>
      <c r="AX69" s="47"/>
      <c r="AY69" s="49">
        <v>30</v>
      </c>
      <c r="AZ69" s="49">
        <f>SUM(AW69:AY69)</f>
        <v>30</v>
      </c>
      <c r="BA69" s="47"/>
      <c r="BB69" s="49">
        <f>SUM(BA69:BA69)</f>
        <v>0</v>
      </c>
      <c r="BC69" s="43">
        <f>BB69+AZ69</f>
        <v>30</v>
      </c>
      <c r="BD69" s="42"/>
      <c r="BE69" s="47"/>
      <c r="BF69" s="49">
        <v>70</v>
      </c>
      <c r="BG69" s="334">
        <f>SUM(BD69:BF69)</f>
        <v>70</v>
      </c>
      <c r="BH69" s="295">
        <f t="shared" si="142"/>
        <v>151</v>
      </c>
      <c r="BI69" s="335">
        <f>'ESTUDIO  FORMULADO '!BJ69</f>
        <v>373268</v>
      </c>
      <c r="BJ69" s="145">
        <f t="shared" si="141"/>
        <v>56363468</v>
      </c>
      <c r="BK69" s="577"/>
      <c r="BL69" s="143">
        <f t="shared" si="143"/>
        <v>0</v>
      </c>
      <c r="BM69" s="147">
        <f t="shared" si="144"/>
        <v>0</v>
      </c>
      <c r="BN69" s="143">
        <f t="shared" si="188"/>
        <v>0</v>
      </c>
      <c r="BO69" s="144">
        <f t="shared" si="145"/>
        <v>0</v>
      </c>
      <c r="BP69" s="144">
        <f t="shared" si="146"/>
        <v>0</v>
      </c>
      <c r="BQ69" s="144">
        <f t="shared" si="147"/>
        <v>0</v>
      </c>
      <c r="BR69" s="144">
        <f t="shared" si="148"/>
        <v>9331700</v>
      </c>
      <c r="BS69" s="147">
        <f t="shared" si="149"/>
        <v>9331700</v>
      </c>
      <c r="BT69" s="143">
        <f t="shared" si="150"/>
        <v>0</v>
      </c>
      <c r="BU69" s="144">
        <f t="shared" si="151"/>
        <v>0</v>
      </c>
      <c r="BV69" s="144">
        <f t="shared" si="152"/>
        <v>0</v>
      </c>
      <c r="BW69" s="144">
        <f t="shared" si="153"/>
        <v>3732680</v>
      </c>
      <c r="BX69" s="147">
        <f t="shared" si="154"/>
        <v>3732680</v>
      </c>
      <c r="BY69" s="143">
        <f t="shared" si="155"/>
        <v>0</v>
      </c>
      <c r="BZ69" s="144">
        <f t="shared" si="156"/>
        <v>0</v>
      </c>
      <c r="CA69" s="144">
        <f t="shared" si="157"/>
        <v>0</v>
      </c>
      <c r="CB69" s="147">
        <f t="shared" si="158"/>
        <v>0</v>
      </c>
      <c r="CC69" s="143">
        <f t="shared" si="159"/>
        <v>0</v>
      </c>
      <c r="CD69" s="144">
        <f t="shared" si="160"/>
        <v>0</v>
      </c>
      <c r="CE69" s="147">
        <f t="shared" si="161"/>
        <v>0</v>
      </c>
      <c r="CF69" s="143">
        <f t="shared" si="162"/>
        <v>0</v>
      </c>
      <c r="CG69" s="144">
        <f t="shared" si="163"/>
        <v>0</v>
      </c>
      <c r="CH69" s="144">
        <f t="shared" si="164"/>
        <v>0</v>
      </c>
      <c r="CI69" s="144">
        <f t="shared" si="165"/>
        <v>373268</v>
      </c>
      <c r="CJ69" s="147">
        <f t="shared" si="166"/>
        <v>373268</v>
      </c>
      <c r="CK69" s="143">
        <f t="shared" si="167"/>
        <v>0</v>
      </c>
      <c r="CL69" s="144">
        <f t="shared" si="168"/>
        <v>5599020</v>
      </c>
      <c r="CM69" s="147">
        <f t="shared" si="169"/>
        <v>5599020</v>
      </c>
      <c r="CN69" s="143">
        <f t="shared" si="170"/>
        <v>0</v>
      </c>
      <c r="CO69" s="144">
        <f t="shared" si="171"/>
        <v>0</v>
      </c>
      <c r="CP69" s="147">
        <f t="shared" si="172"/>
        <v>0</v>
      </c>
      <c r="CQ69" s="143">
        <f t="shared" si="173"/>
        <v>0</v>
      </c>
      <c r="CR69" s="144">
        <f t="shared" si="174"/>
        <v>0</v>
      </c>
      <c r="CS69" s="144">
        <f t="shared" si="175"/>
        <v>0</v>
      </c>
      <c r="CT69" s="147">
        <f t="shared" si="176"/>
        <v>0</v>
      </c>
      <c r="CU69" s="143">
        <f t="shared" si="177"/>
        <v>0</v>
      </c>
      <c r="CV69" s="144">
        <f t="shared" si="189"/>
        <v>0</v>
      </c>
      <c r="CW69" s="144">
        <f t="shared" si="178"/>
        <v>11198040</v>
      </c>
      <c r="CX69" s="147">
        <f t="shared" si="179"/>
        <v>11198040</v>
      </c>
      <c r="CY69" s="143">
        <f t="shared" si="180"/>
        <v>0</v>
      </c>
      <c r="CZ69" s="144">
        <f t="shared" si="181"/>
        <v>0</v>
      </c>
      <c r="DA69" s="147">
        <f t="shared" si="182"/>
        <v>11198040</v>
      </c>
      <c r="DB69" s="143">
        <f t="shared" si="183"/>
        <v>0</v>
      </c>
      <c r="DC69" s="144">
        <f t="shared" si="184"/>
        <v>0</v>
      </c>
      <c r="DD69" s="147">
        <f t="shared" si="185"/>
        <v>26128760</v>
      </c>
      <c r="DE69" s="229">
        <f t="shared" si="186"/>
        <v>26128760</v>
      </c>
      <c r="DF69" s="148">
        <f>DE69+DA69+CT69+CM69+CJ69+CE69+BX69+BS69+BM69</f>
        <v>56363468</v>
      </c>
      <c r="DG69" s="603"/>
    </row>
    <row r="70" spans="1:111" s="21" customFormat="1" ht="24" x14ac:dyDescent="0.25">
      <c r="A70" s="462"/>
      <c r="B70" s="272">
        <v>47</v>
      </c>
      <c r="C70" s="5" t="str">
        <f>'ESTUDIO  FORMULADO '!C70</f>
        <v>Alfa naftol (1-Naftol)</v>
      </c>
      <c r="D70" s="10" t="str">
        <f>'ESTUDIO  FORMULADO '!D70</f>
        <v>Reactivo analítico  o  ACS o Análisis o Ph Eur o  BP</v>
      </c>
      <c r="E70" s="10" t="str">
        <f>'ESTUDIO  FORMULADO '!E70</f>
        <v xml:space="preserve"> ≥99%</v>
      </c>
      <c r="F70" s="5" t="str">
        <f>'ESTUDIO  FORMULADO '!F70</f>
        <v>Frasco por 50 gramos</v>
      </c>
      <c r="G70" s="5" t="str">
        <f>'ESTUDIO  FORMULADO '!G70</f>
        <v xml:space="preserve"> Un (1) año a partir de la entrega</v>
      </c>
      <c r="H70" s="8" t="str">
        <f>'ESTUDIO  FORMULADO '!H70</f>
        <v>AMBIENTE</v>
      </c>
      <c r="I70" s="282" t="str">
        <f>'ESTUDIO  FORMULADO '!I70</f>
        <v>90-15-3</v>
      </c>
      <c r="J70" s="437"/>
      <c r="K70" s="284" t="str">
        <f>'ESTUDIO  FORMULADO '!K70</f>
        <v>REACTIVO</v>
      </c>
      <c r="L70" s="282" t="str">
        <f>'ESTUDIO  FORMULADO '!L70</f>
        <v>PUREZA</v>
      </c>
      <c r="M70" s="443"/>
      <c r="N70" s="38"/>
      <c r="O70" s="289">
        <f t="shared" ref="O70:O78" si="190">SUM(N70:N70)</f>
        <v>0</v>
      </c>
      <c r="P70" s="38"/>
      <c r="Q70" s="7"/>
      <c r="R70" s="7"/>
      <c r="S70" s="7"/>
      <c r="T70" s="7"/>
      <c r="U70" s="289">
        <f t="shared" ref="U70:U78" si="191">SUM(P70:T70)</f>
        <v>0</v>
      </c>
      <c r="V70" s="45">
        <v>1</v>
      </c>
      <c r="W70" s="22"/>
      <c r="X70" s="22"/>
      <c r="Y70" s="22"/>
      <c r="Z70" s="289">
        <f t="shared" ref="Z70:Z78" si="192">SUM(V70:Y70)</f>
        <v>1</v>
      </c>
      <c r="AA70" s="45">
        <v>1</v>
      </c>
      <c r="AB70" s="22"/>
      <c r="AC70" s="22"/>
      <c r="AD70" s="22">
        <f t="shared" ref="AD70:AD78" si="193">SUM(AA70:AC70)</f>
        <v>1</v>
      </c>
      <c r="AE70" s="7"/>
      <c r="AF70" s="22">
        <f t="shared" ref="AF70:AF78" si="194">SUM(AE70:AE70)</f>
        <v>0</v>
      </c>
      <c r="AG70" s="289">
        <f t="shared" ref="AG70:AG78" si="195">AF70+AD70</f>
        <v>1</v>
      </c>
      <c r="AH70" s="38"/>
      <c r="AI70" s="7"/>
      <c r="AJ70" s="7"/>
      <c r="AK70" s="7"/>
      <c r="AL70" s="289">
        <f t="shared" ref="AL70:AL78" si="196">SUM(AH70:AK70)</f>
        <v>0</v>
      </c>
      <c r="AM70" s="38"/>
      <c r="AN70" s="7"/>
      <c r="AO70" s="289">
        <f t="shared" ref="AO70:AO78" si="197">SUM(AM70:AN70)</f>
        <v>0</v>
      </c>
      <c r="AP70" s="38"/>
      <c r="AQ70" s="7"/>
      <c r="AR70" s="22">
        <f t="shared" ref="AR70:AR78" si="198">SUM(AP70:AQ70)</f>
        <v>0</v>
      </c>
      <c r="AS70" s="7">
        <v>1</v>
      </c>
      <c r="AT70" s="7"/>
      <c r="AU70" s="22">
        <f t="shared" ref="AU70:AU78" si="199">SUM(AS70:AT70)</f>
        <v>1</v>
      </c>
      <c r="AV70" s="39">
        <f t="shared" ref="AV70:AV78" si="200">AU70+AR70</f>
        <v>1</v>
      </c>
      <c r="AW70" s="110"/>
      <c r="AX70" s="48"/>
      <c r="AY70" s="48"/>
      <c r="AZ70" s="48">
        <f t="shared" ref="AZ70:AZ78" si="201">SUM(AW70:AY70)</f>
        <v>0</v>
      </c>
      <c r="BA70" s="48"/>
      <c r="BB70" s="48">
        <f t="shared" ref="BB70:BB78" si="202">SUM(BA70:BA70)</f>
        <v>0</v>
      </c>
      <c r="BC70" s="37">
        <f t="shared" ref="BC70:BC78" si="203">BB70+AZ70</f>
        <v>0</v>
      </c>
      <c r="BD70" s="44"/>
      <c r="BE70" s="48"/>
      <c r="BF70" s="48"/>
      <c r="BG70" s="288">
        <f t="shared" ref="BG70:BG78" si="204">SUM(BD70:BF70)</f>
        <v>0</v>
      </c>
      <c r="BH70" s="295">
        <f>BG70+BC70+AV70+AO70+AL70+AG70+Z70+U70+O70</f>
        <v>3</v>
      </c>
      <c r="BI70" s="293">
        <f>'ESTUDIO  FORMULADO '!BT70</f>
        <v>543297</v>
      </c>
      <c r="BJ70" s="77">
        <f t="shared" si="141"/>
        <v>1629891</v>
      </c>
      <c r="BK70" s="577"/>
      <c r="BL70" s="378">
        <f>BI70*N70</f>
        <v>0</v>
      </c>
      <c r="BM70" s="379">
        <f>BL70</f>
        <v>0</v>
      </c>
      <c r="BN70" s="378">
        <f>BI70*P70</f>
        <v>0</v>
      </c>
      <c r="BO70" s="380">
        <f>BI70*Q70</f>
        <v>0</v>
      </c>
      <c r="BP70" s="380">
        <f>BI70*R70</f>
        <v>0</v>
      </c>
      <c r="BQ70" s="380">
        <f>BI70*S70</f>
        <v>0</v>
      </c>
      <c r="BR70" s="380">
        <f>BI70*T70</f>
        <v>0</v>
      </c>
      <c r="BS70" s="379">
        <f>SUM(BN70:BR70)</f>
        <v>0</v>
      </c>
      <c r="BT70" s="378">
        <f>BI70*V70</f>
        <v>543297</v>
      </c>
      <c r="BU70" s="380">
        <f>BI70*W70</f>
        <v>0</v>
      </c>
      <c r="BV70" s="380">
        <f>BI70*X70</f>
        <v>0</v>
      </c>
      <c r="BW70" s="380">
        <f>BI70*Y70</f>
        <v>0</v>
      </c>
      <c r="BX70" s="379">
        <f>SUM(BT70:BW70)</f>
        <v>543297</v>
      </c>
      <c r="BY70" s="378">
        <f>BI70*AA70</f>
        <v>543297</v>
      </c>
      <c r="BZ70" s="380">
        <f>BI70*AB70</f>
        <v>0</v>
      </c>
      <c r="CA70" s="380">
        <f>BI70*AC70</f>
        <v>0</v>
      </c>
      <c r="CB70" s="379">
        <f>SUM(BY70:CA70)</f>
        <v>543297</v>
      </c>
      <c r="CC70" s="378">
        <f>BI70*AE70</f>
        <v>0</v>
      </c>
      <c r="CD70" s="380">
        <f>SUM(CC70)</f>
        <v>0</v>
      </c>
      <c r="CE70" s="379">
        <f>CD70+CB70</f>
        <v>543297</v>
      </c>
      <c r="CF70" s="378">
        <f>BI70*AH70</f>
        <v>0</v>
      </c>
      <c r="CG70" s="380">
        <f>BI70*AI70</f>
        <v>0</v>
      </c>
      <c r="CH70" s="380">
        <f>BI70*AJ70</f>
        <v>0</v>
      </c>
      <c r="CI70" s="380">
        <f>BI70*AK70</f>
        <v>0</v>
      </c>
      <c r="CJ70" s="379">
        <f>SUM(CF70:CI70)</f>
        <v>0</v>
      </c>
      <c r="CK70" s="378">
        <f>BI70*AM70</f>
        <v>0</v>
      </c>
      <c r="CL70" s="380">
        <f>BI70*AN70</f>
        <v>0</v>
      </c>
      <c r="CM70" s="379">
        <f>SUM(CK70:CL70)</f>
        <v>0</v>
      </c>
      <c r="CN70" s="378">
        <f>BI70*AP70</f>
        <v>0</v>
      </c>
      <c r="CO70" s="380">
        <f>BI70*AQ70</f>
        <v>0</v>
      </c>
      <c r="CP70" s="379">
        <f>SUM(CN70:CO70)</f>
        <v>0</v>
      </c>
      <c r="CQ70" s="378">
        <f>BI70*AS70</f>
        <v>543297</v>
      </c>
      <c r="CR70" s="380">
        <f>BI70*AT70</f>
        <v>0</v>
      </c>
      <c r="CS70" s="380">
        <f>SUM(CQ70:CR70)</f>
        <v>543297</v>
      </c>
      <c r="CT70" s="379">
        <f>CS70+CP70</f>
        <v>543297</v>
      </c>
      <c r="CU70" s="378">
        <f>BI70*AW70</f>
        <v>0</v>
      </c>
      <c r="CV70" s="380">
        <f>BI70*AX70</f>
        <v>0</v>
      </c>
      <c r="CW70" s="380">
        <f>BI70*AY70</f>
        <v>0</v>
      </c>
      <c r="CX70" s="379">
        <f>SUM(CU70:CW70)</f>
        <v>0</v>
      </c>
      <c r="CY70" s="378">
        <f>BI70*BA70</f>
        <v>0</v>
      </c>
      <c r="CZ70" s="380">
        <f>SUM(CY70)</f>
        <v>0</v>
      </c>
      <c r="DA70" s="379">
        <f>CZ70+CX70</f>
        <v>0</v>
      </c>
      <c r="DB70" s="378">
        <f>BI70*BD70</f>
        <v>0</v>
      </c>
      <c r="DC70" s="380">
        <f>BI70*BE70</f>
        <v>0</v>
      </c>
      <c r="DD70" s="379">
        <f>BI70*BF70</f>
        <v>0</v>
      </c>
      <c r="DE70" s="383">
        <f>SUM(DB70:DD70)</f>
        <v>0</v>
      </c>
      <c r="DF70" s="391">
        <f>DE70+DA70+CT70+CM70+CJ70+CE70+BX70+BS70+BM70</f>
        <v>1629891</v>
      </c>
      <c r="DG70" s="603"/>
    </row>
    <row r="71" spans="1:111" s="21" customFormat="1" ht="24" x14ac:dyDescent="0.25">
      <c r="A71" s="462"/>
      <c r="B71" s="272">
        <v>48</v>
      </c>
      <c r="C71" s="5" t="str">
        <f>'ESTUDIO  FORMULADO '!C71</f>
        <v>Dicromato de potasio</v>
      </c>
      <c r="D71" s="10" t="str">
        <f>'ESTUDIO  FORMULADO '!D71</f>
        <v>Reactivo analítico  o  ACS o Análisis o Ph Eur o  BP</v>
      </c>
      <c r="E71" s="10" t="str">
        <f>'ESTUDIO  FORMULADO '!E71</f>
        <v xml:space="preserve">≥98% </v>
      </c>
      <c r="F71" s="5" t="str">
        <f>'ESTUDIO  FORMULADO '!F71</f>
        <v>Frasco por 100 gramos</v>
      </c>
      <c r="G71" s="5" t="str">
        <f>'ESTUDIO  FORMULADO '!G71</f>
        <v xml:space="preserve"> Un (1) año a partir de la entrega</v>
      </c>
      <c r="H71" s="8" t="str">
        <f>'ESTUDIO  FORMULADO '!H71</f>
        <v>AMBIENTE</v>
      </c>
      <c r="I71" s="282" t="str">
        <f>'ESTUDIO  FORMULADO '!I71</f>
        <v>7778-50-9</v>
      </c>
      <c r="J71" s="437"/>
      <c r="K71" s="284" t="str">
        <f>'ESTUDIO  FORMULADO '!K71</f>
        <v>REACTIVO</v>
      </c>
      <c r="L71" s="282" t="str">
        <f>'ESTUDIO  FORMULADO '!L71</f>
        <v>PUREZA</v>
      </c>
      <c r="M71" s="443"/>
      <c r="N71" s="38"/>
      <c r="O71" s="289">
        <f t="shared" si="190"/>
        <v>0</v>
      </c>
      <c r="P71" s="38"/>
      <c r="Q71" s="7"/>
      <c r="R71" s="7"/>
      <c r="S71" s="7"/>
      <c r="T71" s="7"/>
      <c r="U71" s="289">
        <f t="shared" si="191"/>
        <v>0</v>
      </c>
      <c r="V71" s="45"/>
      <c r="W71" s="22"/>
      <c r="X71" s="22"/>
      <c r="Y71" s="22"/>
      <c r="Z71" s="289">
        <f t="shared" si="192"/>
        <v>0</v>
      </c>
      <c r="AA71" s="45"/>
      <c r="AB71" s="22"/>
      <c r="AC71" s="22"/>
      <c r="AD71" s="22">
        <f t="shared" si="193"/>
        <v>0</v>
      </c>
      <c r="AE71" s="7"/>
      <c r="AF71" s="22">
        <f t="shared" si="194"/>
        <v>0</v>
      </c>
      <c r="AG71" s="289">
        <f t="shared" si="195"/>
        <v>0</v>
      </c>
      <c r="AH71" s="38"/>
      <c r="AI71" s="7"/>
      <c r="AJ71" s="7"/>
      <c r="AK71" s="7"/>
      <c r="AL71" s="289">
        <f t="shared" si="196"/>
        <v>0</v>
      </c>
      <c r="AM71" s="45"/>
      <c r="AN71" s="22"/>
      <c r="AO71" s="289">
        <f t="shared" si="197"/>
        <v>0</v>
      </c>
      <c r="AP71" s="38"/>
      <c r="AQ71" s="7"/>
      <c r="AR71" s="22">
        <f t="shared" si="198"/>
        <v>0</v>
      </c>
      <c r="AS71" s="7"/>
      <c r="AT71" s="7"/>
      <c r="AU71" s="22">
        <f t="shared" si="199"/>
        <v>0</v>
      </c>
      <c r="AV71" s="39">
        <f t="shared" si="200"/>
        <v>0</v>
      </c>
      <c r="AW71" s="53"/>
      <c r="AX71" s="22"/>
      <c r="AY71" s="22"/>
      <c r="AZ71" s="22">
        <f t="shared" si="201"/>
        <v>0</v>
      </c>
      <c r="BA71" s="22"/>
      <c r="BB71" s="22">
        <f t="shared" si="202"/>
        <v>0</v>
      </c>
      <c r="BC71" s="39">
        <f t="shared" si="203"/>
        <v>0</v>
      </c>
      <c r="BD71" s="45">
        <v>1</v>
      </c>
      <c r="BE71" s="22"/>
      <c r="BF71" s="22"/>
      <c r="BG71" s="289">
        <f t="shared" si="204"/>
        <v>1</v>
      </c>
      <c r="BH71" s="295">
        <f t="shared" ref="BH71:BH78" si="205">BG71+BC71+AV71+AO71+AL71+AG71+Z71+U71+O71</f>
        <v>1</v>
      </c>
      <c r="BI71" s="293">
        <f>'ESTUDIO  FORMULADO '!BT71</f>
        <v>1322196</v>
      </c>
      <c r="BJ71" s="77">
        <f t="shared" si="141"/>
        <v>1322196</v>
      </c>
      <c r="BK71" s="577"/>
      <c r="BL71" s="378">
        <f t="shared" ref="BL71:BL78" si="206">BI71*N71</f>
        <v>0</v>
      </c>
      <c r="BM71" s="379">
        <f t="shared" ref="BM71:BM78" si="207">BL71</f>
        <v>0</v>
      </c>
      <c r="BN71" s="378">
        <f t="shared" ref="BN71:BN78" si="208">BI71*P71</f>
        <v>0</v>
      </c>
      <c r="BO71" s="380">
        <f t="shared" ref="BO71:BO78" si="209">BI71*Q71</f>
        <v>0</v>
      </c>
      <c r="BP71" s="380">
        <f t="shared" ref="BP71:BP78" si="210">BI71*R71</f>
        <v>0</v>
      </c>
      <c r="BQ71" s="380">
        <f t="shared" ref="BQ71:BQ78" si="211">BI71*S71</f>
        <v>0</v>
      </c>
      <c r="BR71" s="380">
        <f t="shared" ref="BR71:BR78" si="212">BI71*T71</f>
        <v>0</v>
      </c>
      <c r="BS71" s="379">
        <f t="shared" ref="BS71:BS78" si="213">SUM(BN71:BR71)</f>
        <v>0</v>
      </c>
      <c r="BT71" s="378">
        <f t="shared" ref="BT71:BT78" si="214">BI71*V71</f>
        <v>0</v>
      </c>
      <c r="BU71" s="380">
        <f t="shared" ref="BU71:BU78" si="215">BI71*W71</f>
        <v>0</v>
      </c>
      <c r="BV71" s="380">
        <f t="shared" ref="BV71:BV78" si="216">BI71*X71</f>
        <v>0</v>
      </c>
      <c r="BW71" s="380">
        <f t="shared" ref="BW71:BW78" si="217">BI71*Y71</f>
        <v>0</v>
      </c>
      <c r="BX71" s="379">
        <f t="shared" ref="BX71:BX78" si="218">SUM(BT71:BW71)</f>
        <v>0</v>
      </c>
      <c r="BY71" s="378">
        <f t="shared" ref="BY71:BY78" si="219">BI71*AA71</f>
        <v>0</v>
      </c>
      <c r="BZ71" s="380">
        <f t="shared" ref="BZ71:BZ78" si="220">BI71*AB71</f>
        <v>0</v>
      </c>
      <c r="CA71" s="380">
        <f t="shared" ref="CA71:CA78" si="221">BI71*AC71</f>
        <v>0</v>
      </c>
      <c r="CB71" s="379">
        <f t="shared" ref="CB71:CB78" si="222">SUM(BY71:CA71)</f>
        <v>0</v>
      </c>
      <c r="CC71" s="378">
        <f t="shared" ref="CC71:CC78" si="223">BI71*AE71</f>
        <v>0</v>
      </c>
      <c r="CD71" s="380">
        <f t="shared" ref="CD71:CD78" si="224">SUM(CC71)</f>
        <v>0</v>
      </c>
      <c r="CE71" s="379">
        <f t="shared" ref="CE71:CE78" si="225">CD71+CB71</f>
        <v>0</v>
      </c>
      <c r="CF71" s="378">
        <f t="shared" ref="CF71:CF78" si="226">BI71*AH71</f>
        <v>0</v>
      </c>
      <c r="CG71" s="380">
        <f t="shared" ref="CG71:CG78" si="227">BI71*AI71</f>
        <v>0</v>
      </c>
      <c r="CH71" s="380">
        <f t="shared" ref="CH71:CH78" si="228">BI71*AJ71</f>
        <v>0</v>
      </c>
      <c r="CI71" s="380">
        <f t="shared" ref="CI71:CI78" si="229">BI71*AK71</f>
        <v>0</v>
      </c>
      <c r="CJ71" s="379">
        <f t="shared" ref="CJ71:CJ78" si="230">SUM(CF71:CI71)</f>
        <v>0</v>
      </c>
      <c r="CK71" s="378">
        <f t="shared" ref="CK71:CK78" si="231">BI71*AM71</f>
        <v>0</v>
      </c>
      <c r="CL71" s="380">
        <f t="shared" ref="CL71:CL78" si="232">BI71*AN71</f>
        <v>0</v>
      </c>
      <c r="CM71" s="379">
        <f t="shared" ref="CM71:CM78" si="233">SUM(CK71:CL71)</f>
        <v>0</v>
      </c>
      <c r="CN71" s="378">
        <f t="shared" ref="CN71:CN78" si="234">BI71*AP71</f>
        <v>0</v>
      </c>
      <c r="CO71" s="380">
        <f t="shared" ref="CO71:CO78" si="235">BI71*AQ71</f>
        <v>0</v>
      </c>
      <c r="CP71" s="379">
        <f t="shared" ref="CP71:CP78" si="236">SUM(CN71:CO71)</f>
        <v>0</v>
      </c>
      <c r="CQ71" s="378">
        <f t="shared" ref="CQ71:CQ78" si="237">BI71*AS71</f>
        <v>0</v>
      </c>
      <c r="CR71" s="380">
        <f t="shared" ref="CR71:CR78" si="238">BI71*AT71</f>
        <v>0</v>
      </c>
      <c r="CS71" s="380">
        <f t="shared" ref="CS71:CS78" si="239">SUM(CQ71:CR71)</f>
        <v>0</v>
      </c>
      <c r="CT71" s="379">
        <f t="shared" ref="CT71:CT78" si="240">CS71+CP71</f>
        <v>0</v>
      </c>
      <c r="CU71" s="378">
        <f t="shared" ref="CU71:CU78" si="241">BI71*AW71</f>
        <v>0</v>
      </c>
      <c r="CV71" s="380">
        <f t="shared" ref="CV71:CV78" si="242">BI71*AX71</f>
        <v>0</v>
      </c>
      <c r="CW71" s="380">
        <f t="shared" ref="CW71:CW78" si="243">BI71*AY71</f>
        <v>0</v>
      </c>
      <c r="CX71" s="379">
        <f t="shared" ref="CX71:CX78" si="244">SUM(CU71:CW71)</f>
        <v>0</v>
      </c>
      <c r="CY71" s="378">
        <f t="shared" ref="CY71:CY78" si="245">BI71*BA71</f>
        <v>0</v>
      </c>
      <c r="CZ71" s="380">
        <f t="shared" ref="CZ71:CZ78" si="246">SUM(CY71)</f>
        <v>0</v>
      </c>
      <c r="DA71" s="379">
        <f t="shared" ref="DA71:DA78" si="247">CZ71+CX71</f>
        <v>0</v>
      </c>
      <c r="DB71" s="378">
        <f t="shared" ref="DB71:DB78" si="248">BI71*BD71</f>
        <v>1322196</v>
      </c>
      <c r="DC71" s="380">
        <f t="shared" ref="DC71:DC78" si="249">BI71*BE71</f>
        <v>0</v>
      </c>
      <c r="DD71" s="379">
        <f t="shared" ref="DD71:DD78" si="250">BI71*BF71</f>
        <v>0</v>
      </c>
      <c r="DE71" s="383">
        <f>SUM(DB71:DD71)</f>
        <v>1322196</v>
      </c>
      <c r="DF71" s="391">
        <f t="shared" ref="DF71:DF78" si="251">DE71+DA71+CT71+CM71+CJ71+CE71+BX71+BS71+BM71</f>
        <v>1322196</v>
      </c>
      <c r="DG71" s="603"/>
    </row>
    <row r="72" spans="1:111" s="21" customFormat="1" ht="24" x14ac:dyDescent="0.25">
      <c r="A72" s="462"/>
      <c r="B72" s="272">
        <v>49</v>
      </c>
      <c r="C72" s="5" t="str">
        <f>'ESTUDIO  FORMULADO '!C72</f>
        <v>Nitrato de Bismuto (III)</v>
      </c>
      <c r="D72" s="10" t="str">
        <f>'ESTUDIO  FORMULADO '!D72</f>
        <v>Reactivo analítico  o  ACS o Análisis o Ph Eur o  BP</v>
      </c>
      <c r="E72" s="10" t="str">
        <f>'ESTUDIO  FORMULADO '!E72</f>
        <v xml:space="preserve">≥71% </v>
      </c>
      <c r="F72" s="5" t="str">
        <f>'ESTUDIO  FORMULADO '!F72</f>
        <v>Frasco por 100 gramos</v>
      </c>
      <c r="G72" s="5" t="str">
        <f>'ESTUDIO  FORMULADO '!G72</f>
        <v xml:space="preserve"> Un (1) año a partir de la entrega</v>
      </c>
      <c r="H72" s="8" t="str">
        <f>'ESTUDIO  FORMULADO '!H72</f>
        <v>AMBIENTE</v>
      </c>
      <c r="I72" s="282" t="str">
        <f>'ESTUDIO  FORMULADO '!I72</f>
        <v>1304-85-4</v>
      </c>
      <c r="J72" s="437"/>
      <c r="K72" s="284" t="str">
        <f>'ESTUDIO  FORMULADO '!K72</f>
        <v>REACTIVO</v>
      </c>
      <c r="L72" s="282" t="str">
        <f>'ESTUDIO  FORMULADO '!L72</f>
        <v>PUREZA</v>
      </c>
      <c r="M72" s="443"/>
      <c r="N72" s="38"/>
      <c r="O72" s="289">
        <f t="shared" si="190"/>
        <v>0</v>
      </c>
      <c r="P72" s="38"/>
      <c r="Q72" s="22"/>
      <c r="R72" s="22"/>
      <c r="S72" s="22"/>
      <c r="T72" s="22"/>
      <c r="U72" s="289">
        <f t="shared" si="191"/>
        <v>0</v>
      </c>
      <c r="V72" s="45"/>
      <c r="W72" s="22"/>
      <c r="X72" s="22"/>
      <c r="Y72" s="22"/>
      <c r="Z72" s="289">
        <f t="shared" si="192"/>
        <v>0</v>
      </c>
      <c r="AA72" s="45"/>
      <c r="AB72" s="22"/>
      <c r="AC72" s="22"/>
      <c r="AD72" s="22">
        <f t="shared" si="193"/>
        <v>0</v>
      </c>
      <c r="AE72" s="7"/>
      <c r="AF72" s="22">
        <f t="shared" si="194"/>
        <v>0</v>
      </c>
      <c r="AG72" s="289">
        <f t="shared" si="195"/>
        <v>0</v>
      </c>
      <c r="AH72" s="38"/>
      <c r="AI72" s="7"/>
      <c r="AJ72" s="7"/>
      <c r="AK72" s="7"/>
      <c r="AL72" s="289">
        <f t="shared" si="196"/>
        <v>0</v>
      </c>
      <c r="AM72" s="45"/>
      <c r="AN72" s="22"/>
      <c r="AO72" s="289">
        <f t="shared" si="197"/>
        <v>0</v>
      </c>
      <c r="AP72" s="38"/>
      <c r="AQ72" s="7"/>
      <c r="AR72" s="22">
        <f t="shared" si="198"/>
        <v>0</v>
      </c>
      <c r="AS72" s="7"/>
      <c r="AT72" s="7"/>
      <c r="AU72" s="22">
        <f t="shared" si="199"/>
        <v>0</v>
      </c>
      <c r="AV72" s="39">
        <f t="shared" si="200"/>
        <v>0</v>
      </c>
      <c r="AW72" s="53"/>
      <c r="AX72" s="22">
        <v>1</v>
      </c>
      <c r="AY72" s="22"/>
      <c r="AZ72" s="22">
        <f t="shared" si="201"/>
        <v>1</v>
      </c>
      <c r="BA72" s="22"/>
      <c r="BB72" s="22">
        <f t="shared" si="202"/>
        <v>0</v>
      </c>
      <c r="BC72" s="39">
        <f t="shared" si="203"/>
        <v>1</v>
      </c>
      <c r="BD72" s="45">
        <v>1</v>
      </c>
      <c r="BE72" s="22"/>
      <c r="BF72" s="22"/>
      <c r="BG72" s="289">
        <f t="shared" si="204"/>
        <v>1</v>
      </c>
      <c r="BH72" s="295">
        <f t="shared" si="205"/>
        <v>2</v>
      </c>
      <c r="BI72" s="293">
        <f>'ESTUDIO  FORMULADO '!BT72</f>
        <v>907752</v>
      </c>
      <c r="BJ72" s="77">
        <f t="shared" ref="BJ72:BJ78" si="252">BI72*BH72</f>
        <v>1815504</v>
      </c>
      <c r="BK72" s="577"/>
      <c r="BL72" s="378">
        <f t="shared" si="206"/>
        <v>0</v>
      </c>
      <c r="BM72" s="379">
        <f t="shared" si="207"/>
        <v>0</v>
      </c>
      <c r="BN72" s="378">
        <f t="shared" si="208"/>
        <v>0</v>
      </c>
      <c r="BO72" s="380">
        <f t="shared" si="209"/>
        <v>0</v>
      </c>
      <c r="BP72" s="380">
        <f t="shared" si="210"/>
        <v>0</v>
      </c>
      <c r="BQ72" s="380">
        <f t="shared" si="211"/>
        <v>0</v>
      </c>
      <c r="BR72" s="380">
        <f t="shared" si="212"/>
        <v>0</v>
      </c>
      <c r="BS72" s="379">
        <f t="shared" si="213"/>
        <v>0</v>
      </c>
      <c r="BT72" s="378">
        <f t="shared" si="214"/>
        <v>0</v>
      </c>
      <c r="BU72" s="380">
        <f t="shared" si="215"/>
        <v>0</v>
      </c>
      <c r="BV72" s="380">
        <f t="shared" si="216"/>
        <v>0</v>
      </c>
      <c r="BW72" s="380">
        <f t="shared" si="217"/>
        <v>0</v>
      </c>
      <c r="BX72" s="379">
        <f t="shared" si="218"/>
        <v>0</v>
      </c>
      <c r="BY72" s="378">
        <f t="shared" si="219"/>
        <v>0</v>
      </c>
      <c r="BZ72" s="380">
        <f t="shared" si="220"/>
        <v>0</v>
      </c>
      <c r="CA72" s="380">
        <f t="shared" si="221"/>
        <v>0</v>
      </c>
      <c r="CB72" s="379">
        <f t="shared" si="222"/>
        <v>0</v>
      </c>
      <c r="CC72" s="378">
        <f t="shared" si="223"/>
        <v>0</v>
      </c>
      <c r="CD72" s="380">
        <f t="shared" si="224"/>
        <v>0</v>
      </c>
      <c r="CE72" s="379">
        <f t="shared" si="225"/>
        <v>0</v>
      </c>
      <c r="CF72" s="378">
        <f t="shared" si="226"/>
        <v>0</v>
      </c>
      <c r="CG72" s="380">
        <f t="shared" si="227"/>
        <v>0</v>
      </c>
      <c r="CH72" s="380">
        <f t="shared" si="228"/>
        <v>0</v>
      </c>
      <c r="CI72" s="380">
        <f t="shared" si="229"/>
        <v>0</v>
      </c>
      <c r="CJ72" s="379">
        <f t="shared" si="230"/>
        <v>0</v>
      </c>
      <c r="CK72" s="378">
        <f t="shared" si="231"/>
        <v>0</v>
      </c>
      <c r="CL72" s="380">
        <f t="shared" si="232"/>
        <v>0</v>
      </c>
      <c r="CM72" s="379">
        <f t="shared" si="233"/>
        <v>0</v>
      </c>
      <c r="CN72" s="378">
        <f t="shared" si="234"/>
        <v>0</v>
      </c>
      <c r="CO72" s="380">
        <f t="shared" si="235"/>
        <v>0</v>
      </c>
      <c r="CP72" s="379">
        <f t="shared" si="236"/>
        <v>0</v>
      </c>
      <c r="CQ72" s="378">
        <f t="shared" si="237"/>
        <v>0</v>
      </c>
      <c r="CR72" s="380">
        <f t="shared" si="238"/>
        <v>0</v>
      </c>
      <c r="CS72" s="380">
        <f t="shared" si="239"/>
        <v>0</v>
      </c>
      <c r="CT72" s="379">
        <f t="shared" si="240"/>
        <v>0</v>
      </c>
      <c r="CU72" s="378">
        <f t="shared" si="241"/>
        <v>0</v>
      </c>
      <c r="CV72" s="380">
        <f t="shared" si="242"/>
        <v>907752</v>
      </c>
      <c r="CW72" s="380">
        <f t="shared" si="243"/>
        <v>0</v>
      </c>
      <c r="CX72" s="379">
        <f t="shared" si="244"/>
        <v>907752</v>
      </c>
      <c r="CY72" s="378">
        <f t="shared" si="245"/>
        <v>0</v>
      </c>
      <c r="CZ72" s="380">
        <f t="shared" si="246"/>
        <v>0</v>
      </c>
      <c r="DA72" s="379">
        <f t="shared" si="247"/>
        <v>907752</v>
      </c>
      <c r="DB72" s="378">
        <f t="shared" si="248"/>
        <v>907752</v>
      </c>
      <c r="DC72" s="380">
        <f t="shared" si="249"/>
        <v>0</v>
      </c>
      <c r="DD72" s="379">
        <f t="shared" si="250"/>
        <v>0</v>
      </c>
      <c r="DE72" s="383">
        <f t="shared" ref="DE72:DE78" si="253">SUM(DB72:DD72)</f>
        <v>907752</v>
      </c>
      <c r="DF72" s="391">
        <f t="shared" si="251"/>
        <v>1815504</v>
      </c>
      <c r="DG72" s="603"/>
    </row>
    <row r="73" spans="1:111" s="21" customFormat="1" ht="24" x14ac:dyDescent="0.25">
      <c r="A73" s="462"/>
      <c r="B73" s="272">
        <v>50</v>
      </c>
      <c r="C73" s="5" t="str">
        <f>'ESTUDIO  FORMULADO '!C73</f>
        <v>Hidróxido de potasio</v>
      </c>
      <c r="D73" s="10" t="str">
        <f>'ESTUDIO  FORMULADO '!D73</f>
        <v>Reactivo analítico  o  ACS o Análisis o Ph Eur o  BP</v>
      </c>
      <c r="E73" s="10" t="str">
        <f>'ESTUDIO  FORMULADO '!E73</f>
        <v xml:space="preserve">≥85% </v>
      </c>
      <c r="F73" s="5" t="str">
        <f>'ESTUDIO  FORMULADO '!F73</f>
        <v>Frasco por 500 gramos</v>
      </c>
      <c r="G73" s="5" t="str">
        <f>'ESTUDIO  FORMULADO '!G73</f>
        <v xml:space="preserve"> Un (1) año a partir de la entrega</v>
      </c>
      <c r="H73" s="8" t="str">
        <f>'ESTUDIO  FORMULADO '!H73</f>
        <v>AMBIENTE</v>
      </c>
      <c r="I73" s="282" t="str">
        <f>'ESTUDIO  FORMULADO '!I73</f>
        <v>1310-58-3</v>
      </c>
      <c r="J73" s="437"/>
      <c r="K73" s="284" t="str">
        <f>'ESTUDIO  FORMULADO '!K73</f>
        <v>REACTIVO</v>
      </c>
      <c r="L73" s="282" t="str">
        <f>'ESTUDIO  FORMULADO '!L73</f>
        <v>PUREZA</v>
      </c>
      <c r="M73" s="443"/>
      <c r="N73" s="38"/>
      <c r="O73" s="289">
        <f t="shared" si="190"/>
        <v>0</v>
      </c>
      <c r="P73" s="38"/>
      <c r="Q73" s="22"/>
      <c r="R73" s="22"/>
      <c r="S73" s="22"/>
      <c r="T73" s="22"/>
      <c r="U73" s="289">
        <f t="shared" si="191"/>
        <v>0</v>
      </c>
      <c r="V73" s="45"/>
      <c r="W73" s="22"/>
      <c r="X73" s="22"/>
      <c r="Y73" s="22"/>
      <c r="Z73" s="289">
        <f t="shared" si="192"/>
        <v>0</v>
      </c>
      <c r="AA73" s="45"/>
      <c r="AB73" s="22"/>
      <c r="AC73" s="22"/>
      <c r="AD73" s="22">
        <f t="shared" si="193"/>
        <v>0</v>
      </c>
      <c r="AE73" s="7"/>
      <c r="AF73" s="22">
        <f t="shared" si="194"/>
        <v>0</v>
      </c>
      <c r="AG73" s="289">
        <f t="shared" si="195"/>
        <v>0</v>
      </c>
      <c r="AH73" s="38"/>
      <c r="AI73" s="7"/>
      <c r="AJ73" s="7"/>
      <c r="AK73" s="7"/>
      <c r="AL73" s="289">
        <f t="shared" si="196"/>
        <v>0</v>
      </c>
      <c r="AM73" s="45"/>
      <c r="AN73" s="22">
        <v>2</v>
      </c>
      <c r="AO73" s="289">
        <f t="shared" si="197"/>
        <v>2</v>
      </c>
      <c r="AP73" s="38"/>
      <c r="AQ73" s="7"/>
      <c r="AR73" s="22">
        <f t="shared" si="198"/>
        <v>0</v>
      </c>
      <c r="AS73" s="7"/>
      <c r="AT73" s="7"/>
      <c r="AU73" s="22">
        <f t="shared" si="199"/>
        <v>0</v>
      </c>
      <c r="AV73" s="39">
        <f t="shared" si="200"/>
        <v>0</v>
      </c>
      <c r="AW73" s="53"/>
      <c r="AX73" s="22"/>
      <c r="AY73" s="22">
        <v>1</v>
      </c>
      <c r="AZ73" s="22">
        <f t="shared" si="201"/>
        <v>1</v>
      </c>
      <c r="BA73" s="22"/>
      <c r="BB73" s="22">
        <f t="shared" si="202"/>
        <v>0</v>
      </c>
      <c r="BC73" s="39">
        <f t="shared" si="203"/>
        <v>1</v>
      </c>
      <c r="BD73" s="45"/>
      <c r="BE73" s="22"/>
      <c r="BF73" s="22">
        <v>2</v>
      </c>
      <c r="BG73" s="289">
        <f t="shared" si="204"/>
        <v>2</v>
      </c>
      <c r="BH73" s="295">
        <f t="shared" si="205"/>
        <v>5</v>
      </c>
      <c r="BI73" s="293">
        <f>'ESTUDIO  FORMULADO '!BT73</f>
        <v>198705</v>
      </c>
      <c r="BJ73" s="77">
        <f t="shared" si="252"/>
        <v>993525</v>
      </c>
      <c r="BK73" s="577"/>
      <c r="BL73" s="378">
        <f t="shared" si="206"/>
        <v>0</v>
      </c>
      <c r="BM73" s="379">
        <f t="shared" si="207"/>
        <v>0</v>
      </c>
      <c r="BN73" s="378">
        <f t="shared" si="208"/>
        <v>0</v>
      </c>
      <c r="BO73" s="380">
        <f t="shared" si="209"/>
        <v>0</v>
      </c>
      <c r="BP73" s="380">
        <f t="shared" si="210"/>
        <v>0</v>
      </c>
      <c r="BQ73" s="380">
        <f t="shared" si="211"/>
        <v>0</v>
      </c>
      <c r="BR73" s="380">
        <f t="shared" si="212"/>
        <v>0</v>
      </c>
      <c r="BS73" s="379">
        <f t="shared" si="213"/>
        <v>0</v>
      </c>
      <c r="BT73" s="378">
        <f t="shared" si="214"/>
        <v>0</v>
      </c>
      <c r="BU73" s="380">
        <f t="shared" si="215"/>
        <v>0</v>
      </c>
      <c r="BV73" s="380">
        <f t="shared" si="216"/>
        <v>0</v>
      </c>
      <c r="BW73" s="380">
        <f t="shared" si="217"/>
        <v>0</v>
      </c>
      <c r="BX73" s="379">
        <f t="shared" si="218"/>
        <v>0</v>
      </c>
      <c r="BY73" s="378">
        <f t="shared" si="219"/>
        <v>0</v>
      </c>
      <c r="BZ73" s="380">
        <f t="shared" si="220"/>
        <v>0</v>
      </c>
      <c r="CA73" s="380">
        <f t="shared" si="221"/>
        <v>0</v>
      </c>
      <c r="CB73" s="379">
        <f t="shared" si="222"/>
        <v>0</v>
      </c>
      <c r="CC73" s="378">
        <f t="shared" si="223"/>
        <v>0</v>
      </c>
      <c r="CD73" s="380">
        <f t="shared" si="224"/>
        <v>0</v>
      </c>
      <c r="CE73" s="379">
        <f t="shared" si="225"/>
        <v>0</v>
      </c>
      <c r="CF73" s="378">
        <f t="shared" si="226"/>
        <v>0</v>
      </c>
      <c r="CG73" s="380">
        <f t="shared" si="227"/>
        <v>0</v>
      </c>
      <c r="CH73" s="380">
        <f t="shared" si="228"/>
        <v>0</v>
      </c>
      <c r="CI73" s="380">
        <f t="shared" si="229"/>
        <v>0</v>
      </c>
      <c r="CJ73" s="379">
        <f t="shared" si="230"/>
        <v>0</v>
      </c>
      <c r="CK73" s="378">
        <f t="shared" si="231"/>
        <v>0</v>
      </c>
      <c r="CL73" s="380">
        <f t="shared" si="232"/>
        <v>397410</v>
      </c>
      <c r="CM73" s="379">
        <f t="shared" si="233"/>
        <v>397410</v>
      </c>
      <c r="CN73" s="378">
        <f t="shared" si="234"/>
        <v>0</v>
      </c>
      <c r="CO73" s="380">
        <f t="shared" si="235"/>
        <v>0</v>
      </c>
      <c r="CP73" s="379">
        <f t="shared" si="236"/>
        <v>0</v>
      </c>
      <c r="CQ73" s="378">
        <f t="shared" si="237"/>
        <v>0</v>
      </c>
      <c r="CR73" s="380">
        <f t="shared" si="238"/>
        <v>0</v>
      </c>
      <c r="CS73" s="380">
        <f t="shared" si="239"/>
        <v>0</v>
      </c>
      <c r="CT73" s="379">
        <f t="shared" si="240"/>
        <v>0</v>
      </c>
      <c r="CU73" s="378">
        <f t="shared" si="241"/>
        <v>0</v>
      </c>
      <c r="CV73" s="380">
        <f t="shared" si="242"/>
        <v>0</v>
      </c>
      <c r="CW73" s="380">
        <f t="shared" si="243"/>
        <v>198705</v>
      </c>
      <c r="CX73" s="379">
        <f t="shared" si="244"/>
        <v>198705</v>
      </c>
      <c r="CY73" s="378">
        <f t="shared" si="245"/>
        <v>0</v>
      </c>
      <c r="CZ73" s="380">
        <f t="shared" si="246"/>
        <v>0</v>
      </c>
      <c r="DA73" s="379">
        <f t="shared" si="247"/>
        <v>198705</v>
      </c>
      <c r="DB73" s="378">
        <f t="shared" si="248"/>
        <v>0</v>
      </c>
      <c r="DC73" s="380">
        <f t="shared" si="249"/>
        <v>0</v>
      </c>
      <c r="DD73" s="379">
        <f t="shared" si="250"/>
        <v>397410</v>
      </c>
      <c r="DE73" s="383">
        <f t="shared" si="253"/>
        <v>397410</v>
      </c>
      <c r="DF73" s="391">
        <f t="shared" si="251"/>
        <v>993525</v>
      </c>
      <c r="DG73" s="603"/>
    </row>
    <row r="74" spans="1:111" s="21" customFormat="1" ht="24" x14ac:dyDescent="0.25">
      <c r="A74" s="462"/>
      <c r="B74" s="272">
        <v>51</v>
      </c>
      <c r="C74" s="5" t="str">
        <f>'ESTUDIO  FORMULADO '!C74</f>
        <v xml:space="preserve">Ácido nítrico </v>
      </c>
      <c r="D74" s="10" t="str">
        <f>'ESTUDIO  FORMULADO '!D74</f>
        <v>Reactivo analítico  o  ACS o Análisis o Ph Eur o  BP</v>
      </c>
      <c r="E74" s="396" t="str">
        <f>'ESTUDIO  FORMULADO '!E74</f>
        <v>≥65%</v>
      </c>
      <c r="F74" s="5" t="str">
        <f>'ESTUDIO  FORMULADO '!F74</f>
        <v>Frasco por 2,5 Litros</v>
      </c>
      <c r="G74" s="5" t="str">
        <f>'ESTUDIO  FORMULADO '!G74</f>
        <v xml:space="preserve"> Un (1) año a partir de la entrega</v>
      </c>
      <c r="H74" s="8" t="str">
        <f>'ESTUDIO  FORMULADO '!H74</f>
        <v>AMBIENTE</v>
      </c>
      <c r="I74" s="282" t="str">
        <f>'ESTUDIO  FORMULADO '!I74</f>
        <v> 
7697-37-2</v>
      </c>
      <c r="J74" s="437"/>
      <c r="K74" s="284" t="str">
        <f>'ESTUDIO  FORMULADO '!K74</f>
        <v>REACTIVO</v>
      </c>
      <c r="L74" s="282" t="str">
        <f>'ESTUDIO  FORMULADO '!L74</f>
        <v>PUREZA</v>
      </c>
      <c r="M74" s="443"/>
      <c r="N74" s="38"/>
      <c r="O74" s="289">
        <f t="shared" si="190"/>
        <v>0</v>
      </c>
      <c r="P74" s="38"/>
      <c r="Q74" s="22"/>
      <c r="R74" s="22"/>
      <c r="S74" s="22"/>
      <c r="T74" s="22"/>
      <c r="U74" s="289">
        <f t="shared" si="191"/>
        <v>0</v>
      </c>
      <c r="V74" s="45"/>
      <c r="W74" s="22"/>
      <c r="X74" s="22"/>
      <c r="Y74" s="22"/>
      <c r="Z74" s="289">
        <f t="shared" si="192"/>
        <v>0</v>
      </c>
      <c r="AA74" s="372">
        <v>1</v>
      </c>
      <c r="AB74" s="22"/>
      <c r="AC74" s="22"/>
      <c r="AD74" s="22">
        <f t="shared" si="193"/>
        <v>1</v>
      </c>
      <c r="AE74" s="7"/>
      <c r="AF74" s="22">
        <f t="shared" si="194"/>
        <v>0</v>
      </c>
      <c r="AG74" s="289">
        <f t="shared" si="195"/>
        <v>1</v>
      </c>
      <c r="AH74" s="38"/>
      <c r="AI74" s="7"/>
      <c r="AJ74" s="7"/>
      <c r="AK74" s="7"/>
      <c r="AL74" s="289">
        <f t="shared" si="196"/>
        <v>0</v>
      </c>
      <c r="AM74" s="45"/>
      <c r="AN74" s="22"/>
      <c r="AO74" s="289">
        <f t="shared" si="197"/>
        <v>0</v>
      </c>
      <c r="AP74" s="38"/>
      <c r="AQ74" s="7"/>
      <c r="AR74" s="22">
        <f t="shared" si="198"/>
        <v>0</v>
      </c>
      <c r="AS74" s="7"/>
      <c r="AT74" s="7"/>
      <c r="AU74" s="22">
        <f t="shared" si="199"/>
        <v>0</v>
      </c>
      <c r="AV74" s="39">
        <f t="shared" si="200"/>
        <v>0</v>
      </c>
      <c r="AW74" s="53"/>
      <c r="AX74" s="22"/>
      <c r="AY74" s="22"/>
      <c r="AZ74" s="22">
        <f t="shared" si="201"/>
        <v>0</v>
      </c>
      <c r="BA74" s="22"/>
      <c r="BB74" s="22">
        <f t="shared" si="202"/>
        <v>0</v>
      </c>
      <c r="BC74" s="39">
        <f t="shared" si="203"/>
        <v>0</v>
      </c>
      <c r="BD74" s="45"/>
      <c r="BE74" s="22"/>
      <c r="BF74" s="22"/>
      <c r="BG74" s="289">
        <f t="shared" si="204"/>
        <v>0</v>
      </c>
      <c r="BH74" s="295">
        <f t="shared" si="205"/>
        <v>1</v>
      </c>
      <c r="BI74" s="293">
        <f>'ESTUDIO  FORMULADO '!BT74</f>
        <v>680525</v>
      </c>
      <c r="BJ74" s="77">
        <f t="shared" si="252"/>
        <v>680525</v>
      </c>
      <c r="BK74" s="577"/>
      <c r="BL74" s="378">
        <f t="shared" si="206"/>
        <v>0</v>
      </c>
      <c r="BM74" s="379">
        <f t="shared" si="207"/>
        <v>0</v>
      </c>
      <c r="BN74" s="378">
        <f t="shared" si="208"/>
        <v>0</v>
      </c>
      <c r="BO74" s="380">
        <f t="shared" si="209"/>
        <v>0</v>
      </c>
      <c r="BP74" s="380">
        <f t="shared" si="210"/>
        <v>0</v>
      </c>
      <c r="BQ74" s="380">
        <f t="shared" si="211"/>
        <v>0</v>
      </c>
      <c r="BR74" s="380">
        <f t="shared" si="212"/>
        <v>0</v>
      </c>
      <c r="BS74" s="379">
        <f t="shared" si="213"/>
        <v>0</v>
      </c>
      <c r="BT74" s="378">
        <f t="shared" si="214"/>
        <v>0</v>
      </c>
      <c r="BU74" s="380">
        <f t="shared" si="215"/>
        <v>0</v>
      </c>
      <c r="BV74" s="380">
        <f t="shared" si="216"/>
        <v>0</v>
      </c>
      <c r="BW74" s="380">
        <f t="shared" si="217"/>
        <v>0</v>
      </c>
      <c r="BX74" s="379">
        <f t="shared" si="218"/>
        <v>0</v>
      </c>
      <c r="BY74" s="378">
        <f t="shared" si="219"/>
        <v>680525</v>
      </c>
      <c r="BZ74" s="380">
        <f t="shared" si="220"/>
        <v>0</v>
      </c>
      <c r="CA74" s="380">
        <f t="shared" si="221"/>
        <v>0</v>
      </c>
      <c r="CB74" s="379">
        <f t="shared" si="222"/>
        <v>680525</v>
      </c>
      <c r="CC74" s="378">
        <f t="shared" si="223"/>
        <v>0</v>
      </c>
      <c r="CD74" s="380">
        <f t="shared" si="224"/>
        <v>0</v>
      </c>
      <c r="CE74" s="379">
        <f t="shared" si="225"/>
        <v>680525</v>
      </c>
      <c r="CF74" s="378">
        <f t="shared" si="226"/>
        <v>0</v>
      </c>
      <c r="CG74" s="380">
        <f t="shared" si="227"/>
        <v>0</v>
      </c>
      <c r="CH74" s="380">
        <f t="shared" si="228"/>
        <v>0</v>
      </c>
      <c r="CI74" s="380">
        <f t="shared" si="229"/>
        <v>0</v>
      </c>
      <c r="CJ74" s="379">
        <f t="shared" si="230"/>
        <v>0</v>
      </c>
      <c r="CK74" s="378">
        <f t="shared" si="231"/>
        <v>0</v>
      </c>
      <c r="CL74" s="380">
        <f t="shared" si="232"/>
        <v>0</v>
      </c>
      <c r="CM74" s="379">
        <f t="shared" si="233"/>
        <v>0</v>
      </c>
      <c r="CN74" s="378">
        <f t="shared" si="234"/>
        <v>0</v>
      </c>
      <c r="CO74" s="380">
        <f t="shared" si="235"/>
        <v>0</v>
      </c>
      <c r="CP74" s="379">
        <f t="shared" si="236"/>
        <v>0</v>
      </c>
      <c r="CQ74" s="378">
        <f t="shared" si="237"/>
        <v>0</v>
      </c>
      <c r="CR74" s="380">
        <f t="shared" si="238"/>
        <v>0</v>
      </c>
      <c r="CS74" s="380">
        <f t="shared" si="239"/>
        <v>0</v>
      </c>
      <c r="CT74" s="379">
        <f t="shared" si="240"/>
        <v>0</v>
      </c>
      <c r="CU74" s="378">
        <f t="shared" si="241"/>
        <v>0</v>
      </c>
      <c r="CV74" s="380">
        <f t="shared" si="242"/>
        <v>0</v>
      </c>
      <c r="CW74" s="380">
        <f t="shared" si="243"/>
        <v>0</v>
      </c>
      <c r="CX74" s="379">
        <f t="shared" si="244"/>
        <v>0</v>
      </c>
      <c r="CY74" s="378">
        <f t="shared" si="245"/>
        <v>0</v>
      </c>
      <c r="CZ74" s="380">
        <f t="shared" si="246"/>
        <v>0</v>
      </c>
      <c r="DA74" s="379">
        <f t="shared" si="247"/>
        <v>0</v>
      </c>
      <c r="DB74" s="378">
        <f t="shared" si="248"/>
        <v>0</v>
      </c>
      <c r="DC74" s="380">
        <f t="shared" si="249"/>
        <v>0</v>
      </c>
      <c r="DD74" s="379">
        <f t="shared" si="250"/>
        <v>0</v>
      </c>
      <c r="DE74" s="383">
        <f t="shared" si="253"/>
        <v>0</v>
      </c>
      <c r="DF74" s="391">
        <f t="shared" si="251"/>
        <v>680525</v>
      </c>
      <c r="DG74" s="603"/>
    </row>
    <row r="75" spans="1:111" s="21" customFormat="1" ht="24" x14ac:dyDescent="0.25">
      <c r="A75" s="462"/>
      <c r="B75" s="272">
        <v>52</v>
      </c>
      <c r="C75" s="5" t="str">
        <f>'ESTUDIO  FORMULADO '!C75</f>
        <v xml:space="preserve">Ácido nítrico </v>
      </c>
      <c r="D75" s="10" t="str">
        <f>'ESTUDIO  FORMULADO '!D75</f>
        <v>Para análisis de trazas inorgánicas</v>
      </c>
      <c r="E75" s="396" t="str">
        <f>'ESTUDIO  FORMULADO '!E75</f>
        <v>≥65%</v>
      </c>
      <c r="F75" s="5" t="str">
        <f>'ESTUDIO  FORMULADO '!F75</f>
        <v>Frasco por  1 Litro</v>
      </c>
      <c r="G75" s="5" t="str">
        <f>'ESTUDIO  FORMULADO '!G75</f>
        <v xml:space="preserve"> Un (1) año a partir de la entrega</v>
      </c>
      <c r="H75" s="8" t="str">
        <f>'ESTUDIO  FORMULADO '!H75</f>
        <v>AMBIENTE</v>
      </c>
      <c r="I75" s="282" t="str">
        <f>'ESTUDIO  FORMULADO '!I75</f>
        <v xml:space="preserve">
7697-37-2</v>
      </c>
      <c r="J75" s="437"/>
      <c r="K75" s="284" t="str">
        <f>'ESTUDIO  FORMULADO '!K75</f>
        <v>REACTIVO</v>
      </c>
      <c r="L75" s="282" t="str">
        <f>'ESTUDIO  FORMULADO '!L75</f>
        <v>PUREZA</v>
      </c>
      <c r="M75" s="443"/>
      <c r="N75" s="38"/>
      <c r="O75" s="289">
        <f t="shared" si="190"/>
        <v>0</v>
      </c>
      <c r="P75" s="38"/>
      <c r="Q75" s="22"/>
      <c r="R75" s="22">
        <v>4</v>
      </c>
      <c r="S75" s="22"/>
      <c r="T75" s="22"/>
      <c r="U75" s="289">
        <f t="shared" si="191"/>
        <v>4</v>
      </c>
      <c r="V75" s="45"/>
      <c r="W75" s="22"/>
      <c r="X75" s="22"/>
      <c r="Y75" s="22"/>
      <c r="Z75" s="289">
        <f t="shared" si="192"/>
        <v>0</v>
      </c>
      <c r="AA75" s="45"/>
      <c r="AB75" s="22"/>
      <c r="AC75" s="22"/>
      <c r="AD75" s="22">
        <f t="shared" si="193"/>
        <v>0</v>
      </c>
      <c r="AE75" s="7"/>
      <c r="AF75" s="22">
        <f t="shared" si="194"/>
        <v>0</v>
      </c>
      <c r="AG75" s="289">
        <f t="shared" si="195"/>
        <v>0</v>
      </c>
      <c r="AH75" s="38"/>
      <c r="AI75" s="22"/>
      <c r="AJ75" s="22"/>
      <c r="AK75" s="7"/>
      <c r="AL75" s="289">
        <f t="shared" si="196"/>
        <v>0</v>
      </c>
      <c r="AM75" s="45"/>
      <c r="AN75" s="22"/>
      <c r="AO75" s="289">
        <f t="shared" si="197"/>
        <v>0</v>
      </c>
      <c r="AP75" s="38"/>
      <c r="AQ75" s="7"/>
      <c r="AR75" s="22">
        <f t="shared" si="198"/>
        <v>0</v>
      </c>
      <c r="AS75" s="7"/>
      <c r="AT75" s="7"/>
      <c r="AU75" s="22">
        <f t="shared" si="199"/>
        <v>0</v>
      </c>
      <c r="AV75" s="39">
        <f t="shared" si="200"/>
        <v>0</v>
      </c>
      <c r="AW75" s="53"/>
      <c r="AX75" s="22"/>
      <c r="AY75" s="22"/>
      <c r="AZ75" s="22">
        <f t="shared" si="201"/>
        <v>0</v>
      </c>
      <c r="BA75" s="22"/>
      <c r="BB75" s="22">
        <f t="shared" si="202"/>
        <v>0</v>
      </c>
      <c r="BC75" s="39">
        <f t="shared" si="203"/>
        <v>0</v>
      </c>
      <c r="BD75" s="45"/>
      <c r="BE75" s="22"/>
      <c r="BF75" s="22"/>
      <c r="BG75" s="289">
        <f t="shared" si="204"/>
        <v>0</v>
      </c>
      <c r="BH75" s="295">
        <f t="shared" si="205"/>
        <v>4</v>
      </c>
      <c r="BI75" s="293">
        <f>'ESTUDIO  FORMULADO '!BT75</f>
        <v>1510989</v>
      </c>
      <c r="BJ75" s="77">
        <f t="shared" si="252"/>
        <v>6043956</v>
      </c>
      <c r="BK75" s="577"/>
      <c r="BL75" s="378">
        <f t="shared" si="206"/>
        <v>0</v>
      </c>
      <c r="BM75" s="379">
        <f t="shared" si="207"/>
        <v>0</v>
      </c>
      <c r="BN75" s="378">
        <f t="shared" si="208"/>
        <v>0</v>
      </c>
      <c r="BO75" s="380">
        <f t="shared" si="209"/>
        <v>0</v>
      </c>
      <c r="BP75" s="380">
        <f t="shared" si="210"/>
        <v>6043956</v>
      </c>
      <c r="BQ75" s="380">
        <f t="shared" si="211"/>
        <v>0</v>
      </c>
      <c r="BR75" s="380">
        <f t="shared" si="212"/>
        <v>0</v>
      </c>
      <c r="BS75" s="379">
        <f t="shared" si="213"/>
        <v>6043956</v>
      </c>
      <c r="BT75" s="378">
        <f t="shared" si="214"/>
        <v>0</v>
      </c>
      <c r="BU75" s="380">
        <f t="shared" si="215"/>
        <v>0</v>
      </c>
      <c r="BV75" s="380">
        <f t="shared" si="216"/>
        <v>0</v>
      </c>
      <c r="BW75" s="380">
        <f t="shared" si="217"/>
        <v>0</v>
      </c>
      <c r="BX75" s="379">
        <f t="shared" si="218"/>
        <v>0</v>
      </c>
      <c r="BY75" s="378">
        <f t="shared" si="219"/>
        <v>0</v>
      </c>
      <c r="BZ75" s="380">
        <f t="shared" si="220"/>
        <v>0</v>
      </c>
      <c r="CA75" s="380">
        <f t="shared" si="221"/>
        <v>0</v>
      </c>
      <c r="CB75" s="379">
        <f t="shared" si="222"/>
        <v>0</v>
      </c>
      <c r="CC75" s="378">
        <f t="shared" si="223"/>
        <v>0</v>
      </c>
      <c r="CD75" s="380">
        <f t="shared" si="224"/>
        <v>0</v>
      </c>
      <c r="CE75" s="379">
        <f t="shared" si="225"/>
        <v>0</v>
      </c>
      <c r="CF75" s="378">
        <f t="shared" si="226"/>
        <v>0</v>
      </c>
      <c r="CG75" s="380">
        <f t="shared" si="227"/>
        <v>0</v>
      </c>
      <c r="CH75" s="380">
        <f t="shared" si="228"/>
        <v>0</v>
      </c>
      <c r="CI75" s="380">
        <f t="shared" si="229"/>
        <v>0</v>
      </c>
      <c r="CJ75" s="379">
        <f t="shared" si="230"/>
        <v>0</v>
      </c>
      <c r="CK75" s="378">
        <f t="shared" si="231"/>
        <v>0</v>
      </c>
      <c r="CL75" s="380">
        <f t="shared" si="232"/>
        <v>0</v>
      </c>
      <c r="CM75" s="379">
        <f t="shared" si="233"/>
        <v>0</v>
      </c>
      <c r="CN75" s="378">
        <f t="shared" si="234"/>
        <v>0</v>
      </c>
      <c r="CO75" s="380">
        <f t="shared" si="235"/>
        <v>0</v>
      </c>
      <c r="CP75" s="379">
        <f t="shared" si="236"/>
        <v>0</v>
      </c>
      <c r="CQ75" s="378">
        <f t="shared" si="237"/>
        <v>0</v>
      </c>
      <c r="CR75" s="380">
        <f t="shared" si="238"/>
        <v>0</v>
      </c>
      <c r="CS75" s="380">
        <f t="shared" si="239"/>
        <v>0</v>
      </c>
      <c r="CT75" s="379">
        <f t="shared" si="240"/>
        <v>0</v>
      </c>
      <c r="CU75" s="378">
        <f t="shared" si="241"/>
        <v>0</v>
      </c>
      <c r="CV75" s="380">
        <f t="shared" si="242"/>
        <v>0</v>
      </c>
      <c r="CW75" s="380">
        <f t="shared" si="243"/>
        <v>0</v>
      </c>
      <c r="CX75" s="379">
        <f t="shared" si="244"/>
        <v>0</v>
      </c>
      <c r="CY75" s="378">
        <f t="shared" si="245"/>
        <v>0</v>
      </c>
      <c r="CZ75" s="380">
        <f t="shared" si="246"/>
        <v>0</v>
      </c>
      <c r="DA75" s="379">
        <f t="shared" si="247"/>
        <v>0</v>
      </c>
      <c r="DB75" s="378">
        <f t="shared" si="248"/>
        <v>0</v>
      </c>
      <c r="DC75" s="380">
        <f t="shared" si="249"/>
        <v>0</v>
      </c>
      <c r="DD75" s="379">
        <f t="shared" si="250"/>
        <v>0</v>
      </c>
      <c r="DE75" s="383">
        <f t="shared" si="253"/>
        <v>0</v>
      </c>
      <c r="DF75" s="391">
        <f t="shared" si="251"/>
        <v>6043956</v>
      </c>
      <c r="DG75" s="603"/>
    </row>
    <row r="76" spans="1:111" s="21" customFormat="1" ht="33.75" customHeight="1" x14ac:dyDescent="0.25">
      <c r="A76" s="462"/>
      <c r="B76" s="272">
        <v>53</v>
      </c>
      <c r="C76" s="5" t="str">
        <f>'ESTUDIO  FORMULADO '!C76</f>
        <v>Éter metil terbutílico</v>
      </c>
      <c r="D76" s="10" t="str">
        <f>'ESTUDIO  FORMULADO '!D76</f>
        <v>Reactivo analítico  o  ACS o Análisis o Ph Eur o  BP</v>
      </c>
      <c r="E76" s="10" t="str">
        <f>'ESTUDIO  FORMULADO '!E76</f>
        <v xml:space="preserve"> ≥99%</v>
      </c>
      <c r="F76" s="5" t="str">
        <f>'ESTUDIO  FORMULADO '!F76</f>
        <v>Frasco por  1 Litro</v>
      </c>
      <c r="G76" s="5" t="str">
        <f>'ESTUDIO  FORMULADO '!G76</f>
        <v xml:space="preserve"> Un (1) año a partir de la entrega</v>
      </c>
      <c r="H76" s="8" t="str">
        <f>'ESTUDIO  FORMULADO '!H76</f>
        <v>AMBIENTE</v>
      </c>
      <c r="I76" s="282" t="str">
        <f>'ESTUDIO  FORMULADO '!I76</f>
        <v> 1634-04-4</v>
      </c>
      <c r="J76" s="437"/>
      <c r="K76" s="284" t="str">
        <f>'ESTUDIO  FORMULADO '!K76</f>
        <v>REACTIVO</v>
      </c>
      <c r="L76" s="282" t="str">
        <f>'ESTUDIO  FORMULADO '!L76</f>
        <v>PUREZA</v>
      </c>
      <c r="M76" s="443"/>
      <c r="N76" s="38"/>
      <c r="O76" s="289">
        <f t="shared" si="190"/>
        <v>0</v>
      </c>
      <c r="P76" s="38"/>
      <c r="Q76" s="22"/>
      <c r="R76" s="22"/>
      <c r="S76" s="22"/>
      <c r="T76" s="353">
        <v>1</v>
      </c>
      <c r="U76" s="289">
        <f t="shared" si="191"/>
        <v>1</v>
      </c>
      <c r="V76" s="45"/>
      <c r="W76" s="22"/>
      <c r="X76" s="22"/>
      <c r="Y76" s="22"/>
      <c r="Z76" s="289">
        <f t="shared" si="192"/>
        <v>0</v>
      </c>
      <c r="AA76" s="45"/>
      <c r="AB76" s="22"/>
      <c r="AC76" s="22"/>
      <c r="AD76" s="22">
        <f t="shared" si="193"/>
        <v>0</v>
      </c>
      <c r="AE76" s="7"/>
      <c r="AF76" s="22">
        <f t="shared" si="194"/>
        <v>0</v>
      </c>
      <c r="AG76" s="289">
        <f t="shared" si="195"/>
        <v>0</v>
      </c>
      <c r="AH76" s="38"/>
      <c r="AI76" s="22"/>
      <c r="AJ76" s="22"/>
      <c r="AK76" s="7"/>
      <c r="AL76" s="289">
        <f t="shared" si="196"/>
        <v>0</v>
      </c>
      <c r="AM76" s="45"/>
      <c r="AN76" s="22"/>
      <c r="AO76" s="289">
        <f t="shared" si="197"/>
        <v>0</v>
      </c>
      <c r="AP76" s="38"/>
      <c r="AQ76" s="7"/>
      <c r="AR76" s="22">
        <f t="shared" si="198"/>
        <v>0</v>
      </c>
      <c r="AS76" s="7"/>
      <c r="AT76" s="7"/>
      <c r="AU76" s="22">
        <f t="shared" si="199"/>
        <v>0</v>
      </c>
      <c r="AV76" s="39">
        <f t="shared" si="200"/>
        <v>0</v>
      </c>
      <c r="AW76" s="53"/>
      <c r="AX76" s="22"/>
      <c r="AY76" s="22"/>
      <c r="AZ76" s="22">
        <f t="shared" si="201"/>
        <v>0</v>
      </c>
      <c r="BA76" s="22"/>
      <c r="BB76" s="22">
        <f t="shared" si="202"/>
        <v>0</v>
      </c>
      <c r="BC76" s="39">
        <f t="shared" si="203"/>
        <v>0</v>
      </c>
      <c r="BD76" s="45"/>
      <c r="BE76" s="22"/>
      <c r="BF76" s="22"/>
      <c r="BG76" s="289">
        <f t="shared" si="204"/>
        <v>0</v>
      </c>
      <c r="BH76" s="295">
        <f t="shared" si="205"/>
        <v>1</v>
      </c>
      <c r="BI76" s="293">
        <f>'ESTUDIO  FORMULADO '!BT76</f>
        <v>708990</v>
      </c>
      <c r="BJ76" s="77">
        <f t="shared" si="252"/>
        <v>708990</v>
      </c>
      <c r="BK76" s="577"/>
      <c r="BL76" s="378">
        <f t="shared" si="206"/>
        <v>0</v>
      </c>
      <c r="BM76" s="379">
        <f t="shared" si="207"/>
        <v>0</v>
      </c>
      <c r="BN76" s="378">
        <f t="shared" si="208"/>
        <v>0</v>
      </c>
      <c r="BO76" s="380">
        <f t="shared" si="209"/>
        <v>0</v>
      </c>
      <c r="BP76" s="380">
        <f t="shared" si="210"/>
        <v>0</v>
      </c>
      <c r="BQ76" s="380">
        <f t="shared" si="211"/>
        <v>0</v>
      </c>
      <c r="BR76" s="380">
        <f t="shared" si="212"/>
        <v>708990</v>
      </c>
      <c r="BS76" s="379">
        <f t="shared" si="213"/>
        <v>708990</v>
      </c>
      <c r="BT76" s="378">
        <f t="shared" si="214"/>
        <v>0</v>
      </c>
      <c r="BU76" s="380">
        <f t="shared" si="215"/>
        <v>0</v>
      </c>
      <c r="BV76" s="380">
        <f t="shared" si="216"/>
        <v>0</v>
      </c>
      <c r="BW76" s="380">
        <f t="shared" si="217"/>
        <v>0</v>
      </c>
      <c r="BX76" s="379">
        <f t="shared" si="218"/>
        <v>0</v>
      </c>
      <c r="BY76" s="378">
        <f t="shared" si="219"/>
        <v>0</v>
      </c>
      <c r="BZ76" s="380">
        <f t="shared" si="220"/>
        <v>0</v>
      </c>
      <c r="CA76" s="380">
        <f t="shared" si="221"/>
        <v>0</v>
      </c>
      <c r="CB76" s="379">
        <f t="shared" si="222"/>
        <v>0</v>
      </c>
      <c r="CC76" s="378">
        <f t="shared" si="223"/>
        <v>0</v>
      </c>
      <c r="CD76" s="380">
        <f t="shared" si="224"/>
        <v>0</v>
      </c>
      <c r="CE76" s="379">
        <f t="shared" si="225"/>
        <v>0</v>
      </c>
      <c r="CF76" s="378">
        <f t="shared" si="226"/>
        <v>0</v>
      </c>
      <c r="CG76" s="380">
        <f t="shared" si="227"/>
        <v>0</v>
      </c>
      <c r="CH76" s="380">
        <f t="shared" si="228"/>
        <v>0</v>
      </c>
      <c r="CI76" s="380">
        <f t="shared" si="229"/>
        <v>0</v>
      </c>
      <c r="CJ76" s="379">
        <f t="shared" si="230"/>
        <v>0</v>
      </c>
      <c r="CK76" s="378">
        <f t="shared" si="231"/>
        <v>0</v>
      </c>
      <c r="CL76" s="380">
        <f t="shared" si="232"/>
        <v>0</v>
      </c>
      <c r="CM76" s="379">
        <f t="shared" si="233"/>
        <v>0</v>
      </c>
      <c r="CN76" s="378">
        <f t="shared" si="234"/>
        <v>0</v>
      </c>
      <c r="CO76" s="380">
        <f t="shared" si="235"/>
        <v>0</v>
      </c>
      <c r="CP76" s="379">
        <f t="shared" si="236"/>
        <v>0</v>
      </c>
      <c r="CQ76" s="378">
        <f t="shared" si="237"/>
        <v>0</v>
      </c>
      <c r="CR76" s="380">
        <f t="shared" si="238"/>
        <v>0</v>
      </c>
      <c r="CS76" s="380">
        <f t="shared" si="239"/>
        <v>0</v>
      </c>
      <c r="CT76" s="379">
        <f t="shared" si="240"/>
        <v>0</v>
      </c>
      <c r="CU76" s="378">
        <f t="shared" si="241"/>
        <v>0</v>
      </c>
      <c r="CV76" s="380">
        <f t="shared" si="242"/>
        <v>0</v>
      </c>
      <c r="CW76" s="380">
        <f t="shared" si="243"/>
        <v>0</v>
      </c>
      <c r="CX76" s="379">
        <f t="shared" si="244"/>
        <v>0</v>
      </c>
      <c r="CY76" s="378">
        <f t="shared" si="245"/>
        <v>0</v>
      </c>
      <c r="CZ76" s="380">
        <f t="shared" si="246"/>
        <v>0</v>
      </c>
      <c r="DA76" s="379">
        <f t="shared" si="247"/>
        <v>0</v>
      </c>
      <c r="DB76" s="378">
        <f t="shared" si="248"/>
        <v>0</v>
      </c>
      <c r="DC76" s="380">
        <f t="shared" si="249"/>
        <v>0</v>
      </c>
      <c r="DD76" s="379">
        <f t="shared" si="250"/>
        <v>0</v>
      </c>
      <c r="DE76" s="383">
        <f t="shared" si="253"/>
        <v>0</v>
      </c>
      <c r="DF76" s="391">
        <f t="shared" si="251"/>
        <v>708990</v>
      </c>
      <c r="DG76" s="603"/>
    </row>
    <row r="77" spans="1:111" s="21" customFormat="1" ht="24" x14ac:dyDescent="0.25">
      <c r="A77" s="462"/>
      <c r="B77" s="272">
        <v>54</v>
      </c>
      <c r="C77" s="5" t="str">
        <f>'ESTUDIO  FORMULADO '!C77</f>
        <v>Formiato de amonio</v>
      </c>
      <c r="D77" s="10" t="str">
        <f>'ESTUDIO  FORMULADO '!D77</f>
        <v>LC MS</v>
      </c>
      <c r="E77" s="10" t="str">
        <f>'ESTUDIO  FORMULADO '!E77</f>
        <v xml:space="preserve"> ≥99%</v>
      </c>
      <c r="F77" s="5" t="str">
        <f>'ESTUDIO  FORMULADO '!F77</f>
        <v>Frasco por 25 gramos</v>
      </c>
      <c r="G77" s="5" t="str">
        <f>'ESTUDIO  FORMULADO '!G77</f>
        <v xml:space="preserve"> Un (1) año a partir de la entrega</v>
      </c>
      <c r="H77" s="8" t="str">
        <f>'ESTUDIO  FORMULADO '!H77</f>
        <v>AMBIENTE</v>
      </c>
      <c r="I77" s="282" t="str">
        <f>'ESTUDIO  FORMULADO '!I77</f>
        <v>CAS 540-69-2</v>
      </c>
      <c r="J77" s="437"/>
      <c r="K77" s="284" t="str">
        <f>'ESTUDIO  FORMULADO '!K77</f>
        <v>REACTIVO</v>
      </c>
      <c r="L77" s="282" t="str">
        <f>'ESTUDIO  FORMULADO '!L77</f>
        <v>PUREZA</v>
      </c>
      <c r="M77" s="443"/>
      <c r="N77" s="38"/>
      <c r="O77" s="289">
        <f t="shared" si="190"/>
        <v>0</v>
      </c>
      <c r="P77" s="38"/>
      <c r="Q77" s="373">
        <v>8</v>
      </c>
      <c r="R77" s="22"/>
      <c r="S77" s="22"/>
      <c r="T77" s="22"/>
      <c r="U77" s="289">
        <f t="shared" si="191"/>
        <v>8</v>
      </c>
      <c r="V77" s="45"/>
      <c r="W77" s="22"/>
      <c r="X77" s="22"/>
      <c r="Y77" s="22"/>
      <c r="Z77" s="289">
        <f t="shared" si="192"/>
        <v>0</v>
      </c>
      <c r="AA77" s="45"/>
      <c r="AB77" s="22"/>
      <c r="AC77" s="22"/>
      <c r="AD77" s="22">
        <f t="shared" si="193"/>
        <v>0</v>
      </c>
      <c r="AE77" s="7"/>
      <c r="AF77" s="22">
        <f t="shared" si="194"/>
        <v>0</v>
      </c>
      <c r="AG77" s="289">
        <f t="shared" si="195"/>
        <v>0</v>
      </c>
      <c r="AH77" s="38"/>
      <c r="AI77" s="22"/>
      <c r="AJ77" s="22"/>
      <c r="AK77" s="7"/>
      <c r="AL77" s="289">
        <f t="shared" si="196"/>
        <v>0</v>
      </c>
      <c r="AM77" s="45"/>
      <c r="AN77" s="22"/>
      <c r="AO77" s="289">
        <f t="shared" si="197"/>
        <v>0</v>
      </c>
      <c r="AP77" s="38"/>
      <c r="AQ77" s="7"/>
      <c r="AR77" s="22">
        <f t="shared" si="198"/>
        <v>0</v>
      </c>
      <c r="AS77" s="7"/>
      <c r="AT77" s="7"/>
      <c r="AU77" s="22">
        <f t="shared" si="199"/>
        <v>0</v>
      </c>
      <c r="AV77" s="39">
        <f t="shared" si="200"/>
        <v>0</v>
      </c>
      <c r="AW77" s="53"/>
      <c r="AX77" s="22"/>
      <c r="AY77" s="22"/>
      <c r="AZ77" s="22">
        <f t="shared" si="201"/>
        <v>0</v>
      </c>
      <c r="BA77" s="22"/>
      <c r="BB77" s="22">
        <f t="shared" si="202"/>
        <v>0</v>
      </c>
      <c r="BC77" s="39">
        <f t="shared" si="203"/>
        <v>0</v>
      </c>
      <c r="BD77" s="45"/>
      <c r="BE77" s="22"/>
      <c r="BF77" s="22"/>
      <c r="BG77" s="289">
        <f t="shared" si="204"/>
        <v>0</v>
      </c>
      <c r="BH77" s="295">
        <f t="shared" si="205"/>
        <v>8</v>
      </c>
      <c r="BI77" s="293">
        <f>'ESTUDIO  FORMULADO '!BT77</f>
        <v>964164</v>
      </c>
      <c r="BJ77" s="77">
        <f t="shared" si="252"/>
        <v>7713312</v>
      </c>
      <c r="BK77" s="577"/>
      <c r="BL77" s="378">
        <f t="shared" si="206"/>
        <v>0</v>
      </c>
      <c r="BM77" s="379">
        <f t="shared" si="207"/>
        <v>0</v>
      </c>
      <c r="BN77" s="378">
        <f t="shared" si="208"/>
        <v>0</v>
      </c>
      <c r="BO77" s="380">
        <f t="shared" si="209"/>
        <v>7713312</v>
      </c>
      <c r="BP77" s="380">
        <f t="shared" si="210"/>
        <v>0</v>
      </c>
      <c r="BQ77" s="380">
        <f t="shared" si="211"/>
        <v>0</v>
      </c>
      <c r="BR77" s="380">
        <f t="shared" si="212"/>
        <v>0</v>
      </c>
      <c r="BS77" s="379">
        <f t="shared" si="213"/>
        <v>7713312</v>
      </c>
      <c r="BT77" s="378">
        <f t="shared" si="214"/>
        <v>0</v>
      </c>
      <c r="BU77" s="380">
        <f t="shared" si="215"/>
        <v>0</v>
      </c>
      <c r="BV77" s="380">
        <f t="shared" si="216"/>
        <v>0</v>
      </c>
      <c r="BW77" s="380">
        <f t="shared" si="217"/>
        <v>0</v>
      </c>
      <c r="BX77" s="379">
        <f t="shared" si="218"/>
        <v>0</v>
      </c>
      <c r="BY77" s="378">
        <f t="shared" si="219"/>
        <v>0</v>
      </c>
      <c r="BZ77" s="380">
        <f t="shared" si="220"/>
        <v>0</v>
      </c>
      <c r="CA77" s="380">
        <f t="shared" si="221"/>
        <v>0</v>
      </c>
      <c r="CB77" s="379">
        <f t="shared" si="222"/>
        <v>0</v>
      </c>
      <c r="CC77" s="378">
        <f t="shared" si="223"/>
        <v>0</v>
      </c>
      <c r="CD77" s="380">
        <f t="shared" si="224"/>
        <v>0</v>
      </c>
      <c r="CE77" s="379">
        <f t="shared" si="225"/>
        <v>0</v>
      </c>
      <c r="CF77" s="378">
        <f t="shared" si="226"/>
        <v>0</v>
      </c>
      <c r="CG77" s="380">
        <f t="shared" si="227"/>
        <v>0</v>
      </c>
      <c r="CH77" s="380">
        <f t="shared" si="228"/>
        <v>0</v>
      </c>
      <c r="CI77" s="380">
        <f t="shared" si="229"/>
        <v>0</v>
      </c>
      <c r="CJ77" s="379">
        <f t="shared" si="230"/>
        <v>0</v>
      </c>
      <c r="CK77" s="378">
        <f t="shared" si="231"/>
        <v>0</v>
      </c>
      <c r="CL77" s="380">
        <f t="shared" si="232"/>
        <v>0</v>
      </c>
      <c r="CM77" s="379">
        <f t="shared" si="233"/>
        <v>0</v>
      </c>
      <c r="CN77" s="378">
        <f t="shared" si="234"/>
        <v>0</v>
      </c>
      <c r="CO77" s="380">
        <f t="shared" si="235"/>
        <v>0</v>
      </c>
      <c r="CP77" s="379">
        <f t="shared" si="236"/>
        <v>0</v>
      </c>
      <c r="CQ77" s="378">
        <f t="shared" si="237"/>
        <v>0</v>
      </c>
      <c r="CR77" s="380">
        <f t="shared" si="238"/>
        <v>0</v>
      </c>
      <c r="CS77" s="380">
        <f t="shared" si="239"/>
        <v>0</v>
      </c>
      <c r="CT77" s="379">
        <f t="shared" si="240"/>
        <v>0</v>
      </c>
      <c r="CU77" s="378">
        <f t="shared" si="241"/>
        <v>0</v>
      </c>
      <c r="CV77" s="380">
        <f t="shared" si="242"/>
        <v>0</v>
      </c>
      <c r="CW77" s="380">
        <f t="shared" si="243"/>
        <v>0</v>
      </c>
      <c r="CX77" s="379">
        <f t="shared" si="244"/>
        <v>0</v>
      </c>
      <c r="CY77" s="378">
        <f t="shared" si="245"/>
        <v>0</v>
      </c>
      <c r="CZ77" s="380">
        <f t="shared" si="246"/>
        <v>0</v>
      </c>
      <c r="DA77" s="379">
        <f t="shared" si="247"/>
        <v>0</v>
      </c>
      <c r="DB77" s="378">
        <f t="shared" si="248"/>
        <v>0</v>
      </c>
      <c r="DC77" s="380">
        <f t="shared" si="249"/>
        <v>0</v>
      </c>
      <c r="DD77" s="379">
        <f t="shared" si="250"/>
        <v>0</v>
      </c>
      <c r="DE77" s="383">
        <f t="shared" si="253"/>
        <v>0</v>
      </c>
      <c r="DF77" s="391">
        <f t="shared" si="251"/>
        <v>7713312</v>
      </c>
      <c r="DG77" s="603"/>
    </row>
    <row r="78" spans="1:111" s="21" customFormat="1" ht="24.75" thickBot="1" x14ac:dyDescent="0.3">
      <c r="A78" s="462"/>
      <c r="B78" s="79">
        <v>55</v>
      </c>
      <c r="C78" s="18" t="str">
        <f>'ESTUDIO  FORMULADO '!C78</f>
        <v>Acetato de amonio</v>
      </c>
      <c r="D78" s="17" t="str">
        <f>'ESTUDIO  FORMULADO '!D78</f>
        <v>LC MS</v>
      </c>
      <c r="E78" s="17" t="str">
        <f>'ESTUDIO  FORMULADO '!E78</f>
        <v xml:space="preserve">≥98% </v>
      </c>
      <c r="F78" s="18" t="str">
        <f>'ESTUDIO  FORMULADO '!F78</f>
        <v>Frasco por 50 gramos</v>
      </c>
      <c r="G78" s="18" t="str">
        <f>'ESTUDIO  FORMULADO '!G78</f>
        <v xml:space="preserve"> Un (1) año a partir de la entrega</v>
      </c>
      <c r="H78" s="69" t="str">
        <f>'ESTUDIO  FORMULADO '!H78</f>
        <v>AMBIENTE</v>
      </c>
      <c r="I78" s="337" t="str">
        <f>'ESTUDIO  FORMULADO '!I78</f>
        <v> CAS 631-61-8</v>
      </c>
      <c r="J78" s="438"/>
      <c r="K78" s="339" t="str">
        <f>'ESTUDIO  FORMULADO '!K78</f>
        <v>REACTIVO</v>
      </c>
      <c r="L78" s="337" t="str">
        <f>'ESTUDIO  FORMULADO '!L78</f>
        <v>PUREZA</v>
      </c>
      <c r="M78" s="444"/>
      <c r="N78" s="42"/>
      <c r="O78" s="334">
        <f t="shared" si="190"/>
        <v>0</v>
      </c>
      <c r="P78" s="42"/>
      <c r="Q78" s="357">
        <v>2</v>
      </c>
      <c r="R78" s="49"/>
      <c r="S78" s="49"/>
      <c r="T78" s="49"/>
      <c r="U78" s="334">
        <f t="shared" si="191"/>
        <v>2</v>
      </c>
      <c r="V78" s="46"/>
      <c r="W78" s="49"/>
      <c r="X78" s="49"/>
      <c r="Y78" s="49"/>
      <c r="Z78" s="334">
        <f t="shared" si="192"/>
        <v>0</v>
      </c>
      <c r="AA78" s="46"/>
      <c r="AB78" s="49"/>
      <c r="AC78" s="49"/>
      <c r="AD78" s="49">
        <f t="shared" si="193"/>
        <v>0</v>
      </c>
      <c r="AE78" s="47"/>
      <c r="AF78" s="49">
        <f t="shared" si="194"/>
        <v>0</v>
      </c>
      <c r="AG78" s="334">
        <f t="shared" si="195"/>
        <v>0</v>
      </c>
      <c r="AH78" s="42"/>
      <c r="AI78" s="49"/>
      <c r="AJ78" s="49"/>
      <c r="AK78" s="47"/>
      <c r="AL78" s="334">
        <f t="shared" si="196"/>
        <v>0</v>
      </c>
      <c r="AM78" s="46"/>
      <c r="AN78" s="49"/>
      <c r="AO78" s="334">
        <f t="shared" si="197"/>
        <v>0</v>
      </c>
      <c r="AP78" s="42"/>
      <c r="AQ78" s="47"/>
      <c r="AR78" s="49">
        <f t="shared" si="198"/>
        <v>0</v>
      </c>
      <c r="AS78" s="47"/>
      <c r="AT78" s="47"/>
      <c r="AU78" s="49">
        <f t="shared" si="199"/>
        <v>0</v>
      </c>
      <c r="AV78" s="43">
        <f t="shared" si="200"/>
        <v>0</v>
      </c>
      <c r="AW78" s="53"/>
      <c r="AX78" s="22"/>
      <c r="AY78" s="22"/>
      <c r="AZ78" s="22">
        <f t="shared" si="201"/>
        <v>0</v>
      </c>
      <c r="BA78" s="22"/>
      <c r="BB78" s="22">
        <f t="shared" si="202"/>
        <v>0</v>
      </c>
      <c r="BC78" s="39">
        <f t="shared" si="203"/>
        <v>0</v>
      </c>
      <c r="BD78" s="45"/>
      <c r="BE78" s="22"/>
      <c r="BF78" s="22"/>
      <c r="BG78" s="289">
        <f t="shared" si="204"/>
        <v>0</v>
      </c>
      <c r="BH78" s="392">
        <f t="shared" si="205"/>
        <v>2</v>
      </c>
      <c r="BI78" s="393">
        <f>'ESTUDIO  FORMULADO '!BT78</f>
        <v>803933</v>
      </c>
      <c r="BJ78" s="394">
        <f t="shared" si="252"/>
        <v>1607866</v>
      </c>
      <c r="BK78" s="577"/>
      <c r="BL78" s="385">
        <f t="shared" si="206"/>
        <v>0</v>
      </c>
      <c r="BM78" s="386">
        <f t="shared" si="207"/>
        <v>0</v>
      </c>
      <c r="BN78" s="385">
        <f t="shared" si="208"/>
        <v>0</v>
      </c>
      <c r="BO78" s="387">
        <f t="shared" si="209"/>
        <v>1607866</v>
      </c>
      <c r="BP78" s="387">
        <f t="shared" si="210"/>
        <v>0</v>
      </c>
      <c r="BQ78" s="387">
        <f t="shared" si="211"/>
        <v>0</v>
      </c>
      <c r="BR78" s="387">
        <f t="shared" si="212"/>
        <v>0</v>
      </c>
      <c r="BS78" s="386">
        <f t="shared" si="213"/>
        <v>1607866</v>
      </c>
      <c r="BT78" s="385">
        <f t="shared" si="214"/>
        <v>0</v>
      </c>
      <c r="BU78" s="387">
        <f t="shared" si="215"/>
        <v>0</v>
      </c>
      <c r="BV78" s="387">
        <f t="shared" si="216"/>
        <v>0</v>
      </c>
      <c r="BW78" s="387">
        <f t="shared" si="217"/>
        <v>0</v>
      </c>
      <c r="BX78" s="386">
        <f t="shared" si="218"/>
        <v>0</v>
      </c>
      <c r="BY78" s="385">
        <f t="shared" si="219"/>
        <v>0</v>
      </c>
      <c r="BZ78" s="387">
        <f t="shared" si="220"/>
        <v>0</v>
      </c>
      <c r="CA78" s="387">
        <f t="shared" si="221"/>
        <v>0</v>
      </c>
      <c r="CB78" s="386">
        <f t="shared" si="222"/>
        <v>0</v>
      </c>
      <c r="CC78" s="385">
        <f t="shared" si="223"/>
        <v>0</v>
      </c>
      <c r="CD78" s="387">
        <f t="shared" si="224"/>
        <v>0</v>
      </c>
      <c r="CE78" s="386">
        <f t="shared" si="225"/>
        <v>0</v>
      </c>
      <c r="CF78" s="385">
        <f t="shared" si="226"/>
        <v>0</v>
      </c>
      <c r="CG78" s="387">
        <f t="shared" si="227"/>
        <v>0</v>
      </c>
      <c r="CH78" s="387">
        <f t="shared" si="228"/>
        <v>0</v>
      </c>
      <c r="CI78" s="387">
        <f t="shared" si="229"/>
        <v>0</v>
      </c>
      <c r="CJ78" s="386">
        <f t="shared" si="230"/>
        <v>0</v>
      </c>
      <c r="CK78" s="385">
        <f t="shared" si="231"/>
        <v>0</v>
      </c>
      <c r="CL78" s="387">
        <f t="shared" si="232"/>
        <v>0</v>
      </c>
      <c r="CM78" s="386">
        <f t="shared" si="233"/>
        <v>0</v>
      </c>
      <c r="CN78" s="385">
        <f t="shared" si="234"/>
        <v>0</v>
      </c>
      <c r="CO78" s="387">
        <f t="shared" si="235"/>
        <v>0</v>
      </c>
      <c r="CP78" s="386">
        <f t="shared" si="236"/>
        <v>0</v>
      </c>
      <c r="CQ78" s="385">
        <f t="shared" si="237"/>
        <v>0</v>
      </c>
      <c r="CR78" s="387">
        <f t="shared" si="238"/>
        <v>0</v>
      </c>
      <c r="CS78" s="387">
        <f t="shared" si="239"/>
        <v>0</v>
      </c>
      <c r="CT78" s="386">
        <f t="shared" si="240"/>
        <v>0</v>
      </c>
      <c r="CU78" s="385">
        <f t="shared" si="241"/>
        <v>0</v>
      </c>
      <c r="CV78" s="387">
        <f t="shared" si="242"/>
        <v>0</v>
      </c>
      <c r="CW78" s="387">
        <f t="shared" si="243"/>
        <v>0</v>
      </c>
      <c r="CX78" s="386">
        <f t="shared" si="244"/>
        <v>0</v>
      </c>
      <c r="CY78" s="385">
        <f t="shared" si="245"/>
        <v>0</v>
      </c>
      <c r="CZ78" s="387">
        <f t="shared" si="246"/>
        <v>0</v>
      </c>
      <c r="DA78" s="386">
        <f t="shared" si="247"/>
        <v>0</v>
      </c>
      <c r="DB78" s="385">
        <f t="shared" si="248"/>
        <v>0</v>
      </c>
      <c r="DC78" s="387">
        <f t="shared" si="249"/>
        <v>0</v>
      </c>
      <c r="DD78" s="386">
        <f t="shared" si="250"/>
        <v>0</v>
      </c>
      <c r="DE78" s="390">
        <f t="shared" si="253"/>
        <v>0</v>
      </c>
      <c r="DF78" s="395">
        <f t="shared" si="251"/>
        <v>1607866</v>
      </c>
      <c r="DG78" s="603"/>
    </row>
    <row r="79" spans="1:111" ht="15.75" thickBot="1" x14ac:dyDescent="0.3">
      <c r="B79" s="458" t="s">
        <v>253</v>
      </c>
      <c r="C79" s="447"/>
      <c r="D79" s="447"/>
      <c r="E79" s="447"/>
      <c r="F79" s="447"/>
      <c r="G79" s="447"/>
      <c r="H79" s="447"/>
      <c r="I79" s="447"/>
      <c r="J79" s="447"/>
      <c r="K79" s="447"/>
      <c r="L79" s="447"/>
      <c r="M79" s="448"/>
      <c r="N79" s="285">
        <f t="shared" ref="N79:BH79" si="254">SUM(N65:N78)</f>
        <v>0</v>
      </c>
      <c r="O79" s="286">
        <f t="shared" si="254"/>
        <v>0</v>
      </c>
      <c r="P79" s="285">
        <f t="shared" si="254"/>
        <v>0</v>
      </c>
      <c r="Q79" s="287">
        <f t="shared" si="254"/>
        <v>11</v>
      </c>
      <c r="R79" s="287">
        <f t="shared" si="254"/>
        <v>4</v>
      </c>
      <c r="S79" s="287">
        <f t="shared" si="254"/>
        <v>0</v>
      </c>
      <c r="T79" s="287">
        <f t="shared" si="254"/>
        <v>41</v>
      </c>
      <c r="U79" s="286">
        <f t="shared" si="254"/>
        <v>56</v>
      </c>
      <c r="V79" s="285">
        <f t="shared" si="254"/>
        <v>1</v>
      </c>
      <c r="W79" s="287">
        <f t="shared" si="254"/>
        <v>0</v>
      </c>
      <c r="X79" s="287">
        <f t="shared" si="254"/>
        <v>0</v>
      </c>
      <c r="Y79" s="287">
        <f t="shared" si="254"/>
        <v>10</v>
      </c>
      <c r="Z79" s="286">
        <f t="shared" si="254"/>
        <v>11</v>
      </c>
      <c r="AA79" s="285">
        <f t="shared" si="254"/>
        <v>2</v>
      </c>
      <c r="AB79" s="287">
        <f t="shared" si="254"/>
        <v>0</v>
      </c>
      <c r="AC79" s="287">
        <f t="shared" si="254"/>
        <v>0</v>
      </c>
      <c r="AD79" s="287">
        <f t="shared" si="254"/>
        <v>2</v>
      </c>
      <c r="AE79" s="287">
        <f t="shared" si="254"/>
        <v>0</v>
      </c>
      <c r="AF79" s="287">
        <f t="shared" si="254"/>
        <v>0</v>
      </c>
      <c r="AG79" s="286">
        <f t="shared" si="254"/>
        <v>2</v>
      </c>
      <c r="AH79" s="285">
        <f t="shared" si="254"/>
        <v>0</v>
      </c>
      <c r="AI79" s="287">
        <f t="shared" si="254"/>
        <v>1</v>
      </c>
      <c r="AJ79" s="287">
        <f t="shared" si="254"/>
        <v>0</v>
      </c>
      <c r="AK79" s="287">
        <f t="shared" si="254"/>
        <v>11</v>
      </c>
      <c r="AL79" s="286">
        <f t="shared" si="254"/>
        <v>12</v>
      </c>
      <c r="AM79" s="285">
        <f t="shared" si="254"/>
        <v>0</v>
      </c>
      <c r="AN79" s="287">
        <f t="shared" si="254"/>
        <v>19</v>
      </c>
      <c r="AO79" s="286">
        <f t="shared" si="254"/>
        <v>19</v>
      </c>
      <c r="AP79" s="285">
        <f t="shared" si="254"/>
        <v>0</v>
      </c>
      <c r="AQ79" s="287">
        <f t="shared" si="254"/>
        <v>0</v>
      </c>
      <c r="AR79" s="287">
        <f t="shared" si="254"/>
        <v>0</v>
      </c>
      <c r="AS79" s="287">
        <f t="shared" si="254"/>
        <v>1</v>
      </c>
      <c r="AT79" s="287">
        <f t="shared" si="254"/>
        <v>0</v>
      </c>
      <c r="AU79" s="287">
        <f t="shared" si="254"/>
        <v>1</v>
      </c>
      <c r="AV79" s="286">
        <f t="shared" si="254"/>
        <v>1</v>
      </c>
      <c r="AW79" s="31">
        <f t="shared" si="254"/>
        <v>0</v>
      </c>
      <c r="AX79" s="32">
        <f t="shared" si="254"/>
        <v>1</v>
      </c>
      <c r="AY79" s="32">
        <f t="shared" si="254"/>
        <v>38</v>
      </c>
      <c r="AZ79" s="32">
        <f t="shared" si="254"/>
        <v>39</v>
      </c>
      <c r="BA79" s="32">
        <f t="shared" si="254"/>
        <v>0</v>
      </c>
      <c r="BB79" s="32">
        <f t="shared" si="254"/>
        <v>0</v>
      </c>
      <c r="BC79" s="33">
        <f t="shared" si="254"/>
        <v>39</v>
      </c>
      <c r="BD79" s="31">
        <f t="shared" si="254"/>
        <v>2</v>
      </c>
      <c r="BE79" s="32">
        <f t="shared" si="254"/>
        <v>0</v>
      </c>
      <c r="BF79" s="32">
        <f t="shared" si="254"/>
        <v>87</v>
      </c>
      <c r="BG79" s="33">
        <f t="shared" si="254"/>
        <v>89</v>
      </c>
      <c r="BH79" s="268">
        <f t="shared" si="254"/>
        <v>229</v>
      </c>
      <c r="BI79" s="578" t="s">
        <v>279</v>
      </c>
      <c r="BJ79" s="579"/>
      <c r="BK79" s="571"/>
      <c r="BL79" s="592">
        <f>SUM(BM65:BM78)</f>
        <v>0</v>
      </c>
      <c r="BM79" s="593"/>
      <c r="BN79" s="604">
        <f>SUM(BS65:BS78)</f>
        <v>58218424</v>
      </c>
      <c r="BO79" s="605"/>
      <c r="BP79" s="605"/>
      <c r="BQ79" s="605"/>
      <c r="BR79" s="605"/>
      <c r="BS79" s="606"/>
      <c r="BT79" s="604">
        <f>SUM(BX65:BX78)</f>
        <v>4275977</v>
      </c>
      <c r="BU79" s="605"/>
      <c r="BV79" s="605"/>
      <c r="BW79" s="605"/>
      <c r="BX79" s="607"/>
      <c r="BY79" s="584">
        <f>SUM(CE65:CE78)</f>
        <v>1223822</v>
      </c>
      <c r="BZ79" s="585"/>
      <c r="CA79" s="585"/>
      <c r="CB79" s="585"/>
      <c r="CC79" s="585"/>
      <c r="CD79" s="585"/>
      <c r="CE79" s="586"/>
      <c r="CF79" s="583">
        <f>SUM(CJ65:CJ78)</f>
        <v>22329339</v>
      </c>
      <c r="CG79" s="578"/>
      <c r="CH79" s="578"/>
      <c r="CI79" s="578"/>
      <c r="CJ79" s="579"/>
      <c r="CK79" s="608">
        <f>SUM(CM65:CM78)</f>
        <v>10338264</v>
      </c>
      <c r="CL79" s="609"/>
      <c r="CM79" s="610"/>
      <c r="CN79" s="584">
        <f>SUM(CT65:CT78)</f>
        <v>543297</v>
      </c>
      <c r="CO79" s="585"/>
      <c r="CP79" s="585"/>
      <c r="CQ79" s="585"/>
      <c r="CR79" s="585"/>
      <c r="CS79" s="585"/>
      <c r="CT79" s="586"/>
      <c r="CU79" s="584">
        <f>SUM(DA65:DA78)</f>
        <v>25619618</v>
      </c>
      <c r="CV79" s="585"/>
      <c r="CW79" s="585"/>
      <c r="CX79" s="585"/>
      <c r="CY79" s="585"/>
      <c r="CZ79" s="585"/>
      <c r="DA79" s="586"/>
      <c r="DB79" s="584">
        <f>SUM(DE65:DE78)</f>
        <v>61319873</v>
      </c>
      <c r="DC79" s="585"/>
      <c r="DD79" s="585"/>
      <c r="DE79" s="586"/>
      <c r="DF79" s="137">
        <f>DB79+CU79+CN79+CK79+CF79+BY79+BT79+BN79+BL79</f>
        <v>183868614</v>
      </c>
      <c r="DG79" s="598"/>
    </row>
    <row r="80" spans="1:111" ht="15.75" thickBot="1" x14ac:dyDescent="0.3">
      <c r="BI80" s="589" t="s">
        <v>315</v>
      </c>
      <c r="BJ80" s="574"/>
      <c r="BK80" s="575"/>
      <c r="BL80" s="220">
        <f>SUM(BL65:BL78)</f>
        <v>0</v>
      </c>
      <c r="BM80" s="223">
        <f>SUM(BL80)</f>
        <v>0</v>
      </c>
      <c r="BN80" s="220">
        <f>SUM(BN65:BN78)</f>
        <v>0</v>
      </c>
      <c r="BO80" s="220">
        <f>SUM(BO65:BO78)</f>
        <v>9570023</v>
      </c>
      <c r="BP80" s="220">
        <f>SUM(BP65:BP78)</f>
        <v>6043956</v>
      </c>
      <c r="BQ80" s="220">
        <f>SUM(BQ65:BQ78)</f>
        <v>0</v>
      </c>
      <c r="BR80" s="220">
        <f>SUM(BR65:BR78)</f>
        <v>42604445</v>
      </c>
      <c r="BS80" s="223">
        <f>SUM(BN80:BR80)</f>
        <v>58218424</v>
      </c>
      <c r="BT80" s="220">
        <f>SUM(BT65:BT78)</f>
        <v>543297</v>
      </c>
      <c r="BU80" s="220">
        <f>SUM(BU65:BU78)</f>
        <v>0</v>
      </c>
      <c r="BV80" s="220">
        <f>SUM(BV65:BV78)</f>
        <v>0</v>
      </c>
      <c r="BW80" s="220">
        <f>SUM(BW65:BW78)</f>
        <v>3732680</v>
      </c>
      <c r="BX80" s="223">
        <f>SUM(BT80:BW80)</f>
        <v>4275977</v>
      </c>
      <c r="BY80" s="220">
        <f>SUM(BY65:BY78)</f>
        <v>1223822</v>
      </c>
      <c r="BZ80" s="220">
        <f>SUM(BZ65:BZ78)</f>
        <v>0</v>
      </c>
      <c r="CA80" s="220">
        <f>SUM(CA65:CA78)</f>
        <v>0</v>
      </c>
      <c r="CB80" s="222">
        <f>SUM(BY80:CA80)</f>
        <v>1223822</v>
      </c>
      <c r="CC80" s="220">
        <f>SUM(CC65:CC78)</f>
        <v>0</v>
      </c>
      <c r="CD80" s="222">
        <f>SUM(CC80)</f>
        <v>0</v>
      </c>
      <c r="CE80" s="223">
        <f>SUM(CE65:CE78)</f>
        <v>1223822</v>
      </c>
      <c r="CF80" s="220">
        <f>SUM(CF65:CF78)</f>
        <v>0</v>
      </c>
      <c r="CG80" s="220">
        <f>SUM(CG65:CG78)</f>
        <v>246901</v>
      </c>
      <c r="CH80" s="220">
        <f>SUM(CH65:CH78)</f>
        <v>0</v>
      </c>
      <c r="CI80" s="220">
        <f>SUM(CI65:CI78)</f>
        <v>22082438</v>
      </c>
      <c r="CJ80" s="223">
        <f>SUM(CF80:CI80)</f>
        <v>22329339</v>
      </c>
      <c r="CK80" s="220">
        <f>SUM(CK65:CK78)</f>
        <v>0</v>
      </c>
      <c r="CL80" s="220">
        <f>SUM(CL65:CL78)</f>
        <v>10338264</v>
      </c>
      <c r="CM80" s="223">
        <f>SUM(CK80:CL80)</f>
        <v>10338264</v>
      </c>
      <c r="CN80" s="220">
        <f>SUM(CN65:CN78)</f>
        <v>0</v>
      </c>
      <c r="CO80" s="220">
        <f>SUM(CO65:CO78)</f>
        <v>0</v>
      </c>
      <c r="CP80" s="222">
        <f>SUM(CN80:CO80)</f>
        <v>0</v>
      </c>
      <c r="CQ80" s="220">
        <f>SUM(CQ65:CQ78)</f>
        <v>543297</v>
      </c>
      <c r="CR80" s="220">
        <f>SUM(CR65:CR78)</f>
        <v>0</v>
      </c>
      <c r="CS80" s="222">
        <f>SUM(CQ80:CR80)</f>
        <v>543297</v>
      </c>
      <c r="CT80" s="223">
        <f>SUM(CT65:CT78)</f>
        <v>543297</v>
      </c>
      <c r="CU80" s="220">
        <f>SUM(CU65:CU78)</f>
        <v>0</v>
      </c>
      <c r="CV80" s="220">
        <f>SUM(CV65:CV78)</f>
        <v>907752</v>
      </c>
      <c r="CW80" s="220">
        <f>SUM(CW65:CW78)</f>
        <v>24711866</v>
      </c>
      <c r="CX80" s="222">
        <f>SUM(CU80:CW80)</f>
        <v>25619618</v>
      </c>
      <c r="CY80" s="220">
        <f t="shared" ref="CY80:DD80" si="255">SUM(CY65:CY78)</f>
        <v>0</v>
      </c>
      <c r="CZ80" s="222">
        <f t="shared" si="255"/>
        <v>0</v>
      </c>
      <c r="DA80" s="223">
        <f t="shared" si="255"/>
        <v>25619618</v>
      </c>
      <c r="DB80" s="220">
        <f t="shared" si="255"/>
        <v>2229948</v>
      </c>
      <c r="DC80" s="220">
        <f t="shared" si="255"/>
        <v>0</v>
      </c>
      <c r="DD80" s="220">
        <f t="shared" si="255"/>
        <v>59089925</v>
      </c>
      <c r="DE80" s="223">
        <f>SUM(DB80:DD80)</f>
        <v>61319873</v>
      </c>
      <c r="DF80" s="224">
        <f>DE80+DA80+CT80+CM80+CJ80+CE80+BX80+BS80+BM80</f>
        <v>183868614</v>
      </c>
      <c r="DG80" s="571"/>
    </row>
    <row r="81" spans="2:111" ht="23.25" customHeight="1" x14ac:dyDescent="0.2">
      <c r="B81" s="449" t="s">
        <v>258</v>
      </c>
      <c r="C81" s="450"/>
      <c r="D81" s="450"/>
      <c r="E81" s="450"/>
      <c r="F81" s="450"/>
      <c r="G81" s="450"/>
      <c r="H81" s="450"/>
      <c r="I81" s="450"/>
      <c r="J81" s="450"/>
      <c r="K81" s="450"/>
      <c r="L81" s="450"/>
      <c r="M81" s="451"/>
    </row>
    <row r="82" spans="2:111" ht="15" customHeight="1" x14ac:dyDescent="0.2">
      <c r="B82" s="452"/>
      <c r="C82" s="453"/>
      <c r="D82" s="453"/>
      <c r="E82" s="453"/>
      <c r="F82" s="453"/>
      <c r="G82" s="453"/>
      <c r="H82" s="453"/>
      <c r="I82" s="453"/>
      <c r="J82" s="453"/>
      <c r="K82" s="453"/>
      <c r="L82" s="453"/>
      <c r="M82" s="454"/>
    </row>
    <row r="83" spans="2:111" ht="15.75" customHeight="1" thickBot="1" x14ac:dyDescent="0.25">
      <c r="B83" s="455"/>
      <c r="C83" s="456"/>
      <c r="D83" s="456"/>
      <c r="E83" s="456"/>
      <c r="F83" s="456"/>
      <c r="G83" s="456"/>
      <c r="H83" s="456"/>
      <c r="I83" s="456"/>
      <c r="J83" s="456"/>
      <c r="K83" s="456"/>
      <c r="L83" s="456"/>
      <c r="M83" s="457"/>
    </row>
    <row r="84" spans="2:111" s="21" customFormat="1" ht="15.75" customHeight="1" thickBot="1" x14ac:dyDescent="0.3">
      <c r="B84" s="472" t="s">
        <v>235</v>
      </c>
      <c r="C84" s="478" t="s">
        <v>18</v>
      </c>
      <c r="D84" s="475" t="s">
        <v>236</v>
      </c>
      <c r="E84" s="472" t="s">
        <v>19</v>
      </c>
      <c r="F84" s="466" t="s">
        <v>321</v>
      </c>
      <c r="G84" s="466" t="s">
        <v>238</v>
      </c>
      <c r="H84" s="466" t="s">
        <v>239</v>
      </c>
      <c r="I84" s="469" t="s">
        <v>20</v>
      </c>
      <c r="J84" s="459" t="s">
        <v>240</v>
      </c>
      <c r="K84" s="459" t="s">
        <v>241</v>
      </c>
      <c r="L84" s="459" t="s">
        <v>242</v>
      </c>
      <c r="M84" s="459" t="s">
        <v>243</v>
      </c>
      <c r="N84" s="481" t="s">
        <v>0</v>
      </c>
      <c r="O84" s="482"/>
      <c r="P84" s="481" t="s">
        <v>2</v>
      </c>
      <c r="Q84" s="490"/>
      <c r="R84" s="490"/>
      <c r="S84" s="490"/>
      <c r="T84" s="490"/>
      <c r="U84" s="482"/>
      <c r="V84" s="490" t="s">
        <v>3</v>
      </c>
      <c r="W84" s="490"/>
      <c r="X84" s="490"/>
      <c r="Y84" s="490"/>
      <c r="Z84" s="482"/>
      <c r="AA84" s="498" t="s">
        <v>4</v>
      </c>
      <c r="AB84" s="498"/>
      <c r="AC84" s="498"/>
      <c r="AD84" s="498"/>
      <c r="AE84" s="498"/>
      <c r="AF84" s="498"/>
      <c r="AG84" s="499"/>
      <c r="AH84" s="500" t="s">
        <v>5</v>
      </c>
      <c r="AI84" s="498"/>
      <c r="AJ84" s="498"/>
      <c r="AK84" s="498"/>
      <c r="AL84" s="498"/>
      <c r="AM84" s="481" t="s">
        <v>6</v>
      </c>
      <c r="AN84" s="490"/>
      <c r="AO84" s="482"/>
      <c r="AP84" s="490" t="s">
        <v>7</v>
      </c>
      <c r="AQ84" s="490"/>
      <c r="AR84" s="490"/>
      <c r="AS84" s="490"/>
      <c r="AT84" s="490"/>
      <c r="AU84" s="490"/>
      <c r="AV84" s="482"/>
      <c r="AW84" s="481" t="s">
        <v>8</v>
      </c>
      <c r="AX84" s="490"/>
      <c r="AY84" s="490"/>
      <c r="AZ84" s="490"/>
      <c r="BA84" s="490"/>
      <c r="BB84" s="490"/>
      <c r="BC84" s="482"/>
      <c r="BD84" s="481" t="s">
        <v>9</v>
      </c>
      <c r="BE84" s="490"/>
      <c r="BF84" s="490"/>
      <c r="BG84" s="482"/>
      <c r="BH84" s="459" t="s">
        <v>244</v>
      </c>
      <c r="BI84" s="431" t="s">
        <v>286</v>
      </c>
      <c r="BJ84" s="556" t="s">
        <v>271</v>
      </c>
      <c r="BK84" s="556" t="s">
        <v>272</v>
      </c>
      <c r="BL84" s="490" t="s">
        <v>0</v>
      </c>
      <c r="BM84" s="482"/>
      <c r="BN84" s="481" t="s">
        <v>2</v>
      </c>
      <c r="BO84" s="490"/>
      <c r="BP84" s="490"/>
      <c r="BQ84" s="490"/>
      <c r="BR84" s="490"/>
      <c r="BS84" s="482"/>
      <c r="BT84" s="490" t="s">
        <v>3</v>
      </c>
      <c r="BU84" s="490"/>
      <c r="BV84" s="490"/>
      <c r="BW84" s="490"/>
      <c r="BX84" s="482"/>
      <c r="BY84" s="498" t="s">
        <v>4</v>
      </c>
      <c r="BZ84" s="498"/>
      <c r="CA84" s="498"/>
      <c r="CB84" s="498"/>
      <c r="CC84" s="498"/>
      <c r="CD84" s="498"/>
      <c r="CE84" s="499"/>
      <c r="CF84" s="500" t="s">
        <v>5</v>
      </c>
      <c r="CG84" s="498"/>
      <c r="CH84" s="498"/>
      <c r="CI84" s="498"/>
      <c r="CJ84" s="498"/>
      <c r="CK84" s="481" t="s">
        <v>6</v>
      </c>
      <c r="CL84" s="490"/>
      <c r="CM84" s="482"/>
      <c r="CN84" s="490" t="s">
        <v>7</v>
      </c>
      <c r="CO84" s="490"/>
      <c r="CP84" s="490"/>
      <c r="CQ84" s="490"/>
      <c r="CR84" s="490"/>
      <c r="CS84" s="490"/>
      <c r="CT84" s="482"/>
      <c r="CU84" s="481" t="s">
        <v>8</v>
      </c>
      <c r="CV84" s="490"/>
      <c r="CW84" s="490"/>
      <c r="CX84" s="490"/>
      <c r="CY84" s="490"/>
      <c r="CZ84" s="490"/>
      <c r="DA84" s="482"/>
      <c r="DB84" s="481" t="s">
        <v>9</v>
      </c>
      <c r="DC84" s="490"/>
      <c r="DD84" s="490"/>
      <c r="DE84" s="482"/>
      <c r="DF84" s="459" t="s">
        <v>287</v>
      </c>
      <c r="DG84" s="459" t="s">
        <v>288</v>
      </c>
    </row>
    <row r="85" spans="2:111" s="21" customFormat="1" ht="15" customHeight="1" thickBot="1" x14ac:dyDescent="0.3">
      <c r="B85" s="473"/>
      <c r="C85" s="479"/>
      <c r="D85" s="476"/>
      <c r="E85" s="473"/>
      <c r="F85" s="467"/>
      <c r="G85" s="467"/>
      <c r="H85" s="467"/>
      <c r="I85" s="470"/>
      <c r="J85" s="460"/>
      <c r="K85" s="460"/>
      <c r="L85" s="460"/>
      <c r="M85" s="460"/>
      <c r="N85" s="483"/>
      <c r="O85" s="484"/>
      <c r="P85" s="495"/>
      <c r="Q85" s="496"/>
      <c r="R85" s="496"/>
      <c r="S85" s="496"/>
      <c r="T85" s="496"/>
      <c r="U85" s="497"/>
      <c r="V85" s="496"/>
      <c r="W85" s="496"/>
      <c r="X85" s="496"/>
      <c r="Y85" s="496"/>
      <c r="Z85" s="497"/>
      <c r="AA85" s="500" t="s">
        <v>10</v>
      </c>
      <c r="AB85" s="498"/>
      <c r="AC85" s="498"/>
      <c r="AD85" s="499"/>
      <c r="AE85" s="500" t="s">
        <v>11</v>
      </c>
      <c r="AF85" s="498"/>
      <c r="AG85" s="499"/>
      <c r="AH85" s="500" t="s">
        <v>12</v>
      </c>
      <c r="AI85" s="498"/>
      <c r="AJ85" s="498"/>
      <c r="AK85" s="498"/>
      <c r="AL85" s="499"/>
      <c r="AM85" s="483"/>
      <c r="AN85" s="492"/>
      <c r="AO85" s="484"/>
      <c r="AP85" s="500" t="s">
        <v>13</v>
      </c>
      <c r="AQ85" s="498"/>
      <c r="AR85" s="499"/>
      <c r="AS85" s="500" t="s">
        <v>14</v>
      </c>
      <c r="AT85" s="498"/>
      <c r="AU85" s="499"/>
      <c r="AV85" s="501" t="s">
        <v>15</v>
      </c>
      <c r="AW85" s="500" t="s">
        <v>16</v>
      </c>
      <c r="AX85" s="498"/>
      <c r="AY85" s="498"/>
      <c r="AZ85" s="499"/>
      <c r="BA85" s="500" t="s">
        <v>17</v>
      </c>
      <c r="BB85" s="499"/>
      <c r="BC85" s="488" t="s">
        <v>39</v>
      </c>
      <c r="BD85" s="483"/>
      <c r="BE85" s="492"/>
      <c r="BF85" s="492"/>
      <c r="BG85" s="484"/>
      <c r="BH85" s="460"/>
      <c r="BI85" s="432"/>
      <c r="BJ85" s="557"/>
      <c r="BK85" s="557"/>
      <c r="BL85" s="492"/>
      <c r="BM85" s="484"/>
      <c r="BN85" s="495"/>
      <c r="BO85" s="496"/>
      <c r="BP85" s="496"/>
      <c r="BQ85" s="496"/>
      <c r="BR85" s="496"/>
      <c r="BS85" s="497"/>
      <c r="BT85" s="496"/>
      <c r="BU85" s="496"/>
      <c r="BV85" s="496"/>
      <c r="BW85" s="496"/>
      <c r="BX85" s="497"/>
      <c r="BY85" s="500" t="s">
        <v>10</v>
      </c>
      <c r="BZ85" s="498"/>
      <c r="CA85" s="498"/>
      <c r="CB85" s="499"/>
      <c r="CC85" s="500" t="s">
        <v>11</v>
      </c>
      <c r="CD85" s="498"/>
      <c r="CE85" s="499"/>
      <c r="CF85" s="500" t="s">
        <v>12</v>
      </c>
      <c r="CG85" s="498"/>
      <c r="CH85" s="498"/>
      <c r="CI85" s="498"/>
      <c r="CJ85" s="499"/>
      <c r="CK85" s="483"/>
      <c r="CL85" s="492"/>
      <c r="CM85" s="484"/>
      <c r="CN85" s="500" t="s">
        <v>13</v>
      </c>
      <c r="CO85" s="498"/>
      <c r="CP85" s="499"/>
      <c r="CQ85" s="500" t="s">
        <v>14</v>
      </c>
      <c r="CR85" s="498"/>
      <c r="CS85" s="499"/>
      <c r="CT85" s="501" t="s">
        <v>15</v>
      </c>
      <c r="CU85" s="500" t="s">
        <v>16</v>
      </c>
      <c r="CV85" s="498"/>
      <c r="CW85" s="498"/>
      <c r="CX85" s="499"/>
      <c r="CY85" s="500" t="s">
        <v>17</v>
      </c>
      <c r="CZ85" s="499"/>
      <c r="DA85" s="488" t="s">
        <v>39</v>
      </c>
      <c r="DB85" s="483"/>
      <c r="DC85" s="492"/>
      <c r="DD85" s="492"/>
      <c r="DE85" s="484"/>
      <c r="DF85" s="460"/>
      <c r="DG85" s="460"/>
    </row>
    <row r="86" spans="2:111" s="21" customFormat="1" ht="48.75" thickBot="1" x14ac:dyDescent="0.3">
      <c r="B86" s="474"/>
      <c r="C86" s="480"/>
      <c r="D86" s="477"/>
      <c r="E86" s="474"/>
      <c r="F86" s="468"/>
      <c r="G86" s="468"/>
      <c r="H86" s="468"/>
      <c r="I86" s="471"/>
      <c r="J86" s="460"/>
      <c r="K86" s="460"/>
      <c r="L86" s="460"/>
      <c r="M86" s="460"/>
      <c r="N86" s="12" t="s">
        <v>21</v>
      </c>
      <c r="O86" s="24" t="s">
        <v>1</v>
      </c>
      <c r="P86" s="25" t="s">
        <v>22</v>
      </c>
      <c r="Q86" s="12" t="s">
        <v>24</v>
      </c>
      <c r="R86" s="12" t="s">
        <v>25</v>
      </c>
      <c r="S86" s="12" t="s">
        <v>26</v>
      </c>
      <c r="T86" s="12" t="s">
        <v>27</v>
      </c>
      <c r="U86" s="26" t="s">
        <v>28</v>
      </c>
      <c r="V86" s="12" t="s">
        <v>23</v>
      </c>
      <c r="W86" s="12" t="s">
        <v>24</v>
      </c>
      <c r="X86" s="12" t="s">
        <v>26</v>
      </c>
      <c r="Y86" s="12" t="s">
        <v>27</v>
      </c>
      <c r="Z86" s="26" t="s">
        <v>29</v>
      </c>
      <c r="AA86" s="12" t="s">
        <v>23</v>
      </c>
      <c r="AB86" s="12" t="s">
        <v>24</v>
      </c>
      <c r="AC86" s="12" t="s">
        <v>27</v>
      </c>
      <c r="AD86" s="26" t="s">
        <v>30</v>
      </c>
      <c r="AE86" s="12" t="s">
        <v>22</v>
      </c>
      <c r="AF86" s="27" t="s">
        <v>31</v>
      </c>
      <c r="AG86" s="26" t="s">
        <v>32</v>
      </c>
      <c r="AH86" s="25" t="s">
        <v>22</v>
      </c>
      <c r="AI86" s="12" t="s">
        <v>23</v>
      </c>
      <c r="AJ86" s="12" t="s">
        <v>24</v>
      </c>
      <c r="AK86" s="12" t="s">
        <v>27</v>
      </c>
      <c r="AL86" s="26" t="s">
        <v>33</v>
      </c>
      <c r="AM86" s="12" t="s">
        <v>24</v>
      </c>
      <c r="AN86" s="12" t="s">
        <v>27</v>
      </c>
      <c r="AO86" s="26" t="s">
        <v>34</v>
      </c>
      <c r="AP86" s="12" t="s">
        <v>23</v>
      </c>
      <c r="AQ86" s="12" t="s">
        <v>27</v>
      </c>
      <c r="AR86" s="26" t="s">
        <v>35</v>
      </c>
      <c r="AS86" s="12" t="s">
        <v>23</v>
      </c>
      <c r="AT86" s="12" t="s">
        <v>26</v>
      </c>
      <c r="AU86" s="28" t="s">
        <v>36</v>
      </c>
      <c r="AV86" s="502"/>
      <c r="AW86" s="25" t="s">
        <v>22</v>
      </c>
      <c r="AX86" s="12" t="s">
        <v>24</v>
      </c>
      <c r="AY86" s="12" t="s">
        <v>27</v>
      </c>
      <c r="AZ86" s="26" t="s">
        <v>37</v>
      </c>
      <c r="BA86" s="12" t="s">
        <v>22</v>
      </c>
      <c r="BB86" s="27" t="s">
        <v>38</v>
      </c>
      <c r="BC86" s="489"/>
      <c r="BD86" s="12" t="s">
        <v>24</v>
      </c>
      <c r="BE86" s="12" t="s">
        <v>26</v>
      </c>
      <c r="BF86" s="12" t="s">
        <v>27</v>
      </c>
      <c r="BG86" s="26" t="s">
        <v>40</v>
      </c>
      <c r="BH86" s="493"/>
      <c r="BI86" s="491"/>
      <c r="BJ86" s="557"/>
      <c r="BK86" s="558"/>
      <c r="BL86" s="2" t="s">
        <v>21</v>
      </c>
      <c r="BM86" s="1" t="s">
        <v>1</v>
      </c>
      <c r="BN86" s="133" t="s">
        <v>22</v>
      </c>
      <c r="BO86" s="2" t="s">
        <v>24</v>
      </c>
      <c r="BP86" s="2" t="s">
        <v>25</v>
      </c>
      <c r="BQ86" s="2" t="s">
        <v>26</v>
      </c>
      <c r="BR86" s="2" t="s">
        <v>27</v>
      </c>
      <c r="BS86" s="3" t="s">
        <v>28</v>
      </c>
      <c r="BT86" s="2" t="s">
        <v>23</v>
      </c>
      <c r="BU86" s="2" t="s">
        <v>24</v>
      </c>
      <c r="BV86" s="2" t="s">
        <v>26</v>
      </c>
      <c r="BW86" s="2" t="s">
        <v>27</v>
      </c>
      <c r="BX86" s="3" t="s">
        <v>29</v>
      </c>
      <c r="BY86" s="2" t="s">
        <v>23</v>
      </c>
      <c r="BZ86" s="2" t="s">
        <v>24</v>
      </c>
      <c r="CA86" s="2" t="s">
        <v>27</v>
      </c>
      <c r="CB86" s="3" t="s">
        <v>30</v>
      </c>
      <c r="CC86" s="2" t="s">
        <v>22</v>
      </c>
      <c r="CD86" s="4" t="s">
        <v>31</v>
      </c>
      <c r="CE86" s="3" t="s">
        <v>32</v>
      </c>
      <c r="CF86" s="133" t="s">
        <v>22</v>
      </c>
      <c r="CG86" s="2" t="s">
        <v>23</v>
      </c>
      <c r="CH86" s="2" t="s">
        <v>24</v>
      </c>
      <c r="CI86" s="2" t="s">
        <v>27</v>
      </c>
      <c r="CJ86" s="3" t="s">
        <v>33</v>
      </c>
      <c r="CK86" s="2" t="s">
        <v>24</v>
      </c>
      <c r="CL86" s="2" t="s">
        <v>27</v>
      </c>
      <c r="CM86" s="3" t="s">
        <v>34</v>
      </c>
      <c r="CN86" s="2" t="s">
        <v>23</v>
      </c>
      <c r="CO86" s="2" t="s">
        <v>27</v>
      </c>
      <c r="CP86" s="3" t="s">
        <v>35</v>
      </c>
      <c r="CQ86" s="2" t="s">
        <v>23</v>
      </c>
      <c r="CR86" s="2" t="s">
        <v>26</v>
      </c>
      <c r="CS86" s="136" t="s">
        <v>36</v>
      </c>
      <c r="CT86" s="503"/>
      <c r="CU86" s="133" t="s">
        <v>22</v>
      </c>
      <c r="CV86" s="2" t="s">
        <v>24</v>
      </c>
      <c r="CW86" s="2" t="s">
        <v>27</v>
      </c>
      <c r="CX86" s="3" t="s">
        <v>37</v>
      </c>
      <c r="CY86" s="2" t="s">
        <v>22</v>
      </c>
      <c r="CZ86" s="4" t="s">
        <v>38</v>
      </c>
      <c r="DA86" s="494"/>
      <c r="DB86" s="2" t="s">
        <v>24</v>
      </c>
      <c r="DC86" s="2" t="s">
        <v>26</v>
      </c>
      <c r="DD86" s="2" t="s">
        <v>27</v>
      </c>
      <c r="DE86" s="3" t="s">
        <v>40</v>
      </c>
      <c r="DF86" s="460"/>
      <c r="DG86" s="493"/>
    </row>
    <row r="87" spans="2:111" s="21" customFormat="1" ht="24" x14ac:dyDescent="0.25">
      <c r="B87" s="14">
        <v>56</v>
      </c>
      <c r="C87" s="5" t="str">
        <f>'ESTUDIO  FORMULADO '!C87</f>
        <v>1-propanol (n-propanol),</v>
      </c>
      <c r="D87" s="8" t="str">
        <f>'ESTUDIO  FORMULADO '!D87</f>
        <v>Reactivo analítico  o  ACS o Análisis o Ph Eur o  BP</v>
      </c>
      <c r="E87" s="8" t="str">
        <f>'ESTUDIO  FORMULADO '!E87</f>
        <v xml:space="preserve"> ≥99 %. </v>
      </c>
      <c r="F87" s="5" t="str">
        <f>'ESTUDIO  FORMULADO '!F87</f>
        <v>Frasco por  1 Litro</v>
      </c>
      <c r="G87" s="5" t="str">
        <f>'ESTUDIO  FORMULADO '!G87</f>
        <v xml:space="preserve"> Un (1) año a partir de la entrega</v>
      </c>
      <c r="H87" s="8" t="str">
        <f>'ESTUDIO  FORMULADO '!H87</f>
        <v>AMBIENTE</v>
      </c>
      <c r="I87" s="102" t="str">
        <f>'ESTUDIO  FORMULADO '!I87</f>
        <v>71-23-8</v>
      </c>
      <c r="J87" s="442" t="str">
        <f>'ESTUDIO  FORMULADO '!J87:J96</f>
        <v>12161500
12191500
12191600
12352100
12352300</v>
      </c>
      <c r="K87" s="283" t="str">
        <f>'ESTUDIO  FORMULADO '!K87</f>
        <v>REACTIVO</v>
      </c>
      <c r="L87" s="281" t="str">
        <f>'ESTUDIO  FORMULADO '!L87</f>
        <v>PUREZA</v>
      </c>
      <c r="M87" s="442" t="str">
        <f>'ESTUDIO  FORMULADO '!M87:M96</f>
        <v>ANALISIS DE SUSTACIA</v>
      </c>
      <c r="N87" s="108"/>
      <c r="O87" s="37">
        <f t="shared" ref="O87:O96" si="256">SUM(N87:N87)</f>
        <v>0</v>
      </c>
      <c r="P87" s="44"/>
      <c r="Q87" s="48"/>
      <c r="R87" s="48"/>
      <c r="S87" s="48"/>
      <c r="T87" s="48">
        <v>2</v>
      </c>
      <c r="U87" s="37">
        <f t="shared" ref="U87:U96" si="257">SUM(P87:T87)</f>
        <v>2</v>
      </c>
      <c r="V87" s="35"/>
      <c r="W87" s="36"/>
      <c r="X87" s="36"/>
      <c r="Y87" s="36"/>
      <c r="Z87" s="37">
        <f t="shared" ref="Z87:Z96" si="258">SUM(V87:Y87)</f>
        <v>0</v>
      </c>
      <c r="AA87" s="35"/>
      <c r="AB87" s="36"/>
      <c r="AC87" s="36"/>
      <c r="AD87" s="48">
        <f t="shared" ref="AD87:AD96" si="259">SUM(AA87:AC87)</f>
        <v>0</v>
      </c>
      <c r="AE87" s="36"/>
      <c r="AF87" s="48">
        <f t="shared" ref="AF87:AF96" si="260">SUM(AE87:AE87)</f>
        <v>0</v>
      </c>
      <c r="AG87" s="37">
        <f t="shared" ref="AG87:AG96" si="261">AF87+AD87</f>
        <v>0</v>
      </c>
      <c r="AH87" s="35"/>
      <c r="AI87" s="36"/>
      <c r="AJ87" s="36"/>
      <c r="AK87" s="36"/>
      <c r="AL87" s="37">
        <f t="shared" ref="AL87:AL96" si="262">SUM(AH87:AK87)</f>
        <v>0</v>
      </c>
      <c r="AM87" s="35"/>
      <c r="AN87" s="36"/>
      <c r="AO87" s="37">
        <f t="shared" ref="AO87:AO96" si="263">SUM(AM87:AN87)</f>
        <v>0</v>
      </c>
      <c r="AP87" s="35"/>
      <c r="AQ87" s="36"/>
      <c r="AR87" s="48">
        <f t="shared" ref="AR87:AR96" si="264">SUM(AP87:AQ87)</f>
        <v>0</v>
      </c>
      <c r="AS87" s="36"/>
      <c r="AT87" s="36"/>
      <c r="AU87" s="48">
        <f t="shared" ref="AU87:AU96" si="265">SUM(AS87:AT87)</f>
        <v>0</v>
      </c>
      <c r="AV87" s="37">
        <f t="shared" ref="AV87:AV96" si="266">AU87+AR87</f>
        <v>0</v>
      </c>
      <c r="AW87" s="35"/>
      <c r="AX87" s="36"/>
      <c r="AY87" s="36"/>
      <c r="AZ87" s="48">
        <f t="shared" ref="AZ87:AZ96" si="267">SUM(AW87:AY87)</f>
        <v>0</v>
      </c>
      <c r="BA87" s="36"/>
      <c r="BB87" s="48">
        <f t="shared" ref="BB87:BB96" si="268">SUM(BA87:BA87)</f>
        <v>0</v>
      </c>
      <c r="BC87" s="37">
        <f t="shared" ref="BC87:BC96" si="269">BB87+AZ87</f>
        <v>0</v>
      </c>
      <c r="BD87" s="44"/>
      <c r="BE87" s="48"/>
      <c r="BF87" s="48"/>
      <c r="BG87" s="37">
        <f t="shared" ref="BG87:BG96" si="270">SUM(BD87:BF87)</f>
        <v>0</v>
      </c>
      <c r="BH87" s="70">
        <f>BG87+BC87+AV87+AO87+AL87+AG87+Z87+U87+O87</f>
        <v>2</v>
      </c>
      <c r="BI87" s="93">
        <f>'ESTUDIO  FORMULADO '!BJ87</f>
        <v>341079</v>
      </c>
      <c r="BJ87" s="119">
        <f t="shared" ref="BJ87:BJ96" si="271">BI87*BH87</f>
        <v>682158</v>
      </c>
      <c r="BK87" s="580">
        <f>SUM(BJ87:BJ96)</f>
        <v>113493602</v>
      </c>
      <c r="BL87" s="124">
        <f>BI87*N87</f>
        <v>0</v>
      </c>
      <c r="BM87" s="130">
        <f>BL87</f>
        <v>0</v>
      </c>
      <c r="BN87" s="124">
        <f>BI87*P87</f>
        <v>0</v>
      </c>
      <c r="BO87" s="134">
        <f>BI87*Q87</f>
        <v>0</v>
      </c>
      <c r="BP87" s="134">
        <f>BI87*R87</f>
        <v>0</v>
      </c>
      <c r="BQ87" s="134">
        <f>BI87*S87</f>
        <v>0</v>
      </c>
      <c r="BR87" s="134">
        <f>BI87*T87</f>
        <v>682158</v>
      </c>
      <c r="BS87" s="130">
        <f>SUM(BN87:BR87)</f>
        <v>682158</v>
      </c>
      <c r="BT87" s="124">
        <f>BI87*V87</f>
        <v>0</v>
      </c>
      <c r="BU87" s="134">
        <f>BI87*W87</f>
        <v>0</v>
      </c>
      <c r="BV87" s="134">
        <f>BI87*X87</f>
        <v>0</v>
      </c>
      <c r="BW87" s="134">
        <f>BI87*Y87</f>
        <v>0</v>
      </c>
      <c r="BX87" s="130">
        <f>SUM(BT87:BW87)</f>
        <v>0</v>
      </c>
      <c r="BY87" s="124">
        <f>BI87*AA87</f>
        <v>0</v>
      </c>
      <c r="BZ87" s="134">
        <f>BI87*AB87</f>
        <v>0</v>
      </c>
      <c r="CA87" s="134">
        <f>BI87*AC87</f>
        <v>0</v>
      </c>
      <c r="CB87" s="130">
        <f>SUM(BY87:CA87)</f>
        <v>0</v>
      </c>
      <c r="CC87" s="124">
        <f>BI87*AE87</f>
        <v>0</v>
      </c>
      <c r="CD87" s="134">
        <f>CC87</f>
        <v>0</v>
      </c>
      <c r="CE87" s="130">
        <f>CD87+CB87</f>
        <v>0</v>
      </c>
      <c r="CF87" s="124">
        <f>BI87*AH87</f>
        <v>0</v>
      </c>
      <c r="CG87" s="134">
        <f>BI87*AI87</f>
        <v>0</v>
      </c>
      <c r="CH87" s="134">
        <f>BI87*AJ87</f>
        <v>0</v>
      </c>
      <c r="CI87" s="134">
        <f>BI87*AK87</f>
        <v>0</v>
      </c>
      <c r="CJ87" s="130">
        <f>SUM(CF87:CI87)</f>
        <v>0</v>
      </c>
      <c r="CK87" s="124">
        <f>BI87*AM87</f>
        <v>0</v>
      </c>
      <c r="CL87" s="134">
        <f>BI87*AN87</f>
        <v>0</v>
      </c>
      <c r="CM87" s="130">
        <f>SUM(CK87:CL87)</f>
        <v>0</v>
      </c>
      <c r="CN87" s="124">
        <f>BI87*AP87</f>
        <v>0</v>
      </c>
      <c r="CO87" s="134">
        <f>BI87*AQ87</f>
        <v>0</v>
      </c>
      <c r="CP87" s="130">
        <f>SUM(CN87:CO87)</f>
        <v>0</v>
      </c>
      <c r="CQ87" s="124">
        <f>BI87*AS87</f>
        <v>0</v>
      </c>
      <c r="CR87" s="134">
        <f>BI87*AT87</f>
        <v>0</v>
      </c>
      <c r="CS87" s="134">
        <f>SUM(CQ87:CR87)</f>
        <v>0</v>
      </c>
      <c r="CT87" s="130">
        <f>CS87+CP87</f>
        <v>0</v>
      </c>
      <c r="CU87" s="124">
        <f>BI87*AW87</f>
        <v>0</v>
      </c>
      <c r="CV87" s="134">
        <f>BI87*AX87</f>
        <v>0</v>
      </c>
      <c r="CW87" s="134">
        <f>BI87*AY87</f>
        <v>0</v>
      </c>
      <c r="CX87" s="130">
        <f>SUM(CU87:CW87)</f>
        <v>0</v>
      </c>
      <c r="CY87" s="124">
        <f>BI87*BA87</f>
        <v>0</v>
      </c>
      <c r="CZ87" s="134">
        <f>CY87</f>
        <v>0</v>
      </c>
      <c r="DA87" s="130">
        <f>CZ87+CX87</f>
        <v>0</v>
      </c>
      <c r="DB87" s="124">
        <f>BI87*BD87</f>
        <v>0</v>
      </c>
      <c r="DC87" s="134">
        <f>BI87*BE87</f>
        <v>0</v>
      </c>
      <c r="DD87" s="134">
        <f>BI87*BF87</f>
        <v>0</v>
      </c>
      <c r="DE87" s="130">
        <f>SUM(DB87:DD87)</f>
        <v>0</v>
      </c>
      <c r="DF87" s="225">
        <f>DE87+DA87+CT87+CM87+CJ87+CE87+BX87+BS87+BM87</f>
        <v>682158</v>
      </c>
      <c r="DG87" s="570">
        <f>SUM(DF87:DF96)</f>
        <v>113493602</v>
      </c>
    </row>
    <row r="88" spans="2:111" s="21" customFormat="1" ht="24" x14ac:dyDescent="0.25">
      <c r="B88" s="14">
        <v>57</v>
      </c>
      <c r="C88" s="5" t="str">
        <f>'ESTUDIO  FORMULADO '!C88</f>
        <v>Acetato de Isopropilo</v>
      </c>
      <c r="D88" s="8" t="str">
        <f>'ESTUDIO  FORMULADO '!D88</f>
        <v>Reactivo analítico  o  ACS o Análisis o Ph Eur o  BP</v>
      </c>
      <c r="E88" s="8" t="str">
        <f>'ESTUDIO  FORMULADO '!E88</f>
        <v>≥96%</v>
      </c>
      <c r="F88" s="5" t="str">
        <f>'ESTUDIO  FORMULADO '!F88</f>
        <v>Frasco por  1 Litro</v>
      </c>
      <c r="G88" s="5" t="str">
        <f>'ESTUDIO  FORMULADO '!G88</f>
        <v xml:space="preserve"> Un (1) año a partir de la entrega</v>
      </c>
      <c r="H88" s="8" t="str">
        <f>'ESTUDIO  FORMULADO '!H88</f>
        <v>AMBIENTE</v>
      </c>
      <c r="I88" s="102" t="str">
        <f>'ESTUDIO  FORMULADO '!I88</f>
        <v>108-21-4</v>
      </c>
      <c r="J88" s="443"/>
      <c r="K88" s="284" t="str">
        <f>'ESTUDIO  FORMULADO '!K88</f>
        <v>REACTIVO</v>
      </c>
      <c r="L88" s="282" t="str">
        <f>'ESTUDIO  FORMULADO '!L88</f>
        <v>PUREZA</v>
      </c>
      <c r="M88" s="443"/>
      <c r="N88" s="13"/>
      <c r="O88" s="39">
        <f t="shared" si="256"/>
        <v>0</v>
      </c>
      <c r="P88" s="45"/>
      <c r="Q88" s="22"/>
      <c r="R88" s="22"/>
      <c r="S88" s="22"/>
      <c r="T88" s="22"/>
      <c r="U88" s="39">
        <f t="shared" si="257"/>
        <v>0</v>
      </c>
      <c r="V88" s="38"/>
      <c r="W88" s="7"/>
      <c r="X88" s="22"/>
      <c r="Y88" s="22"/>
      <c r="Z88" s="39">
        <f t="shared" si="258"/>
        <v>0</v>
      </c>
      <c r="AA88" s="38"/>
      <c r="AB88" s="22"/>
      <c r="AC88" s="22"/>
      <c r="AD88" s="22">
        <f t="shared" si="259"/>
        <v>0</v>
      </c>
      <c r="AE88" s="7"/>
      <c r="AF88" s="22">
        <f t="shared" si="260"/>
        <v>0</v>
      </c>
      <c r="AG88" s="39">
        <f t="shared" si="261"/>
        <v>0</v>
      </c>
      <c r="AH88" s="38"/>
      <c r="AI88" s="7"/>
      <c r="AJ88" s="7"/>
      <c r="AK88" s="7"/>
      <c r="AL88" s="39">
        <f t="shared" si="262"/>
        <v>0</v>
      </c>
      <c r="AM88" s="38"/>
      <c r="AN88" s="7"/>
      <c r="AO88" s="39">
        <f t="shared" si="263"/>
        <v>0</v>
      </c>
      <c r="AP88" s="38"/>
      <c r="AQ88" s="7"/>
      <c r="AR88" s="22">
        <f t="shared" si="264"/>
        <v>0</v>
      </c>
      <c r="AS88" s="7"/>
      <c r="AT88" s="7"/>
      <c r="AU88" s="22">
        <f t="shared" si="265"/>
        <v>0</v>
      </c>
      <c r="AV88" s="39">
        <f t="shared" si="266"/>
        <v>0</v>
      </c>
      <c r="AW88" s="38"/>
      <c r="AX88" s="7"/>
      <c r="AY88" s="7"/>
      <c r="AZ88" s="22">
        <f t="shared" si="267"/>
        <v>0</v>
      </c>
      <c r="BA88" s="7"/>
      <c r="BB88" s="22">
        <f t="shared" si="268"/>
        <v>0</v>
      </c>
      <c r="BC88" s="39">
        <f t="shared" si="269"/>
        <v>0</v>
      </c>
      <c r="BD88" s="45">
        <v>1</v>
      </c>
      <c r="BE88" s="22"/>
      <c r="BF88" s="22"/>
      <c r="BG88" s="39">
        <f t="shared" si="270"/>
        <v>1</v>
      </c>
      <c r="BH88" s="71">
        <f t="shared" ref="BH88:BH96" si="272">BG88+BC88+AV88+AO88+AL88+AG88+Z88+U88+O88</f>
        <v>1</v>
      </c>
      <c r="BI88" s="85">
        <f>'ESTUDIO  FORMULADO '!BJ88</f>
        <v>270743</v>
      </c>
      <c r="BJ88" s="120">
        <f t="shared" si="271"/>
        <v>270743</v>
      </c>
      <c r="BK88" s="581"/>
      <c r="BL88" s="126">
        <f t="shared" ref="BL88:BL96" si="273">BI88*N88</f>
        <v>0</v>
      </c>
      <c r="BM88" s="131">
        <f t="shared" ref="BM88:BM96" si="274">BL88</f>
        <v>0</v>
      </c>
      <c r="BN88" s="126">
        <f t="shared" ref="BN88:BN96" si="275">BI88*P88</f>
        <v>0</v>
      </c>
      <c r="BO88" s="118">
        <f t="shared" ref="BO88:BO96" si="276">BI88*Q88</f>
        <v>0</v>
      </c>
      <c r="BP88" s="118">
        <f t="shared" ref="BP88:BP96" si="277">BI88*R88</f>
        <v>0</v>
      </c>
      <c r="BQ88" s="118">
        <f t="shared" ref="BQ88:BQ96" si="278">BI88*S88</f>
        <v>0</v>
      </c>
      <c r="BR88" s="118">
        <f t="shared" ref="BR88:BR96" si="279">BI88*T88</f>
        <v>0</v>
      </c>
      <c r="BS88" s="131">
        <f t="shared" ref="BS88:BS96" si="280">SUM(BN88:BR88)</f>
        <v>0</v>
      </c>
      <c r="BT88" s="126">
        <f t="shared" ref="BT88:BT96" si="281">BI88*V88</f>
        <v>0</v>
      </c>
      <c r="BU88" s="118">
        <f t="shared" ref="BU88:BU96" si="282">BI88*W88</f>
        <v>0</v>
      </c>
      <c r="BV88" s="118">
        <f t="shared" ref="BV88:BV96" si="283">BI88*X88</f>
        <v>0</v>
      </c>
      <c r="BW88" s="118">
        <f t="shared" ref="BW88:BW96" si="284">BI88*Y88</f>
        <v>0</v>
      </c>
      <c r="BX88" s="131">
        <f t="shared" ref="BX88:BX96" si="285">SUM(BT88:BW88)</f>
        <v>0</v>
      </c>
      <c r="BY88" s="126">
        <f t="shared" ref="BY88:BY96" si="286">BI88*AA88</f>
        <v>0</v>
      </c>
      <c r="BZ88" s="118">
        <f t="shared" ref="BZ88:BZ96" si="287">BI88*AB88</f>
        <v>0</v>
      </c>
      <c r="CA88" s="118">
        <f t="shared" ref="CA88:CA96" si="288">BI88*AC88</f>
        <v>0</v>
      </c>
      <c r="CB88" s="131">
        <f t="shared" ref="CB88:CB96" si="289">SUM(BY88:CA88)</f>
        <v>0</v>
      </c>
      <c r="CC88" s="126">
        <f t="shared" ref="CC88:CC96" si="290">BI88*AE88</f>
        <v>0</v>
      </c>
      <c r="CD88" s="118">
        <f t="shared" ref="CD88:CD96" si="291">CC88</f>
        <v>0</v>
      </c>
      <c r="CE88" s="131">
        <f t="shared" ref="CE88:CE96" si="292">CD88+CB88</f>
        <v>0</v>
      </c>
      <c r="CF88" s="126">
        <f t="shared" ref="CF88:CF96" si="293">BI88*AH88</f>
        <v>0</v>
      </c>
      <c r="CG88" s="118">
        <f t="shared" ref="CG88:CG96" si="294">BI88*AI88</f>
        <v>0</v>
      </c>
      <c r="CH88" s="118">
        <f t="shared" ref="CH88:CH96" si="295">BI88*AJ88</f>
        <v>0</v>
      </c>
      <c r="CI88" s="118">
        <f t="shared" ref="CI88:CI96" si="296">BI88*AK88</f>
        <v>0</v>
      </c>
      <c r="CJ88" s="131">
        <f t="shared" ref="CJ88:CJ96" si="297">SUM(CF88:CI88)</f>
        <v>0</v>
      </c>
      <c r="CK88" s="126">
        <f t="shared" ref="CK88:CK96" si="298">BI88*AM88</f>
        <v>0</v>
      </c>
      <c r="CL88" s="118">
        <f t="shared" ref="CL88:CL96" si="299">BI88*AN88</f>
        <v>0</v>
      </c>
      <c r="CM88" s="131">
        <f t="shared" ref="CM88:CM96" si="300">SUM(CK88:CL88)</f>
        <v>0</v>
      </c>
      <c r="CN88" s="126">
        <f t="shared" ref="CN88:CN96" si="301">BI88*AP88</f>
        <v>0</v>
      </c>
      <c r="CO88" s="118">
        <f t="shared" ref="CO88:CO96" si="302">BI88*AQ88</f>
        <v>0</v>
      </c>
      <c r="CP88" s="131">
        <f t="shared" ref="CP88:CP96" si="303">SUM(CN88:CO88)</f>
        <v>0</v>
      </c>
      <c r="CQ88" s="126">
        <f t="shared" ref="CQ88:CQ96" si="304">BI88*AS88</f>
        <v>0</v>
      </c>
      <c r="CR88" s="118">
        <f t="shared" ref="CR88:CR96" si="305">BI88*AT88</f>
        <v>0</v>
      </c>
      <c r="CS88" s="118">
        <f t="shared" ref="CS88:CS96" si="306">SUM(CQ88:CR88)</f>
        <v>0</v>
      </c>
      <c r="CT88" s="131">
        <f t="shared" ref="CT88:CT96" si="307">CS88+CP88</f>
        <v>0</v>
      </c>
      <c r="CU88" s="126">
        <f t="shared" ref="CU88:CU96" si="308">BI88*AW88</f>
        <v>0</v>
      </c>
      <c r="CV88" s="118">
        <f t="shared" ref="CV88:CV96" si="309">BI88*AX88</f>
        <v>0</v>
      </c>
      <c r="CW88" s="118">
        <f t="shared" ref="CW88:CW96" si="310">BI88*AY88</f>
        <v>0</v>
      </c>
      <c r="CX88" s="131">
        <f t="shared" ref="CX88:CX96" si="311">SUM(CU88:CW88)</f>
        <v>0</v>
      </c>
      <c r="CY88" s="126">
        <f t="shared" ref="CY88:CY96" si="312">BI88*BA88</f>
        <v>0</v>
      </c>
      <c r="CZ88" s="118">
        <f t="shared" ref="CZ88:CZ96" si="313">CY88</f>
        <v>0</v>
      </c>
      <c r="DA88" s="131">
        <f t="shared" ref="DA88:DA96" si="314">CZ88+CX88</f>
        <v>0</v>
      </c>
      <c r="DB88" s="126">
        <f t="shared" ref="DB88:DB96" si="315">BI88*BD88</f>
        <v>270743</v>
      </c>
      <c r="DC88" s="118">
        <f t="shared" ref="DC88:DC96" si="316">BI88*BE88</f>
        <v>0</v>
      </c>
      <c r="DD88" s="118">
        <f t="shared" ref="DD88:DD96" si="317">BI88*BF88</f>
        <v>0</v>
      </c>
      <c r="DE88" s="131">
        <f t="shared" ref="DE88:DE96" si="318">SUM(DB88:DD88)</f>
        <v>270743</v>
      </c>
      <c r="DF88" s="226">
        <f t="shared" ref="DF88:DF96" si="319">DE88+DA88+CT88+CM88+CJ88+CE88+BX88+BS88+BM88</f>
        <v>270743</v>
      </c>
      <c r="DG88" s="598"/>
    </row>
    <row r="89" spans="2:111" s="21" customFormat="1" ht="24" x14ac:dyDescent="0.25">
      <c r="B89" s="14">
        <v>58</v>
      </c>
      <c r="C89" s="5" t="str">
        <f>'ESTUDIO  FORMULADO '!C89</f>
        <v>Acetonitrilo</v>
      </c>
      <c r="D89" s="8" t="str">
        <f>'ESTUDIO  FORMULADO '!D89</f>
        <v>LC-MS</v>
      </c>
      <c r="E89" s="8" t="str">
        <f>'ESTUDIO  FORMULADO '!E89</f>
        <v>≥99,9 %</v>
      </c>
      <c r="F89" s="5" t="str">
        <f>'ESTUDIO  FORMULADO '!F89</f>
        <v>Frasco por 2,5 Litros</v>
      </c>
      <c r="G89" s="5" t="str">
        <f>'ESTUDIO  FORMULADO '!G89</f>
        <v xml:space="preserve"> Un (1) año a partir de la entrega</v>
      </c>
      <c r="H89" s="8" t="str">
        <f>'ESTUDIO  FORMULADO '!H89</f>
        <v>AMBIENTE</v>
      </c>
      <c r="I89" s="102" t="str">
        <f>'ESTUDIO  FORMULADO '!I89</f>
        <v>75-05-8</v>
      </c>
      <c r="J89" s="443"/>
      <c r="K89" s="284" t="str">
        <f>'ESTUDIO  FORMULADO '!K89</f>
        <v>REACTIVO</v>
      </c>
      <c r="L89" s="282" t="str">
        <f>'ESTUDIO  FORMULADO '!L89</f>
        <v>PUREZA</v>
      </c>
      <c r="M89" s="443"/>
      <c r="N89" s="13"/>
      <c r="O89" s="39">
        <f t="shared" si="256"/>
        <v>0</v>
      </c>
      <c r="P89" s="45"/>
      <c r="Q89" s="22">
        <v>3</v>
      </c>
      <c r="R89" s="22"/>
      <c r="S89" s="22"/>
      <c r="T89" s="22"/>
      <c r="U89" s="39">
        <f t="shared" si="257"/>
        <v>3</v>
      </c>
      <c r="V89" s="38"/>
      <c r="W89" s="7"/>
      <c r="X89" s="22"/>
      <c r="Y89" s="22">
        <v>90</v>
      </c>
      <c r="Z89" s="39">
        <f t="shared" si="258"/>
        <v>90</v>
      </c>
      <c r="AA89" s="38"/>
      <c r="AB89" s="22"/>
      <c r="AC89" s="22">
        <v>70</v>
      </c>
      <c r="AD89" s="22">
        <f t="shared" si="259"/>
        <v>70</v>
      </c>
      <c r="AE89" s="7"/>
      <c r="AF89" s="22">
        <f t="shared" si="260"/>
        <v>0</v>
      </c>
      <c r="AG89" s="39">
        <f t="shared" si="261"/>
        <v>70</v>
      </c>
      <c r="AH89" s="38"/>
      <c r="AI89" s="7"/>
      <c r="AJ89" s="7"/>
      <c r="AK89" s="7"/>
      <c r="AL89" s="39">
        <f t="shared" si="262"/>
        <v>0</v>
      </c>
      <c r="AM89" s="38"/>
      <c r="AN89" s="7"/>
      <c r="AO89" s="39">
        <f t="shared" si="263"/>
        <v>0</v>
      </c>
      <c r="AP89" s="38"/>
      <c r="AQ89" s="7"/>
      <c r="AR89" s="22">
        <f t="shared" si="264"/>
        <v>0</v>
      </c>
      <c r="AS89" s="7"/>
      <c r="AT89" s="7"/>
      <c r="AU89" s="22">
        <f t="shared" si="265"/>
        <v>0</v>
      </c>
      <c r="AV89" s="39">
        <f t="shared" si="266"/>
        <v>0</v>
      </c>
      <c r="AW89" s="38"/>
      <c r="AX89" s="7"/>
      <c r="AY89" s="7"/>
      <c r="AZ89" s="22">
        <f t="shared" si="267"/>
        <v>0</v>
      </c>
      <c r="BA89" s="7"/>
      <c r="BB89" s="22">
        <f t="shared" si="268"/>
        <v>0</v>
      </c>
      <c r="BC89" s="39">
        <f t="shared" si="269"/>
        <v>0</v>
      </c>
      <c r="BD89" s="45"/>
      <c r="BE89" s="22"/>
      <c r="BF89" s="22"/>
      <c r="BG89" s="39">
        <f t="shared" si="270"/>
        <v>0</v>
      </c>
      <c r="BH89" s="71">
        <f t="shared" si="272"/>
        <v>163</v>
      </c>
      <c r="BI89" s="85">
        <f>'ESTUDIO  FORMULADO '!BJ89</f>
        <v>627202</v>
      </c>
      <c r="BJ89" s="120">
        <f t="shared" si="271"/>
        <v>102233926</v>
      </c>
      <c r="BK89" s="581"/>
      <c r="BL89" s="126">
        <f t="shared" si="273"/>
        <v>0</v>
      </c>
      <c r="BM89" s="131">
        <f t="shared" si="274"/>
        <v>0</v>
      </c>
      <c r="BN89" s="126">
        <f t="shared" si="275"/>
        <v>0</v>
      </c>
      <c r="BO89" s="118">
        <f t="shared" si="276"/>
        <v>1881606</v>
      </c>
      <c r="BP89" s="118">
        <f t="shared" si="277"/>
        <v>0</v>
      </c>
      <c r="BQ89" s="118">
        <f t="shared" si="278"/>
        <v>0</v>
      </c>
      <c r="BR89" s="118">
        <f t="shared" si="279"/>
        <v>0</v>
      </c>
      <c r="BS89" s="131">
        <f t="shared" si="280"/>
        <v>1881606</v>
      </c>
      <c r="BT89" s="126">
        <f t="shared" si="281"/>
        <v>0</v>
      </c>
      <c r="BU89" s="118">
        <f t="shared" si="282"/>
        <v>0</v>
      </c>
      <c r="BV89" s="118">
        <f t="shared" si="283"/>
        <v>0</v>
      </c>
      <c r="BW89" s="118">
        <f t="shared" si="284"/>
        <v>56448180</v>
      </c>
      <c r="BX89" s="131">
        <f t="shared" si="285"/>
        <v>56448180</v>
      </c>
      <c r="BY89" s="126">
        <f t="shared" si="286"/>
        <v>0</v>
      </c>
      <c r="BZ89" s="118">
        <f t="shared" si="287"/>
        <v>0</v>
      </c>
      <c r="CA89" s="118">
        <f t="shared" si="288"/>
        <v>43904140</v>
      </c>
      <c r="CB89" s="131">
        <f t="shared" si="289"/>
        <v>43904140</v>
      </c>
      <c r="CC89" s="126">
        <f t="shared" si="290"/>
        <v>0</v>
      </c>
      <c r="CD89" s="118">
        <f t="shared" si="291"/>
        <v>0</v>
      </c>
      <c r="CE89" s="131">
        <f t="shared" si="292"/>
        <v>43904140</v>
      </c>
      <c r="CF89" s="126">
        <f t="shared" si="293"/>
        <v>0</v>
      </c>
      <c r="CG89" s="118">
        <f t="shared" si="294"/>
        <v>0</v>
      </c>
      <c r="CH89" s="118">
        <f t="shared" si="295"/>
        <v>0</v>
      </c>
      <c r="CI89" s="118">
        <f t="shared" si="296"/>
        <v>0</v>
      </c>
      <c r="CJ89" s="131">
        <f t="shared" si="297"/>
        <v>0</v>
      </c>
      <c r="CK89" s="126">
        <f t="shared" si="298"/>
        <v>0</v>
      </c>
      <c r="CL89" s="118">
        <f t="shared" si="299"/>
        <v>0</v>
      </c>
      <c r="CM89" s="131">
        <f t="shared" si="300"/>
        <v>0</v>
      </c>
      <c r="CN89" s="126">
        <f t="shared" si="301"/>
        <v>0</v>
      </c>
      <c r="CO89" s="118">
        <f t="shared" si="302"/>
        <v>0</v>
      </c>
      <c r="CP89" s="131">
        <f t="shared" si="303"/>
        <v>0</v>
      </c>
      <c r="CQ89" s="126">
        <f t="shared" si="304"/>
        <v>0</v>
      </c>
      <c r="CR89" s="118">
        <f t="shared" si="305"/>
        <v>0</v>
      </c>
      <c r="CS89" s="118">
        <f t="shared" si="306"/>
        <v>0</v>
      </c>
      <c r="CT89" s="131">
        <f t="shared" si="307"/>
        <v>0</v>
      </c>
      <c r="CU89" s="126">
        <f t="shared" si="308"/>
        <v>0</v>
      </c>
      <c r="CV89" s="118">
        <f t="shared" si="309"/>
        <v>0</v>
      </c>
      <c r="CW89" s="118">
        <f t="shared" si="310"/>
        <v>0</v>
      </c>
      <c r="CX89" s="131">
        <f t="shared" si="311"/>
        <v>0</v>
      </c>
      <c r="CY89" s="126">
        <f t="shared" si="312"/>
        <v>0</v>
      </c>
      <c r="CZ89" s="118">
        <f t="shared" si="313"/>
        <v>0</v>
      </c>
      <c r="DA89" s="131">
        <f t="shared" si="314"/>
        <v>0</v>
      </c>
      <c r="DB89" s="126">
        <f t="shared" si="315"/>
        <v>0</v>
      </c>
      <c r="DC89" s="118">
        <f t="shared" si="316"/>
        <v>0</v>
      </c>
      <c r="DD89" s="118">
        <f t="shared" si="317"/>
        <v>0</v>
      </c>
      <c r="DE89" s="131">
        <f t="shared" si="318"/>
        <v>0</v>
      </c>
      <c r="DF89" s="226">
        <f t="shared" si="319"/>
        <v>102233926</v>
      </c>
      <c r="DG89" s="598"/>
    </row>
    <row r="90" spans="2:111" s="21" customFormat="1" ht="63.75" customHeight="1" x14ac:dyDescent="0.25">
      <c r="B90" s="14">
        <v>59</v>
      </c>
      <c r="C90" s="5" t="str">
        <f>'ESTUDIO  FORMULADO '!C90</f>
        <v xml:space="preserve">DTT (1,4-Dithiothreitol) para biología molecular. </v>
      </c>
      <c r="D90" s="8" t="str">
        <f>'ESTUDIO  FORMULADO '!D90</f>
        <v>NA</v>
      </c>
      <c r="E90" s="8" t="str">
        <f>'ESTUDIO  FORMULADO '!E90</f>
        <v>NA</v>
      </c>
      <c r="F90" s="5" t="str">
        <f>'ESTUDIO  FORMULADO '!F90</f>
        <v>Frasco por 5 gramos</v>
      </c>
      <c r="G90" s="5" t="str">
        <f>'ESTUDIO  FORMULADO '!G90</f>
        <v xml:space="preserve"> Un (1) año a partir de la entrega</v>
      </c>
      <c r="H90" s="8" t="str">
        <f>'ESTUDIO  FORMULADO '!H90</f>
        <v>REFRIGERACION / CONGELACION
SEGÚN ESPECIFICACION DEL FABRICANTE</v>
      </c>
      <c r="I90" s="102" t="str">
        <f>'ESTUDIO  FORMULADO '!I90</f>
        <v xml:space="preserve">
3483-12-3</v>
      </c>
      <c r="J90" s="443"/>
      <c r="K90" s="284" t="str">
        <f>'ESTUDIO  FORMULADO '!K90</f>
        <v>REACTIVO</v>
      </c>
      <c r="L90" s="282" t="str">
        <f>'ESTUDIO  FORMULADO '!L90</f>
        <v>NA</v>
      </c>
      <c r="M90" s="443"/>
      <c r="N90" s="13"/>
      <c r="O90" s="39">
        <f t="shared" si="256"/>
        <v>0</v>
      </c>
      <c r="P90" s="45"/>
      <c r="Q90" s="22"/>
      <c r="R90" s="22"/>
      <c r="S90" s="22">
        <v>3</v>
      </c>
      <c r="T90" s="22"/>
      <c r="U90" s="39">
        <f t="shared" si="257"/>
        <v>3</v>
      </c>
      <c r="V90" s="38"/>
      <c r="W90" s="7"/>
      <c r="X90" s="22">
        <v>3</v>
      </c>
      <c r="Y90" s="22"/>
      <c r="Z90" s="39">
        <f t="shared" si="258"/>
        <v>3</v>
      </c>
      <c r="AA90" s="38"/>
      <c r="AB90" s="22"/>
      <c r="AC90" s="22"/>
      <c r="AD90" s="22">
        <f t="shared" si="259"/>
        <v>0</v>
      </c>
      <c r="AE90" s="7"/>
      <c r="AF90" s="22">
        <f t="shared" si="260"/>
        <v>0</v>
      </c>
      <c r="AG90" s="39">
        <f t="shared" si="261"/>
        <v>0</v>
      </c>
      <c r="AH90" s="38"/>
      <c r="AI90" s="7"/>
      <c r="AJ90" s="7"/>
      <c r="AK90" s="7"/>
      <c r="AL90" s="39">
        <f t="shared" si="262"/>
        <v>0</v>
      </c>
      <c r="AM90" s="38"/>
      <c r="AN90" s="7"/>
      <c r="AO90" s="39">
        <f t="shared" si="263"/>
        <v>0</v>
      </c>
      <c r="AP90" s="38"/>
      <c r="AQ90" s="7"/>
      <c r="AR90" s="22">
        <f t="shared" si="264"/>
        <v>0</v>
      </c>
      <c r="AS90" s="7"/>
      <c r="AT90" s="7"/>
      <c r="AU90" s="22">
        <f t="shared" si="265"/>
        <v>0</v>
      </c>
      <c r="AV90" s="39">
        <f t="shared" si="266"/>
        <v>0</v>
      </c>
      <c r="AW90" s="38"/>
      <c r="AX90" s="7"/>
      <c r="AY90" s="7"/>
      <c r="AZ90" s="22">
        <f t="shared" si="267"/>
        <v>0</v>
      </c>
      <c r="BA90" s="7"/>
      <c r="BB90" s="22">
        <f t="shared" si="268"/>
        <v>0</v>
      </c>
      <c r="BC90" s="39">
        <f t="shared" si="269"/>
        <v>0</v>
      </c>
      <c r="BD90" s="45"/>
      <c r="BE90" s="22">
        <v>1</v>
      </c>
      <c r="BF90" s="22"/>
      <c r="BG90" s="39">
        <f t="shared" si="270"/>
        <v>1</v>
      </c>
      <c r="BH90" s="71">
        <f t="shared" si="272"/>
        <v>7</v>
      </c>
      <c r="BI90" s="85">
        <f>'ESTUDIO  FORMULADO '!BJ90</f>
        <v>438784</v>
      </c>
      <c r="BJ90" s="120">
        <f t="shared" si="271"/>
        <v>3071488</v>
      </c>
      <c r="BK90" s="581"/>
      <c r="BL90" s="126">
        <f t="shared" si="273"/>
        <v>0</v>
      </c>
      <c r="BM90" s="131">
        <f t="shared" si="274"/>
        <v>0</v>
      </c>
      <c r="BN90" s="126">
        <f t="shared" si="275"/>
        <v>0</v>
      </c>
      <c r="BO90" s="118">
        <f t="shared" si="276"/>
        <v>0</v>
      </c>
      <c r="BP90" s="118">
        <f t="shared" si="277"/>
        <v>0</v>
      </c>
      <c r="BQ90" s="118">
        <f t="shared" si="278"/>
        <v>1316352</v>
      </c>
      <c r="BR90" s="118">
        <f t="shared" si="279"/>
        <v>0</v>
      </c>
      <c r="BS90" s="131">
        <f t="shared" si="280"/>
        <v>1316352</v>
      </c>
      <c r="BT90" s="126">
        <f t="shared" si="281"/>
        <v>0</v>
      </c>
      <c r="BU90" s="118">
        <f t="shared" si="282"/>
        <v>0</v>
      </c>
      <c r="BV90" s="118">
        <f t="shared" si="283"/>
        <v>1316352</v>
      </c>
      <c r="BW90" s="118">
        <f t="shared" si="284"/>
        <v>0</v>
      </c>
      <c r="BX90" s="131">
        <f t="shared" si="285"/>
        <v>1316352</v>
      </c>
      <c r="BY90" s="126">
        <f t="shared" si="286"/>
        <v>0</v>
      </c>
      <c r="BZ90" s="118">
        <f t="shared" si="287"/>
        <v>0</v>
      </c>
      <c r="CA90" s="118">
        <f t="shared" si="288"/>
        <v>0</v>
      </c>
      <c r="CB90" s="131">
        <f t="shared" si="289"/>
        <v>0</v>
      </c>
      <c r="CC90" s="126">
        <f t="shared" si="290"/>
        <v>0</v>
      </c>
      <c r="CD90" s="118">
        <f t="shared" si="291"/>
        <v>0</v>
      </c>
      <c r="CE90" s="131">
        <f t="shared" si="292"/>
        <v>0</v>
      </c>
      <c r="CF90" s="126">
        <f t="shared" si="293"/>
        <v>0</v>
      </c>
      <c r="CG90" s="118">
        <f t="shared" si="294"/>
        <v>0</v>
      </c>
      <c r="CH90" s="118">
        <f t="shared" si="295"/>
        <v>0</v>
      </c>
      <c r="CI90" s="118">
        <f t="shared" si="296"/>
        <v>0</v>
      </c>
      <c r="CJ90" s="131">
        <f t="shared" si="297"/>
        <v>0</v>
      </c>
      <c r="CK90" s="126">
        <f t="shared" si="298"/>
        <v>0</v>
      </c>
      <c r="CL90" s="118">
        <f t="shared" si="299"/>
        <v>0</v>
      </c>
      <c r="CM90" s="131">
        <f t="shared" si="300"/>
        <v>0</v>
      </c>
      <c r="CN90" s="126">
        <f t="shared" si="301"/>
        <v>0</v>
      </c>
      <c r="CO90" s="118">
        <f t="shared" si="302"/>
        <v>0</v>
      </c>
      <c r="CP90" s="131">
        <f t="shared" si="303"/>
        <v>0</v>
      </c>
      <c r="CQ90" s="126">
        <f t="shared" si="304"/>
        <v>0</v>
      </c>
      <c r="CR90" s="118">
        <f t="shared" si="305"/>
        <v>0</v>
      </c>
      <c r="CS90" s="118">
        <f t="shared" si="306"/>
        <v>0</v>
      </c>
      <c r="CT90" s="131">
        <f t="shared" si="307"/>
        <v>0</v>
      </c>
      <c r="CU90" s="126">
        <f t="shared" si="308"/>
        <v>0</v>
      </c>
      <c r="CV90" s="118">
        <f t="shared" si="309"/>
        <v>0</v>
      </c>
      <c r="CW90" s="118">
        <f t="shared" si="310"/>
        <v>0</v>
      </c>
      <c r="CX90" s="131">
        <f t="shared" si="311"/>
        <v>0</v>
      </c>
      <c r="CY90" s="126">
        <f t="shared" si="312"/>
        <v>0</v>
      </c>
      <c r="CZ90" s="118">
        <f t="shared" si="313"/>
        <v>0</v>
      </c>
      <c r="DA90" s="131">
        <f t="shared" si="314"/>
        <v>0</v>
      </c>
      <c r="DB90" s="126">
        <f t="shared" si="315"/>
        <v>0</v>
      </c>
      <c r="DC90" s="118">
        <f t="shared" si="316"/>
        <v>438784</v>
      </c>
      <c r="DD90" s="118">
        <f t="shared" si="317"/>
        <v>0</v>
      </c>
      <c r="DE90" s="131">
        <f t="shared" si="318"/>
        <v>438784</v>
      </c>
      <c r="DF90" s="226">
        <f t="shared" si="319"/>
        <v>3071488</v>
      </c>
      <c r="DG90" s="598"/>
    </row>
    <row r="91" spans="2:111" s="21" customFormat="1" ht="47.25" customHeight="1" x14ac:dyDescent="0.25">
      <c r="B91" s="14">
        <v>60</v>
      </c>
      <c r="C91" s="5" t="str">
        <f>'ESTUDIO  FORMULADO '!C91</f>
        <v>Sílica gel granulado (1-3mm), con indicador de humedad, capacidad de absorción ≥20%.</v>
      </c>
      <c r="D91" s="8" t="str">
        <f>'ESTUDIO  FORMULADO '!D91</f>
        <v>NA</v>
      </c>
      <c r="E91" s="8" t="str">
        <f>'ESTUDIO  FORMULADO '!E91</f>
        <v>NA</v>
      </c>
      <c r="F91" s="5" t="str">
        <f>'ESTUDIO  FORMULADO '!F91</f>
        <v>Frasco por 1 Kg</v>
      </c>
      <c r="G91" s="5" t="str">
        <f>'ESTUDIO  FORMULADO '!G91</f>
        <v xml:space="preserve"> Un (1) año a partir de la entrega</v>
      </c>
      <c r="H91" s="8" t="str">
        <f>'ESTUDIO  FORMULADO '!H91</f>
        <v>AMBIENTE</v>
      </c>
      <c r="I91" s="102" t="str">
        <f>'ESTUDIO  FORMULADO '!I91</f>
        <v>NA</v>
      </c>
      <c r="J91" s="443"/>
      <c r="K91" s="284" t="str">
        <f>'ESTUDIO  FORMULADO '!K91</f>
        <v>REACTIVO</v>
      </c>
      <c r="L91" s="282" t="str">
        <f>'ESTUDIO  FORMULADO '!L91</f>
        <v>NA</v>
      </c>
      <c r="M91" s="443"/>
      <c r="N91" s="13"/>
      <c r="O91" s="39">
        <f t="shared" si="256"/>
        <v>0</v>
      </c>
      <c r="P91" s="45"/>
      <c r="Q91" s="22"/>
      <c r="R91" s="22"/>
      <c r="S91" s="22"/>
      <c r="T91" s="22"/>
      <c r="U91" s="39">
        <f t="shared" si="257"/>
        <v>0</v>
      </c>
      <c r="V91" s="38"/>
      <c r="W91" s="7"/>
      <c r="X91" s="7"/>
      <c r="Y91" s="7"/>
      <c r="Z91" s="39">
        <f t="shared" si="258"/>
        <v>0</v>
      </c>
      <c r="AA91" s="38"/>
      <c r="AB91" s="22"/>
      <c r="AC91" s="22"/>
      <c r="AD91" s="22">
        <f t="shared" si="259"/>
        <v>0</v>
      </c>
      <c r="AE91" s="7"/>
      <c r="AF91" s="22">
        <f t="shared" si="260"/>
        <v>0</v>
      </c>
      <c r="AG91" s="39">
        <f t="shared" si="261"/>
        <v>0</v>
      </c>
      <c r="AH91" s="38"/>
      <c r="AI91" s="7"/>
      <c r="AJ91" s="7"/>
      <c r="AK91" s="7"/>
      <c r="AL91" s="39">
        <f t="shared" si="262"/>
        <v>0</v>
      </c>
      <c r="AM91" s="38"/>
      <c r="AN91" s="7"/>
      <c r="AO91" s="39">
        <f t="shared" si="263"/>
        <v>0</v>
      </c>
      <c r="AP91" s="38"/>
      <c r="AQ91" s="7"/>
      <c r="AR91" s="22">
        <f t="shared" si="264"/>
        <v>0</v>
      </c>
      <c r="AS91" s="7"/>
      <c r="AT91" s="7"/>
      <c r="AU91" s="22">
        <f t="shared" si="265"/>
        <v>0</v>
      </c>
      <c r="AV91" s="39">
        <f t="shared" si="266"/>
        <v>0</v>
      </c>
      <c r="AW91" s="38"/>
      <c r="AX91" s="7"/>
      <c r="AY91" s="7">
        <v>2</v>
      </c>
      <c r="AZ91" s="22">
        <f t="shared" si="267"/>
        <v>2</v>
      </c>
      <c r="BA91" s="7"/>
      <c r="BB91" s="22">
        <f t="shared" si="268"/>
        <v>0</v>
      </c>
      <c r="BC91" s="39">
        <f t="shared" si="269"/>
        <v>2</v>
      </c>
      <c r="BD91" s="45"/>
      <c r="BE91" s="22"/>
      <c r="BF91" s="22"/>
      <c r="BG91" s="39">
        <f t="shared" si="270"/>
        <v>0</v>
      </c>
      <c r="BH91" s="71">
        <f t="shared" si="272"/>
        <v>2</v>
      </c>
      <c r="BI91" s="85">
        <f>'ESTUDIO  FORMULADO '!BJ91</f>
        <v>345298</v>
      </c>
      <c r="BJ91" s="120">
        <f t="shared" si="271"/>
        <v>690596</v>
      </c>
      <c r="BK91" s="581"/>
      <c r="BL91" s="126">
        <f t="shared" si="273"/>
        <v>0</v>
      </c>
      <c r="BM91" s="131">
        <f t="shared" si="274"/>
        <v>0</v>
      </c>
      <c r="BN91" s="126">
        <f t="shared" si="275"/>
        <v>0</v>
      </c>
      <c r="BO91" s="118">
        <f t="shared" si="276"/>
        <v>0</v>
      </c>
      <c r="BP91" s="118">
        <f t="shared" si="277"/>
        <v>0</v>
      </c>
      <c r="BQ91" s="118">
        <f t="shared" si="278"/>
        <v>0</v>
      </c>
      <c r="BR91" s="118">
        <f t="shared" si="279"/>
        <v>0</v>
      </c>
      <c r="BS91" s="131">
        <f t="shared" si="280"/>
        <v>0</v>
      </c>
      <c r="BT91" s="126">
        <f t="shared" si="281"/>
        <v>0</v>
      </c>
      <c r="BU91" s="118">
        <f t="shared" si="282"/>
        <v>0</v>
      </c>
      <c r="BV91" s="118">
        <f t="shared" si="283"/>
        <v>0</v>
      </c>
      <c r="BW91" s="118">
        <f t="shared" si="284"/>
        <v>0</v>
      </c>
      <c r="BX91" s="131">
        <f t="shared" si="285"/>
        <v>0</v>
      </c>
      <c r="BY91" s="126">
        <f t="shared" si="286"/>
        <v>0</v>
      </c>
      <c r="BZ91" s="118">
        <f t="shared" si="287"/>
        <v>0</v>
      </c>
      <c r="CA91" s="118">
        <f t="shared" si="288"/>
        <v>0</v>
      </c>
      <c r="CB91" s="131">
        <f t="shared" si="289"/>
        <v>0</v>
      </c>
      <c r="CC91" s="126">
        <f t="shared" si="290"/>
        <v>0</v>
      </c>
      <c r="CD91" s="118">
        <f t="shared" si="291"/>
        <v>0</v>
      </c>
      <c r="CE91" s="131">
        <f t="shared" si="292"/>
        <v>0</v>
      </c>
      <c r="CF91" s="126">
        <f t="shared" si="293"/>
        <v>0</v>
      </c>
      <c r="CG91" s="118">
        <f t="shared" si="294"/>
        <v>0</v>
      </c>
      <c r="CH91" s="118">
        <f t="shared" si="295"/>
        <v>0</v>
      </c>
      <c r="CI91" s="118">
        <f t="shared" si="296"/>
        <v>0</v>
      </c>
      <c r="CJ91" s="131">
        <f t="shared" si="297"/>
        <v>0</v>
      </c>
      <c r="CK91" s="126">
        <f t="shared" si="298"/>
        <v>0</v>
      </c>
      <c r="CL91" s="118">
        <f t="shared" si="299"/>
        <v>0</v>
      </c>
      <c r="CM91" s="131">
        <f t="shared" si="300"/>
        <v>0</v>
      </c>
      <c r="CN91" s="126">
        <f t="shared" si="301"/>
        <v>0</v>
      </c>
      <c r="CO91" s="118">
        <f t="shared" si="302"/>
        <v>0</v>
      </c>
      <c r="CP91" s="131">
        <f t="shared" si="303"/>
        <v>0</v>
      </c>
      <c r="CQ91" s="126">
        <f t="shared" si="304"/>
        <v>0</v>
      </c>
      <c r="CR91" s="118">
        <f t="shared" si="305"/>
        <v>0</v>
      </c>
      <c r="CS91" s="118">
        <f t="shared" si="306"/>
        <v>0</v>
      </c>
      <c r="CT91" s="131">
        <f t="shared" si="307"/>
        <v>0</v>
      </c>
      <c r="CU91" s="126">
        <f t="shared" si="308"/>
        <v>0</v>
      </c>
      <c r="CV91" s="118">
        <f t="shared" si="309"/>
        <v>0</v>
      </c>
      <c r="CW91" s="118">
        <f t="shared" si="310"/>
        <v>690596</v>
      </c>
      <c r="CX91" s="131">
        <f t="shared" si="311"/>
        <v>690596</v>
      </c>
      <c r="CY91" s="126">
        <f t="shared" si="312"/>
        <v>0</v>
      </c>
      <c r="CZ91" s="118">
        <f t="shared" si="313"/>
        <v>0</v>
      </c>
      <c r="DA91" s="131">
        <f t="shared" si="314"/>
        <v>690596</v>
      </c>
      <c r="DB91" s="126">
        <f t="shared" si="315"/>
        <v>0</v>
      </c>
      <c r="DC91" s="118">
        <f t="shared" si="316"/>
        <v>0</v>
      </c>
      <c r="DD91" s="118">
        <f t="shared" si="317"/>
        <v>0</v>
      </c>
      <c r="DE91" s="131">
        <f t="shared" si="318"/>
        <v>0</v>
      </c>
      <c r="DF91" s="226">
        <f t="shared" si="319"/>
        <v>690596</v>
      </c>
      <c r="DG91" s="598"/>
    </row>
    <row r="92" spans="2:111" s="21" customFormat="1" ht="24" x14ac:dyDescent="0.25">
      <c r="B92" s="14">
        <v>61</v>
      </c>
      <c r="C92" s="5" t="str">
        <f>'ESTUDIO  FORMULADO '!C92</f>
        <v>Sodio tetraborato decahidratado</v>
      </c>
      <c r="D92" s="8" t="str">
        <f>'ESTUDIO  FORMULADO '!D92</f>
        <v>Reactivo analítico  o  ACS o Análisis o Ph Eur o  BP</v>
      </c>
      <c r="E92" s="8" t="str">
        <f>'ESTUDIO  FORMULADO '!E92</f>
        <v>≥ 97%</v>
      </c>
      <c r="F92" s="5" t="str">
        <f>'ESTUDIO  FORMULADO '!F92</f>
        <v>Frasco por 500 gramos</v>
      </c>
      <c r="G92" s="5" t="str">
        <f>'ESTUDIO  FORMULADO '!G92</f>
        <v xml:space="preserve"> Un (1) año a partir de la entrega</v>
      </c>
      <c r="H92" s="8" t="str">
        <f>'ESTUDIO  FORMULADO '!H92</f>
        <v>AMBIENTE</v>
      </c>
      <c r="I92" s="102" t="str">
        <f>'ESTUDIO  FORMULADO '!I92</f>
        <v>1303-96-4</v>
      </c>
      <c r="J92" s="443"/>
      <c r="K92" s="284" t="str">
        <f>'ESTUDIO  FORMULADO '!K92</f>
        <v>REACTIVO</v>
      </c>
      <c r="L92" s="282" t="str">
        <f>'ESTUDIO  FORMULADO '!L92</f>
        <v>PUREZA</v>
      </c>
      <c r="M92" s="443"/>
      <c r="N92" s="13"/>
      <c r="O92" s="39">
        <f t="shared" si="256"/>
        <v>0</v>
      </c>
      <c r="P92" s="45"/>
      <c r="Q92" s="22"/>
      <c r="R92" s="22"/>
      <c r="S92" s="22"/>
      <c r="T92" s="22"/>
      <c r="U92" s="39">
        <f t="shared" si="257"/>
        <v>0</v>
      </c>
      <c r="V92" s="38"/>
      <c r="W92" s="7"/>
      <c r="X92" s="7"/>
      <c r="Y92" s="7"/>
      <c r="Z92" s="39">
        <f t="shared" si="258"/>
        <v>0</v>
      </c>
      <c r="AA92" s="38"/>
      <c r="AB92" s="22"/>
      <c r="AC92" s="22"/>
      <c r="AD92" s="22">
        <f t="shared" si="259"/>
        <v>0</v>
      </c>
      <c r="AE92" s="7"/>
      <c r="AF92" s="22">
        <f t="shared" si="260"/>
        <v>0</v>
      </c>
      <c r="AG92" s="39">
        <f t="shared" si="261"/>
        <v>0</v>
      </c>
      <c r="AH92" s="38"/>
      <c r="AI92" s="7"/>
      <c r="AJ92" s="7"/>
      <c r="AK92" s="7"/>
      <c r="AL92" s="39">
        <f t="shared" si="262"/>
        <v>0</v>
      </c>
      <c r="AM92" s="38"/>
      <c r="AN92" s="22">
        <v>2</v>
      </c>
      <c r="AO92" s="39">
        <f t="shared" si="263"/>
        <v>2</v>
      </c>
      <c r="AP92" s="38"/>
      <c r="AQ92" s="7"/>
      <c r="AR92" s="22">
        <f t="shared" si="264"/>
        <v>0</v>
      </c>
      <c r="AS92" s="7"/>
      <c r="AT92" s="7"/>
      <c r="AU92" s="22">
        <f t="shared" si="265"/>
        <v>0</v>
      </c>
      <c r="AV92" s="39">
        <f t="shared" si="266"/>
        <v>0</v>
      </c>
      <c r="AW92" s="38"/>
      <c r="AX92" s="7"/>
      <c r="AY92" s="7">
        <v>3</v>
      </c>
      <c r="AZ92" s="22">
        <f t="shared" si="267"/>
        <v>3</v>
      </c>
      <c r="BA92" s="7"/>
      <c r="BB92" s="22">
        <f t="shared" si="268"/>
        <v>0</v>
      </c>
      <c r="BC92" s="39">
        <f t="shared" si="269"/>
        <v>3</v>
      </c>
      <c r="BD92" s="45"/>
      <c r="BE92" s="22"/>
      <c r="BF92" s="22">
        <v>2</v>
      </c>
      <c r="BG92" s="39">
        <f t="shared" si="270"/>
        <v>2</v>
      </c>
      <c r="BH92" s="71">
        <f t="shared" si="272"/>
        <v>7</v>
      </c>
      <c r="BI92" s="85">
        <f>'ESTUDIO  FORMULADO '!BJ92</f>
        <v>296590</v>
      </c>
      <c r="BJ92" s="120">
        <f t="shared" si="271"/>
        <v>2076130</v>
      </c>
      <c r="BK92" s="581"/>
      <c r="BL92" s="126">
        <f t="shared" si="273"/>
        <v>0</v>
      </c>
      <c r="BM92" s="131">
        <f t="shared" si="274"/>
        <v>0</v>
      </c>
      <c r="BN92" s="126">
        <f t="shared" si="275"/>
        <v>0</v>
      </c>
      <c r="BO92" s="118">
        <f t="shared" si="276"/>
        <v>0</v>
      </c>
      <c r="BP92" s="118">
        <f t="shared" si="277"/>
        <v>0</v>
      </c>
      <c r="BQ92" s="118">
        <f t="shared" si="278"/>
        <v>0</v>
      </c>
      <c r="BR92" s="118">
        <f t="shared" si="279"/>
        <v>0</v>
      </c>
      <c r="BS92" s="131">
        <f t="shared" si="280"/>
        <v>0</v>
      </c>
      <c r="BT92" s="126">
        <f t="shared" si="281"/>
        <v>0</v>
      </c>
      <c r="BU92" s="118">
        <f t="shared" si="282"/>
        <v>0</v>
      </c>
      <c r="BV92" s="118">
        <f t="shared" si="283"/>
        <v>0</v>
      </c>
      <c r="BW92" s="118">
        <f t="shared" si="284"/>
        <v>0</v>
      </c>
      <c r="BX92" s="131">
        <f t="shared" si="285"/>
        <v>0</v>
      </c>
      <c r="BY92" s="126">
        <f t="shared" si="286"/>
        <v>0</v>
      </c>
      <c r="BZ92" s="118">
        <f t="shared" si="287"/>
        <v>0</v>
      </c>
      <c r="CA92" s="118">
        <f t="shared" si="288"/>
        <v>0</v>
      </c>
      <c r="CB92" s="131">
        <f t="shared" si="289"/>
        <v>0</v>
      </c>
      <c r="CC92" s="126">
        <f t="shared" si="290"/>
        <v>0</v>
      </c>
      <c r="CD92" s="118">
        <f t="shared" si="291"/>
        <v>0</v>
      </c>
      <c r="CE92" s="131">
        <f t="shared" si="292"/>
        <v>0</v>
      </c>
      <c r="CF92" s="126">
        <f t="shared" si="293"/>
        <v>0</v>
      </c>
      <c r="CG92" s="118">
        <f t="shared" si="294"/>
        <v>0</v>
      </c>
      <c r="CH92" s="118">
        <f t="shared" si="295"/>
        <v>0</v>
      </c>
      <c r="CI92" s="118">
        <f t="shared" si="296"/>
        <v>0</v>
      </c>
      <c r="CJ92" s="131">
        <f t="shared" si="297"/>
        <v>0</v>
      </c>
      <c r="CK92" s="126">
        <f t="shared" si="298"/>
        <v>0</v>
      </c>
      <c r="CL92" s="118">
        <f t="shared" si="299"/>
        <v>593180</v>
      </c>
      <c r="CM92" s="131">
        <f t="shared" si="300"/>
        <v>593180</v>
      </c>
      <c r="CN92" s="126">
        <f t="shared" si="301"/>
        <v>0</v>
      </c>
      <c r="CO92" s="118">
        <f t="shared" si="302"/>
        <v>0</v>
      </c>
      <c r="CP92" s="131">
        <f t="shared" si="303"/>
        <v>0</v>
      </c>
      <c r="CQ92" s="126">
        <f t="shared" si="304"/>
        <v>0</v>
      </c>
      <c r="CR92" s="118">
        <f t="shared" si="305"/>
        <v>0</v>
      </c>
      <c r="CS92" s="118">
        <f t="shared" si="306"/>
        <v>0</v>
      </c>
      <c r="CT92" s="131">
        <f t="shared" si="307"/>
        <v>0</v>
      </c>
      <c r="CU92" s="126">
        <f t="shared" si="308"/>
        <v>0</v>
      </c>
      <c r="CV92" s="118">
        <f t="shared" si="309"/>
        <v>0</v>
      </c>
      <c r="CW92" s="118">
        <f t="shared" si="310"/>
        <v>889770</v>
      </c>
      <c r="CX92" s="131">
        <f t="shared" si="311"/>
        <v>889770</v>
      </c>
      <c r="CY92" s="126">
        <f t="shared" si="312"/>
        <v>0</v>
      </c>
      <c r="CZ92" s="118">
        <f t="shared" si="313"/>
        <v>0</v>
      </c>
      <c r="DA92" s="131">
        <f t="shared" si="314"/>
        <v>889770</v>
      </c>
      <c r="DB92" s="126">
        <f t="shared" si="315"/>
        <v>0</v>
      </c>
      <c r="DC92" s="118">
        <f t="shared" si="316"/>
        <v>0</v>
      </c>
      <c r="DD92" s="118">
        <f t="shared" si="317"/>
        <v>593180</v>
      </c>
      <c r="DE92" s="131">
        <f t="shared" si="318"/>
        <v>593180</v>
      </c>
      <c r="DF92" s="226">
        <f t="shared" si="319"/>
        <v>2076130</v>
      </c>
      <c r="DG92" s="598"/>
    </row>
    <row r="93" spans="2:111" s="21" customFormat="1" ht="24" x14ac:dyDescent="0.25">
      <c r="B93" s="14">
        <v>62</v>
      </c>
      <c r="C93" s="5" t="str">
        <f>'ESTUDIO  FORMULADO '!C93</f>
        <v xml:space="preserve">Sulfato de Aluminio Octadecahidratado </v>
      </c>
      <c r="D93" s="8" t="str">
        <f>'ESTUDIO  FORMULADO '!D93</f>
        <v>Reactivo analítico  o  ACS o Análisis o Ph Eur o  BP</v>
      </c>
      <c r="E93" s="8" t="str">
        <f>'ESTUDIO  FORMULADO '!E93</f>
        <v>≥97%</v>
      </c>
      <c r="F93" s="5" t="str">
        <f>'ESTUDIO  FORMULADO '!F93</f>
        <v>Frasco por 500 gramos</v>
      </c>
      <c r="G93" s="5" t="str">
        <f>'ESTUDIO  FORMULADO '!G93</f>
        <v xml:space="preserve"> Un (1) año a partir de la entrega</v>
      </c>
      <c r="H93" s="8" t="str">
        <f>'ESTUDIO  FORMULADO '!H93</f>
        <v>AMBIENTE</v>
      </c>
      <c r="I93" s="102" t="str">
        <f>'ESTUDIO  FORMULADO '!I93</f>
        <v xml:space="preserve"> 7784-31-8</v>
      </c>
      <c r="J93" s="443"/>
      <c r="K93" s="284" t="str">
        <f>'ESTUDIO  FORMULADO '!K93</f>
        <v>REACTIVO</v>
      </c>
      <c r="L93" s="282" t="str">
        <f>'ESTUDIO  FORMULADO '!L93</f>
        <v>PUREZA</v>
      </c>
      <c r="M93" s="443"/>
      <c r="N93" s="13"/>
      <c r="O93" s="39">
        <f t="shared" si="256"/>
        <v>0</v>
      </c>
      <c r="P93" s="45"/>
      <c r="Q93" s="22"/>
      <c r="R93" s="22"/>
      <c r="S93" s="22"/>
      <c r="T93" s="22"/>
      <c r="U93" s="39">
        <f t="shared" si="257"/>
        <v>0</v>
      </c>
      <c r="V93" s="38"/>
      <c r="W93" s="7"/>
      <c r="X93" s="7"/>
      <c r="Y93" s="7"/>
      <c r="Z93" s="39">
        <f t="shared" si="258"/>
        <v>0</v>
      </c>
      <c r="AA93" s="38"/>
      <c r="AB93" s="22"/>
      <c r="AC93" s="22"/>
      <c r="AD93" s="22">
        <f t="shared" si="259"/>
        <v>0</v>
      </c>
      <c r="AE93" s="7"/>
      <c r="AF93" s="22">
        <f t="shared" si="260"/>
        <v>0</v>
      </c>
      <c r="AG93" s="39">
        <f t="shared" si="261"/>
        <v>0</v>
      </c>
      <c r="AH93" s="38"/>
      <c r="AI93" s="7"/>
      <c r="AJ93" s="7"/>
      <c r="AK93" s="7"/>
      <c r="AL93" s="39">
        <f t="shared" si="262"/>
        <v>0</v>
      </c>
      <c r="AM93" s="38"/>
      <c r="AN93" s="7"/>
      <c r="AO93" s="39">
        <f t="shared" si="263"/>
        <v>0</v>
      </c>
      <c r="AP93" s="38"/>
      <c r="AQ93" s="7"/>
      <c r="AR93" s="22">
        <f t="shared" si="264"/>
        <v>0</v>
      </c>
      <c r="AS93" s="7"/>
      <c r="AT93" s="7"/>
      <c r="AU93" s="22">
        <f t="shared" si="265"/>
        <v>0</v>
      </c>
      <c r="AV93" s="39">
        <f t="shared" si="266"/>
        <v>0</v>
      </c>
      <c r="AW93" s="38">
        <v>1</v>
      </c>
      <c r="AX93" s="7"/>
      <c r="AY93" s="7"/>
      <c r="AZ93" s="22">
        <f t="shared" si="267"/>
        <v>1</v>
      </c>
      <c r="BA93" s="7"/>
      <c r="BB93" s="22">
        <f t="shared" si="268"/>
        <v>0</v>
      </c>
      <c r="BC93" s="39">
        <f t="shared" si="269"/>
        <v>1</v>
      </c>
      <c r="BD93" s="45"/>
      <c r="BE93" s="22"/>
      <c r="BF93" s="22"/>
      <c r="BG93" s="39">
        <f t="shared" si="270"/>
        <v>0</v>
      </c>
      <c r="BH93" s="71">
        <f t="shared" si="272"/>
        <v>1</v>
      </c>
      <c r="BI93" s="85">
        <f>'ESTUDIO  FORMULADO '!BJ93</f>
        <v>164617</v>
      </c>
      <c r="BJ93" s="120">
        <f t="shared" si="271"/>
        <v>164617</v>
      </c>
      <c r="BK93" s="581"/>
      <c r="BL93" s="126">
        <f t="shared" si="273"/>
        <v>0</v>
      </c>
      <c r="BM93" s="131">
        <f t="shared" si="274"/>
        <v>0</v>
      </c>
      <c r="BN93" s="126">
        <f t="shared" si="275"/>
        <v>0</v>
      </c>
      <c r="BO93" s="118">
        <f t="shared" si="276"/>
        <v>0</v>
      </c>
      <c r="BP93" s="118">
        <f t="shared" si="277"/>
        <v>0</v>
      </c>
      <c r="BQ93" s="118">
        <f t="shared" si="278"/>
        <v>0</v>
      </c>
      <c r="BR93" s="118">
        <f t="shared" si="279"/>
        <v>0</v>
      </c>
      <c r="BS93" s="131">
        <f t="shared" si="280"/>
        <v>0</v>
      </c>
      <c r="BT93" s="126">
        <f t="shared" si="281"/>
        <v>0</v>
      </c>
      <c r="BU93" s="118">
        <f t="shared" si="282"/>
        <v>0</v>
      </c>
      <c r="BV93" s="118">
        <f t="shared" si="283"/>
        <v>0</v>
      </c>
      <c r="BW93" s="118">
        <f t="shared" si="284"/>
        <v>0</v>
      </c>
      <c r="BX93" s="131">
        <f t="shared" si="285"/>
        <v>0</v>
      </c>
      <c r="BY93" s="126">
        <f t="shared" si="286"/>
        <v>0</v>
      </c>
      <c r="BZ93" s="118">
        <f t="shared" si="287"/>
        <v>0</v>
      </c>
      <c r="CA93" s="118">
        <f t="shared" si="288"/>
        <v>0</v>
      </c>
      <c r="CB93" s="131">
        <f t="shared" si="289"/>
        <v>0</v>
      </c>
      <c r="CC93" s="126">
        <f t="shared" si="290"/>
        <v>0</v>
      </c>
      <c r="CD93" s="118">
        <f t="shared" si="291"/>
        <v>0</v>
      </c>
      <c r="CE93" s="131">
        <f t="shared" si="292"/>
        <v>0</v>
      </c>
      <c r="CF93" s="126">
        <f t="shared" si="293"/>
        <v>0</v>
      </c>
      <c r="CG93" s="118">
        <f t="shared" si="294"/>
        <v>0</v>
      </c>
      <c r="CH93" s="118">
        <f t="shared" si="295"/>
        <v>0</v>
      </c>
      <c r="CI93" s="118">
        <f t="shared" si="296"/>
        <v>0</v>
      </c>
      <c r="CJ93" s="131">
        <f t="shared" si="297"/>
        <v>0</v>
      </c>
      <c r="CK93" s="126">
        <f t="shared" si="298"/>
        <v>0</v>
      </c>
      <c r="CL93" s="118">
        <f t="shared" si="299"/>
        <v>0</v>
      </c>
      <c r="CM93" s="131">
        <f t="shared" si="300"/>
        <v>0</v>
      </c>
      <c r="CN93" s="126">
        <f t="shared" si="301"/>
        <v>0</v>
      </c>
      <c r="CO93" s="118">
        <f t="shared" si="302"/>
        <v>0</v>
      </c>
      <c r="CP93" s="131">
        <f t="shared" si="303"/>
        <v>0</v>
      </c>
      <c r="CQ93" s="126">
        <f t="shared" si="304"/>
        <v>0</v>
      </c>
      <c r="CR93" s="118">
        <f t="shared" si="305"/>
        <v>0</v>
      </c>
      <c r="CS93" s="118">
        <f t="shared" si="306"/>
        <v>0</v>
      </c>
      <c r="CT93" s="131">
        <f t="shared" si="307"/>
        <v>0</v>
      </c>
      <c r="CU93" s="126">
        <f t="shared" si="308"/>
        <v>164617</v>
      </c>
      <c r="CV93" s="118">
        <f t="shared" si="309"/>
        <v>0</v>
      </c>
      <c r="CW93" s="118">
        <f t="shared" si="310"/>
        <v>0</v>
      </c>
      <c r="CX93" s="131">
        <f t="shared" si="311"/>
        <v>164617</v>
      </c>
      <c r="CY93" s="126">
        <f t="shared" si="312"/>
        <v>0</v>
      </c>
      <c r="CZ93" s="118">
        <f t="shared" si="313"/>
        <v>0</v>
      </c>
      <c r="DA93" s="131">
        <f t="shared" si="314"/>
        <v>164617</v>
      </c>
      <c r="DB93" s="126">
        <f t="shared" si="315"/>
        <v>0</v>
      </c>
      <c r="DC93" s="118">
        <f t="shared" si="316"/>
        <v>0</v>
      </c>
      <c r="DD93" s="118">
        <f t="shared" si="317"/>
        <v>0</v>
      </c>
      <c r="DE93" s="131">
        <f t="shared" si="318"/>
        <v>0</v>
      </c>
      <c r="DF93" s="226">
        <f t="shared" si="319"/>
        <v>164617</v>
      </c>
      <c r="DG93" s="598"/>
    </row>
    <row r="94" spans="2:111" s="21" customFormat="1" ht="24" x14ac:dyDescent="0.25">
      <c r="B94" s="14">
        <v>63</v>
      </c>
      <c r="C94" s="5" t="str">
        <f>'ESTUDIO  FORMULADO '!C94</f>
        <v>Sulfato de sodio</v>
      </c>
      <c r="D94" s="8" t="str">
        <f>'ESTUDIO  FORMULADO '!D94</f>
        <v>Reactivo analítico  o  ACS o Análisis o Ph Eur o  BP</v>
      </c>
      <c r="E94" s="8" t="str">
        <f>'ESTUDIO  FORMULADO '!E94</f>
        <v>≥95%</v>
      </c>
      <c r="F94" s="5" t="str">
        <f>'ESTUDIO  FORMULADO '!F94</f>
        <v>Frasco por 1 Kg</v>
      </c>
      <c r="G94" s="5" t="str">
        <f>'ESTUDIO  FORMULADO '!G94</f>
        <v xml:space="preserve"> Un (1) año a partir de la entrega</v>
      </c>
      <c r="H94" s="8" t="str">
        <f>'ESTUDIO  FORMULADO '!H94</f>
        <v>AMBIENTE</v>
      </c>
      <c r="I94" s="102" t="str">
        <f>'ESTUDIO  FORMULADO '!I94</f>
        <v>7757-82-6</v>
      </c>
      <c r="J94" s="443"/>
      <c r="K94" s="284" t="str">
        <f>'ESTUDIO  FORMULADO '!K94</f>
        <v>REACTIVO</v>
      </c>
      <c r="L94" s="282" t="str">
        <f>'ESTUDIO  FORMULADO '!L94</f>
        <v>PUREZA</v>
      </c>
      <c r="M94" s="443"/>
      <c r="N94" s="13"/>
      <c r="O94" s="39">
        <f t="shared" si="256"/>
        <v>0</v>
      </c>
      <c r="P94" s="45"/>
      <c r="Q94" s="22"/>
      <c r="R94" s="22"/>
      <c r="S94" s="22"/>
      <c r="T94" s="22"/>
      <c r="U94" s="39">
        <f t="shared" si="257"/>
        <v>0</v>
      </c>
      <c r="V94" s="38"/>
      <c r="W94" s="7"/>
      <c r="X94" s="7"/>
      <c r="Y94" s="7"/>
      <c r="Z94" s="39">
        <f t="shared" si="258"/>
        <v>0</v>
      </c>
      <c r="AA94" s="38"/>
      <c r="AB94" s="22">
        <v>3</v>
      </c>
      <c r="AC94" s="22">
        <v>1</v>
      </c>
      <c r="AD94" s="22">
        <f t="shared" si="259"/>
        <v>4</v>
      </c>
      <c r="AE94" s="7"/>
      <c r="AF94" s="22">
        <f t="shared" si="260"/>
        <v>0</v>
      </c>
      <c r="AG94" s="39">
        <f t="shared" si="261"/>
        <v>4</v>
      </c>
      <c r="AH94" s="38"/>
      <c r="AI94" s="7"/>
      <c r="AJ94" s="7"/>
      <c r="AK94" s="7"/>
      <c r="AL94" s="39">
        <f t="shared" si="262"/>
        <v>0</v>
      </c>
      <c r="AM94" s="38"/>
      <c r="AN94" s="7"/>
      <c r="AO94" s="39">
        <f t="shared" si="263"/>
        <v>0</v>
      </c>
      <c r="AP94" s="38"/>
      <c r="AQ94" s="7"/>
      <c r="AR94" s="22">
        <f t="shared" si="264"/>
        <v>0</v>
      </c>
      <c r="AS94" s="7"/>
      <c r="AT94" s="7"/>
      <c r="AU94" s="22">
        <f t="shared" si="265"/>
        <v>0</v>
      </c>
      <c r="AV94" s="39">
        <f t="shared" si="266"/>
        <v>0</v>
      </c>
      <c r="AW94" s="38"/>
      <c r="AX94" s="7"/>
      <c r="AY94" s="7"/>
      <c r="AZ94" s="22">
        <f t="shared" si="267"/>
        <v>0</v>
      </c>
      <c r="BA94" s="7"/>
      <c r="BB94" s="22">
        <f t="shared" si="268"/>
        <v>0</v>
      </c>
      <c r="BC94" s="39">
        <f t="shared" si="269"/>
        <v>0</v>
      </c>
      <c r="BD94" s="45"/>
      <c r="BE94" s="22"/>
      <c r="BF94" s="22"/>
      <c r="BG94" s="39">
        <f t="shared" si="270"/>
        <v>0</v>
      </c>
      <c r="BH94" s="71">
        <f t="shared" si="272"/>
        <v>4</v>
      </c>
      <c r="BI94" s="85">
        <f>'ESTUDIO  FORMULADO '!BJ94</f>
        <v>138506</v>
      </c>
      <c r="BJ94" s="120">
        <f t="shared" si="271"/>
        <v>554024</v>
      </c>
      <c r="BK94" s="581"/>
      <c r="BL94" s="126">
        <f t="shared" si="273"/>
        <v>0</v>
      </c>
      <c r="BM94" s="131">
        <f t="shared" si="274"/>
        <v>0</v>
      </c>
      <c r="BN94" s="126">
        <f t="shared" si="275"/>
        <v>0</v>
      </c>
      <c r="BO94" s="118">
        <f t="shared" si="276"/>
        <v>0</v>
      </c>
      <c r="BP94" s="118">
        <f t="shared" si="277"/>
        <v>0</v>
      </c>
      <c r="BQ94" s="118">
        <f t="shared" si="278"/>
        <v>0</v>
      </c>
      <c r="BR94" s="118">
        <f t="shared" si="279"/>
        <v>0</v>
      </c>
      <c r="BS94" s="131">
        <f t="shared" si="280"/>
        <v>0</v>
      </c>
      <c r="BT94" s="126">
        <f t="shared" si="281"/>
        <v>0</v>
      </c>
      <c r="BU94" s="118">
        <f t="shared" si="282"/>
        <v>0</v>
      </c>
      <c r="BV94" s="118">
        <f t="shared" si="283"/>
        <v>0</v>
      </c>
      <c r="BW94" s="118">
        <f t="shared" si="284"/>
        <v>0</v>
      </c>
      <c r="BX94" s="131">
        <f t="shared" si="285"/>
        <v>0</v>
      </c>
      <c r="BY94" s="126">
        <f t="shared" si="286"/>
        <v>0</v>
      </c>
      <c r="BZ94" s="118">
        <f t="shared" si="287"/>
        <v>415518</v>
      </c>
      <c r="CA94" s="118">
        <f t="shared" si="288"/>
        <v>138506</v>
      </c>
      <c r="CB94" s="131">
        <f t="shared" si="289"/>
        <v>554024</v>
      </c>
      <c r="CC94" s="126">
        <f t="shared" si="290"/>
        <v>0</v>
      </c>
      <c r="CD94" s="118">
        <f t="shared" si="291"/>
        <v>0</v>
      </c>
      <c r="CE94" s="131">
        <f t="shared" si="292"/>
        <v>554024</v>
      </c>
      <c r="CF94" s="126">
        <f t="shared" si="293"/>
        <v>0</v>
      </c>
      <c r="CG94" s="118">
        <f t="shared" si="294"/>
        <v>0</v>
      </c>
      <c r="CH94" s="118">
        <f t="shared" si="295"/>
        <v>0</v>
      </c>
      <c r="CI94" s="118">
        <f t="shared" si="296"/>
        <v>0</v>
      </c>
      <c r="CJ94" s="131">
        <f t="shared" si="297"/>
        <v>0</v>
      </c>
      <c r="CK94" s="126">
        <f t="shared" si="298"/>
        <v>0</v>
      </c>
      <c r="CL94" s="118">
        <f t="shared" si="299"/>
        <v>0</v>
      </c>
      <c r="CM94" s="131">
        <f t="shared" si="300"/>
        <v>0</v>
      </c>
      <c r="CN94" s="126">
        <f t="shared" si="301"/>
        <v>0</v>
      </c>
      <c r="CO94" s="118">
        <f t="shared" si="302"/>
        <v>0</v>
      </c>
      <c r="CP94" s="131">
        <f t="shared" si="303"/>
        <v>0</v>
      </c>
      <c r="CQ94" s="126">
        <f t="shared" si="304"/>
        <v>0</v>
      </c>
      <c r="CR94" s="118">
        <f t="shared" si="305"/>
        <v>0</v>
      </c>
      <c r="CS94" s="118">
        <f t="shared" si="306"/>
        <v>0</v>
      </c>
      <c r="CT94" s="131">
        <f t="shared" si="307"/>
        <v>0</v>
      </c>
      <c r="CU94" s="126">
        <f t="shared" si="308"/>
        <v>0</v>
      </c>
      <c r="CV94" s="118">
        <f t="shared" si="309"/>
        <v>0</v>
      </c>
      <c r="CW94" s="118">
        <f t="shared" si="310"/>
        <v>0</v>
      </c>
      <c r="CX94" s="131">
        <f t="shared" si="311"/>
        <v>0</v>
      </c>
      <c r="CY94" s="126">
        <f t="shared" si="312"/>
        <v>0</v>
      </c>
      <c r="CZ94" s="118">
        <f t="shared" si="313"/>
        <v>0</v>
      </c>
      <c r="DA94" s="131">
        <f t="shared" si="314"/>
        <v>0</v>
      </c>
      <c r="DB94" s="126">
        <f t="shared" si="315"/>
        <v>0</v>
      </c>
      <c r="DC94" s="118">
        <f t="shared" si="316"/>
        <v>0</v>
      </c>
      <c r="DD94" s="118">
        <f t="shared" si="317"/>
        <v>0</v>
      </c>
      <c r="DE94" s="131">
        <f t="shared" si="318"/>
        <v>0</v>
      </c>
      <c r="DF94" s="226">
        <f t="shared" si="319"/>
        <v>554024</v>
      </c>
      <c r="DG94" s="598"/>
    </row>
    <row r="95" spans="2:111" s="21" customFormat="1" ht="24" x14ac:dyDescent="0.25">
      <c r="B95" s="14">
        <v>64</v>
      </c>
      <c r="C95" s="5" t="str">
        <f>'ESTUDIO  FORMULADO '!C95</f>
        <v>Buffer PBS pH 7,4 ± 0,1 (1X ) en solución.</v>
      </c>
      <c r="D95" s="8" t="str">
        <f>'ESTUDIO  FORMULADO '!D95</f>
        <v>NA</v>
      </c>
      <c r="E95" s="8" t="str">
        <f>'ESTUDIO  FORMULADO '!E95</f>
        <v>NA</v>
      </c>
      <c r="F95" s="5" t="str">
        <f>'ESTUDIO  FORMULADO '!F95</f>
        <v>Sobre para 1L o
Frasco x 1L</v>
      </c>
      <c r="G95" s="5" t="str">
        <f>'ESTUDIO  FORMULADO '!G95</f>
        <v xml:space="preserve"> Un (1) año a partir de la entrega</v>
      </c>
      <c r="H95" s="8" t="str">
        <f>'ESTUDIO  FORMULADO '!H95</f>
        <v>AMBIENTE</v>
      </c>
      <c r="I95" s="102" t="str">
        <f>'ESTUDIO  FORMULADO '!I95</f>
        <v>NA</v>
      </c>
      <c r="J95" s="443"/>
      <c r="K95" s="284" t="str">
        <f>'ESTUDIO  FORMULADO '!K95</f>
        <v>REACTIVO</v>
      </c>
      <c r="L95" s="282" t="str">
        <f>'ESTUDIO  FORMULADO '!L95</f>
        <v>NA</v>
      </c>
      <c r="M95" s="443"/>
      <c r="N95" s="13"/>
      <c r="O95" s="39">
        <f t="shared" si="256"/>
        <v>0</v>
      </c>
      <c r="P95" s="45">
        <v>10</v>
      </c>
      <c r="Q95" s="22"/>
      <c r="R95" s="22"/>
      <c r="S95" s="22">
        <v>3</v>
      </c>
      <c r="T95" s="22"/>
      <c r="U95" s="39">
        <f t="shared" si="257"/>
        <v>13</v>
      </c>
      <c r="V95" s="38"/>
      <c r="W95" s="7"/>
      <c r="X95" s="7"/>
      <c r="Y95" s="7"/>
      <c r="Z95" s="39">
        <f t="shared" si="258"/>
        <v>0</v>
      </c>
      <c r="AA95" s="38"/>
      <c r="AB95" s="22"/>
      <c r="AC95" s="22"/>
      <c r="AD95" s="22">
        <f t="shared" si="259"/>
        <v>0</v>
      </c>
      <c r="AE95" s="7">
        <v>1</v>
      </c>
      <c r="AF95" s="22">
        <f t="shared" si="260"/>
        <v>1</v>
      </c>
      <c r="AG95" s="39">
        <f t="shared" si="261"/>
        <v>1</v>
      </c>
      <c r="AH95" s="38"/>
      <c r="AI95" s="7"/>
      <c r="AJ95" s="7"/>
      <c r="AK95" s="7"/>
      <c r="AL95" s="39">
        <f t="shared" si="262"/>
        <v>0</v>
      </c>
      <c r="AM95" s="38"/>
      <c r="AN95" s="7"/>
      <c r="AO95" s="39">
        <f t="shared" si="263"/>
        <v>0</v>
      </c>
      <c r="AP95" s="38"/>
      <c r="AQ95" s="7"/>
      <c r="AR95" s="22">
        <f t="shared" si="264"/>
        <v>0</v>
      </c>
      <c r="AS95" s="7"/>
      <c r="AT95" s="22">
        <v>2</v>
      </c>
      <c r="AU95" s="22">
        <f t="shared" si="265"/>
        <v>2</v>
      </c>
      <c r="AV95" s="39">
        <f t="shared" si="266"/>
        <v>2</v>
      </c>
      <c r="AW95" s="38"/>
      <c r="AX95" s="7"/>
      <c r="AY95" s="7"/>
      <c r="AZ95" s="22">
        <f t="shared" si="267"/>
        <v>0</v>
      </c>
      <c r="BA95" s="7"/>
      <c r="BB95" s="22">
        <f t="shared" si="268"/>
        <v>0</v>
      </c>
      <c r="BC95" s="39">
        <f t="shared" si="269"/>
        <v>0</v>
      </c>
      <c r="BD95" s="45"/>
      <c r="BE95" s="22">
        <v>2</v>
      </c>
      <c r="BF95" s="22"/>
      <c r="BG95" s="39">
        <f t="shared" si="270"/>
        <v>2</v>
      </c>
      <c r="BH95" s="71">
        <f t="shared" si="272"/>
        <v>18</v>
      </c>
      <c r="BI95" s="85">
        <f>'ESTUDIO  FORMULADO '!BJ95</f>
        <v>195882</v>
      </c>
      <c r="BJ95" s="120">
        <f t="shared" si="271"/>
        <v>3525876</v>
      </c>
      <c r="BK95" s="581"/>
      <c r="BL95" s="126">
        <f t="shared" si="273"/>
        <v>0</v>
      </c>
      <c r="BM95" s="131">
        <f t="shared" si="274"/>
        <v>0</v>
      </c>
      <c r="BN95" s="126">
        <f t="shared" si="275"/>
        <v>1958820</v>
      </c>
      <c r="BO95" s="118">
        <f t="shared" si="276"/>
        <v>0</v>
      </c>
      <c r="BP95" s="118">
        <f t="shared" si="277"/>
        <v>0</v>
      </c>
      <c r="BQ95" s="118">
        <f t="shared" si="278"/>
        <v>587646</v>
      </c>
      <c r="BR95" s="118">
        <f t="shared" si="279"/>
        <v>0</v>
      </c>
      <c r="BS95" s="131">
        <f t="shared" si="280"/>
        <v>2546466</v>
      </c>
      <c r="BT95" s="126">
        <f t="shared" si="281"/>
        <v>0</v>
      </c>
      <c r="BU95" s="118">
        <f t="shared" si="282"/>
        <v>0</v>
      </c>
      <c r="BV95" s="118">
        <f t="shared" si="283"/>
        <v>0</v>
      </c>
      <c r="BW95" s="118">
        <f t="shared" si="284"/>
        <v>0</v>
      </c>
      <c r="BX95" s="131">
        <f t="shared" si="285"/>
        <v>0</v>
      </c>
      <c r="BY95" s="126">
        <f t="shared" si="286"/>
        <v>0</v>
      </c>
      <c r="BZ95" s="118">
        <f t="shared" si="287"/>
        <v>0</v>
      </c>
      <c r="CA95" s="118">
        <f t="shared" si="288"/>
        <v>0</v>
      </c>
      <c r="CB95" s="131">
        <f t="shared" si="289"/>
        <v>0</v>
      </c>
      <c r="CC95" s="126">
        <f t="shared" si="290"/>
        <v>195882</v>
      </c>
      <c r="CD95" s="118">
        <f t="shared" si="291"/>
        <v>195882</v>
      </c>
      <c r="CE95" s="131">
        <f t="shared" si="292"/>
        <v>195882</v>
      </c>
      <c r="CF95" s="126">
        <f t="shared" si="293"/>
        <v>0</v>
      </c>
      <c r="CG95" s="118">
        <f t="shared" si="294"/>
        <v>0</v>
      </c>
      <c r="CH95" s="118">
        <f t="shared" si="295"/>
        <v>0</v>
      </c>
      <c r="CI95" s="118">
        <f t="shared" si="296"/>
        <v>0</v>
      </c>
      <c r="CJ95" s="131">
        <f t="shared" si="297"/>
        <v>0</v>
      </c>
      <c r="CK95" s="126">
        <f t="shared" si="298"/>
        <v>0</v>
      </c>
      <c r="CL95" s="118">
        <f t="shared" si="299"/>
        <v>0</v>
      </c>
      <c r="CM95" s="131">
        <f t="shared" si="300"/>
        <v>0</v>
      </c>
      <c r="CN95" s="126">
        <f t="shared" si="301"/>
        <v>0</v>
      </c>
      <c r="CO95" s="118">
        <f t="shared" si="302"/>
        <v>0</v>
      </c>
      <c r="CP95" s="131">
        <f t="shared" si="303"/>
        <v>0</v>
      </c>
      <c r="CQ95" s="126">
        <f t="shared" si="304"/>
        <v>0</v>
      </c>
      <c r="CR95" s="118">
        <f t="shared" si="305"/>
        <v>391764</v>
      </c>
      <c r="CS95" s="118">
        <f t="shared" si="306"/>
        <v>391764</v>
      </c>
      <c r="CT95" s="131">
        <f t="shared" si="307"/>
        <v>391764</v>
      </c>
      <c r="CU95" s="126">
        <f t="shared" si="308"/>
        <v>0</v>
      </c>
      <c r="CV95" s="118">
        <f t="shared" si="309"/>
        <v>0</v>
      </c>
      <c r="CW95" s="118">
        <f t="shared" si="310"/>
        <v>0</v>
      </c>
      <c r="CX95" s="131">
        <f t="shared" si="311"/>
        <v>0</v>
      </c>
      <c r="CY95" s="126">
        <f t="shared" si="312"/>
        <v>0</v>
      </c>
      <c r="CZ95" s="118">
        <f t="shared" si="313"/>
        <v>0</v>
      </c>
      <c r="DA95" s="131">
        <f t="shared" si="314"/>
        <v>0</v>
      </c>
      <c r="DB95" s="126">
        <f t="shared" si="315"/>
        <v>0</v>
      </c>
      <c r="DC95" s="118">
        <f t="shared" si="316"/>
        <v>391764</v>
      </c>
      <c r="DD95" s="118">
        <f t="shared" si="317"/>
        <v>0</v>
      </c>
      <c r="DE95" s="131">
        <f t="shared" si="318"/>
        <v>391764</v>
      </c>
      <c r="DF95" s="226">
        <f t="shared" si="319"/>
        <v>3525876</v>
      </c>
      <c r="DG95" s="598"/>
    </row>
    <row r="96" spans="2:111" s="21" customFormat="1" ht="24.75" thickBot="1" x14ac:dyDescent="0.3">
      <c r="B96" s="14">
        <v>65</v>
      </c>
      <c r="C96" s="5" t="str">
        <f>'ESTUDIO  FORMULADO '!C96</f>
        <v>Oxalato de amonio monohidrato</v>
      </c>
      <c r="D96" s="8" t="str">
        <f>'ESTUDIO  FORMULADO '!D96</f>
        <v>Reactivo analítico  o  ACS o Análisis o Ph Eur o  BP</v>
      </c>
      <c r="E96" s="8" t="str">
        <f>'ESTUDIO  FORMULADO '!E96</f>
        <v>≥99%.</v>
      </c>
      <c r="F96" s="5" t="str">
        <f>'ESTUDIO  FORMULADO '!F96</f>
        <v>Frasco por 25 gramos</v>
      </c>
      <c r="G96" s="5" t="str">
        <f>'ESTUDIO  FORMULADO '!G96</f>
        <v xml:space="preserve"> Un (1) año a partir de la entrega</v>
      </c>
      <c r="H96" s="8" t="str">
        <f>'ESTUDIO  FORMULADO '!H96</f>
        <v>AMBIENTE</v>
      </c>
      <c r="I96" s="102" t="str">
        <f>'ESTUDIO  FORMULADO '!I96</f>
        <v>6009-70-7</v>
      </c>
      <c r="J96" s="444"/>
      <c r="K96" s="339" t="str">
        <f>'ESTUDIO  FORMULADO '!K96</f>
        <v>REACTIVO</v>
      </c>
      <c r="L96" s="337" t="str">
        <f>'ESTUDIO  FORMULADO '!L96</f>
        <v>PUREZA</v>
      </c>
      <c r="M96" s="444"/>
      <c r="N96" s="29"/>
      <c r="O96" s="41">
        <f t="shared" si="256"/>
        <v>0</v>
      </c>
      <c r="P96" s="51"/>
      <c r="Q96" s="52"/>
      <c r="R96" s="52"/>
      <c r="S96" s="52"/>
      <c r="T96" s="52"/>
      <c r="U96" s="41">
        <f t="shared" si="257"/>
        <v>0</v>
      </c>
      <c r="V96" s="40"/>
      <c r="W96" s="30"/>
      <c r="X96" s="30"/>
      <c r="Y96" s="30"/>
      <c r="Z96" s="41">
        <f t="shared" si="258"/>
        <v>0</v>
      </c>
      <c r="AA96" s="40"/>
      <c r="AB96" s="30"/>
      <c r="AC96" s="30"/>
      <c r="AD96" s="52">
        <f t="shared" si="259"/>
        <v>0</v>
      </c>
      <c r="AE96" s="30"/>
      <c r="AF96" s="52">
        <f t="shared" si="260"/>
        <v>0</v>
      </c>
      <c r="AG96" s="41">
        <f t="shared" si="261"/>
        <v>0</v>
      </c>
      <c r="AH96" s="40"/>
      <c r="AI96" s="30"/>
      <c r="AJ96" s="30"/>
      <c r="AK96" s="30"/>
      <c r="AL96" s="41">
        <f t="shared" si="262"/>
        <v>0</v>
      </c>
      <c r="AM96" s="40"/>
      <c r="AN96" s="30"/>
      <c r="AO96" s="41">
        <f t="shared" si="263"/>
        <v>0</v>
      </c>
      <c r="AP96" s="42"/>
      <c r="AQ96" s="47"/>
      <c r="AR96" s="49">
        <f t="shared" si="264"/>
        <v>0</v>
      </c>
      <c r="AS96" s="47"/>
      <c r="AT96" s="47"/>
      <c r="AU96" s="49">
        <f t="shared" si="265"/>
        <v>0</v>
      </c>
      <c r="AV96" s="43">
        <f t="shared" si="266"/>
        <v>0</v>
      </c>
      <c r="AW96" s="42"/>
      <c r="AX96" s="47"/>
      <c r="AY96" s="47"/>
      <c r="AZ96" s="49">
        <f t="shared" si="267"/>
        <v>0</v>
      </c>
      <c r="BA96" s="47"/>
      <c r="BB96" s="49">
        <f t="shared" si="268"/>
        <v>0</v>
      </c>
      <c r="BC96" s="43">
        <f t="shared" si="269"/>
        <v>0</v>
      </c>
      <c r="BD96" s="46">
        <v>1</v>
      </c>
      <c r="BE96" s="49"/>
      <c r="BF96" s="49"/>
      <c r="BG96" s="43">
        <f t="shared" si="270"/>
        <v>1</v>
      </c>
      <c r="BH96" s="73">
        <f t="shared" si="272"/>
        <v>1</v>
      </c>
      <c r="BI96" s="88">
        <f>'ESTUDIO  FORMULADO '!BJ96</f>
        <v>224044</v>
      </c>
      <c r="BJ96" s="121">
        <f t="shared" si="271"/>
        <v>224044</v>
      </c>
      <c r="BK96" s="581"/>
      <c r="BL96" s="128">
        <f t="shared" si="273"/>
        <v>0</v>
      </c>
      <c r="BM96" s="132">
        <f t="shared" si="274"/>
        <v>0</v>
      </c>
      <c r="BN96" s="128">
        <f t="shared" si="275"/>
        <v>0</v>
      </c>
      <c r="BO96" s="135">
        <f t="shared" si="276"/>
        <v>0</v>
      </c>
      <c r="BP96" s="135">
        <f t="shared" si="277"/>
        <v>0</v>
      </c>
      <c r="BQ96" s="135">
        <f t="shared" si="278"/>
        <v>0</v>
      </c>
      <c r="BR96" s="135">
        <f t="shared" si="279"/>
        <v>0</v>
      </c>
      <c r="BS96" s="132">
        <f t="shared" si="280"/>
        <v>0</v>
      </c>
      <c r="BT96" s="128">
        <f t="shared" si="281"/>
        <v>0</v>
      </c>
      <c r="BU96" s="135">
        <f t="shared" si="282"/>
        <v>0</v>
      </c>
      <c r="BV96" s="135">
        <f t="shared" si="283"/>
        <v>0</v>
      </c>
      <c r="BW96" s="135">
        <f t="shared" si="284"/>
        <v>0</v>
      </c>
      <c r="BX96" s="132">
        <f t="shared" si="285"/>
        <v>0</v>
      </c>
      <c r="BY96" s="128">
        <f t="shared" si="286"/>
        <v>0</v>
      </c>
      <c r="BZ96" s="135">
        <f t="shared" si="287"/>
        <v>0</v>
      </c>
      <c r="CA96" s="135">
        <f t="shared" si="288"/>
        <v>0</v>
      </c>
      <c r="CB96" s="132">
        <f t="shared" si="289"/>
        <v>0</v>
      </c>
      <c r="CC96" s="128">
        <f t="shared" si="290"/>
        <v>0</v>
      </c>
      <c r="CD96" s="135">
        <f t="shared" si="291"/>
        <v>0</v>
      </c>
      <c r="CE96" s="132">
        <f t="shared" si="292"/>
        <v>0</v>
      </c>
      <c r="CF96" s="128">
        <f t="shared" si="293"/>
        <v>0</v>
      </c>
      <c r="CG96" s="135">
        <f t="shared" si="294"/>
        <v>0</v>
      </c>
      <c r="CH96" s="135">
        <f t="shared" si="295"/>
        <v>0</v>
      </c>
      <c r="CI96" s="135">
        <f t="shared" si="296"/>
        <v>0</v>
      </c>
      <c r="CJ96" s="132">
        <f t="shared" si="297"/>
        <v>0</v>
      </c>
      <c r="CK96" s="128">
        <f t="shared" si="298"/>
        <v>0</v>
      </c>
      <c r="CL96" s="135">
        <f t="shared" si="299"/>
        <v>0</v>
      </c>
      <c r="CM96" s="132">
        <f t="shared" si="300"/>
        <v>0</v>
      </c>
      <c r="CN96" s="128">
        <f t="shared" si="301"/>
        <v>0</v>
      </c>
      <c r="CO96" s="135">
        <f t="shared" si="302"/>
        <v>0</v>
      </c>
      <c r="CP96" s="132">
        <f t="shared" si="303"/>
        <v>0</v>
      </c>
      <c r="CQ96" s="128">
        <f t="shared" si="304"/>
        <v>0</v>
      </c>
      <c r="CR96" s="135">
        <f t="shared" si="305"/>
        <v>0</v>
      </c>
      <c r="CS96" s="135">
        <f t="shared" si="306"/>
        <v>0</v>
      </c>
      <c r="CT96" s="132">
        <f t="shared" si="307"/>
        <v>0</v>
      </c>
      <c r="CU96" s="128">
        <f t="shared" si="308"/>
        <v>0</v>
      </c>
      <c r="CV96" s="135">
        <f t="shared" si="309"/>
        <v>0</v>
      </c>
      <c r="CW96" s="135">
        <f t="shared" si="310"/>
        <v>0</v>
      </c>
      <c r="CX96" s="132">
        <f t="shared" si="311"/>
        <v>0</v>
      </c>
      <c r="CY96" s="128">
        <f t="shared" si="312"/>
        <v>0</v>
      </c>
      <c r="CZ96" s="135">
        <f t="shared" si="313"/>
        <v>0</v>
      </c>
      <c r="DA96" s="132">
        <f t="shared" si="314"/>
        <v>0</v>
      </c>
      <c r="DB96" s="128">
        <f t="shared" si="315"/>
        <v>224044</v>
      </c>
      <c r="DC96" s="135">
        <f t="shared" si="316"/>
        <v>0</v>
      </c>
      <c r="DD96" s="135">
        <f t="shared" si="317"/>
        <v>0</v>
      </c>
      <c r="DE96" s="132">
        <f t="shared" si="318"/>
        <v>224044</v>
      </c>
      <c r="DF96" s="227">
        <f t="shared" si="319"/>
        <v>224044</v>
      </c>
      <c r="DG96" s="598"/>
    </row>
    <row r="97" spans="1:111" ht="15.75" thickBot="1" x14ac:dyDescent="0.3">
      <c r="B97" s="445" t="s">
        <v>253</v>
      </c>
      <c r="C97" s="446"/>
      <c r="D97" s="446"/>
      <c r="E97" s="446"/>
      <c r="F97" s="446"/>
      <c r="G97" s="446"/>
      <c r="H97" s="446"/>
      <c r="I97" s="446"/>
      <c r="J97" s="447"/>
      <c r="K97" s="447"/>
      <c r="L97" s="447"/>
      <c r="M97" s="448"/>
      <c r="N97" s="31">
        <f>SUM(N87:N96)</f>
        <v>0</v>
      </c>
      <c r="O97" s="33">
        <f t="shared" ref="O97:BH97" si="320">SUM(O87:O96)</f>
        <v>0</v>
      </c>
      <c r="P97" s="31">
        <f t="shared" si="320"/>
        <v>10</v>
      </c>
      <c r="Q97" s="32">
        <f t="shared" si="320"/>
        <v>3</v>
      </c>
      <c r="R97" s="32">
        <f t="shared" si="320"/>
        <v>0</v>
      </c>
      <c r="S97" s="32">
        <f t="shared" si="320"/>
        <v>6</v>
      </c>
      <c r="T97" s="32">
        <f t="shared" si="320"/>
        <v>2</v>
      </c>
      <c r="U97" s="33">
        <f>SUM(U87:U96)</f>
        <v>21</v>
      </c>
      <c r="V97" s="31">
        <f t="shared" si="320"/>
        <v>0</v>
      </c>
      <c r="W97" s="32">
        <f t="shared" si="320"/>
        <v>0</v>
      </c>
      <c r="X97" s="32">
        <f t="shared" si="320"/>
        <v>3</v>
      </c>
      <c r="Y97" s="32">
        <f t="shared" si="320"/>
        <v>90</v>
      </c>
      <c r="Z97" s="33">
        <f>SUM(Z87:Z96)</f>
        <v>93</v>
      </c>
      <c r="AA97" s="31">
        <f t="shared" si="320"/>
        <v>0</v>
      </c>
      <c r="AB97" s="32">
        <f t="shared" si="320"/>
        <v>3</v>
      </c>
      <c r="AC97" s="32">
        <f t="shared" si="320"/>
        <v>71</v>
      </c>
      <c r="AD97" s="32">
        <f>SUM(AD87:AD96)</f>
        <v>74</v>
      </c>
      <c r="AE97" s="32">
        <f t="shared" si="320"/>
        <v>1</v>
      </c>
      <c r="AF97" s="32">
        <f>SUM(AF87:AF96)</f>
        <v>1</v>
      </c>
      <c r="AG97" s="33">
        <f>SUM(AG87:AG96)</f>
        <v>75</v>
      </c>
      <c r="AH97" s="31">
        <f t="shared" si="320"/>
        <v>0</v>
      </c>
      <c r="AI97" s="32">
        <f t="shared" si="320"/>
        <v>0</v>
      </c>
      <c r="AJ97" s="32">
        <f t="shared" si="320"/>
        <v>0</v>
      </c>
      <c r="AK97" s="32">
        <f t="shared" si="320"/>
        <v>0</v>
      </c>
      <c r="AL97" s="33">
        <f>SUM(AL87:AL96)</f>
        <v>0</v>
      </c>
      <c r="AM97" s="31">
        <f t="shared" si="320"/>
        <v>0</v>
      </c>
      <c r="AN97" s="32">
        <f t="shared" si="320"/>
        <v>2</v>
      </c>
      <c r="AO97" s="33">
        <f>SUM(AO87:AO96)</f>
        <v>2</v>
      </c>
      <c r="AP97" s="31">
        <f t="shared" si="320"/>
        <v>0</v>
      </c>
      <c r="AQ97" s="32">
        <f t="shared" si="320"/>
        <v>0</v>
      </c>
      <c r="AR97" s="32">
        <f>SUM(AR87:AR96)</f>
        <v>0</v>
      </c>
      <c r="AS97" s="32">
        <f t="shared" si="320"/>
        <v>0</v>
      </c>
      <c r="AT97" s="32">
        <f t="shared" si="320"/>
        <v>2</v>
      </c>
      <c r="AU97" s="32">
        <f>SUM(AU87:AU96)</f>
        <v>2</v>
      </c>
      <c r="AV97" s="33">
        <f>SUM(AV87:AV96)</f>
        <v>2</v>
      </c>
      <c r="AW97" s="31">
        <f t="shared" si="320"/>
        <v>1</v>
      </c>
      <c r="AX97" s="32">
        <f t="shared" si="320"/>
        <v>0</v>
      </c>
      <c r="AY97" s="32">
        <f t="shared" si="320"/>
        <v>5</v>
      </c>
      <c r="AZ97" s="32">
        <f>SUM(AZ87:AZ96)</f>
        <v>6</v>
      </c>
      <c r="BA97" s="32">
        <f t="shared" si="320"/>
        <v>0</v>
      </c>
      <c r="BB97" s="32">
        <f>SUM(BB87:BB96)</f>
        <v>0</v>
      </c>
      <c r="BC97" s="33">
        <f>SUM(BC87:BC96)</f>
        <v>6</v>
      </c>
      <c r="BD97" s="31">
        <f t="shared" si="320"/>
        <v>2</v>
      </c>
      <c r="BE97" s="32">
        <f t="shared" si="320"/>
        <v>3</v>
      </c>
      <c r="BF97" s="32">
        <f t="shared" si="320"/>
        <v>2</v>
      </c>
      <c r="BG97" s="33">
        <f>SUM(BG87:BG96)</f>
        <v>7</v>
      </c>
      <c r="BH97" s="50">
        <f t="shared" si="320"/>
        <v>206</v>
      </c>
      <c r="BI97" s="574" t="s">
        <v>279</v>
      </c>
      <c r="BJ97" s="575"/>
      <c r="BK97" s="564"/>
      <c r="BL97" s="611">
        <f>SUM(BM87:BM96)</f>
        <v>0</v>
      </c>
      <c r="BM97" s="612"/>
      <c r="BN97" s="584">
        <f>SUM(BS87:BS96)</f>
        <v>6426582</v>
      </c>
      <c r="BO97" s="585"/>
      <c r="BP97" s="585"/>
      <c r="BQ97" s="585"/>
      <c r="BR97" s="585"/>
      <c r="BS97" s="586"/>
      <c r="BT97" s="584">
        <f>SUM(BX87:BX96)</f>
        <v>57764532</v>
      </c>
      <c r="BU97" s="585"/>
      <c r="BV97" s="585"/>
      <c r="BW97" s="585"/>
      <c r="BX97" s="586"/>
      <c r="BY97" s="583">
        <f>SUM(CE87:CE96)</f>
        <v>44654046</v>
      </c>
      <c r="BZ97" s="578"/>
      <c r="CA97" s="578"/>
      <c r="CB97" s="578"/>
      <c r="CC97" s="578"/>
      <c r="CD97" s="578"/>
      <c r="CE97" s="579"/>
      <c r="CF97" s="608">
        <f>SUM(CJ87:CJ96)</f>
        <v>0</v>
      </c>
      <c r="CG97" s="609"/>
      <c r="CH97" s="609"/>
      <c r="CI97" s="609"/>
      <c r="CJ97" s="610"/>
      <c r="CK97" s="584">
        <f>SUM(CM87:CM96)</f>
        <v>593180</v>
      </c>
      <c r="CL97" s="585"/>
      <c r="CM97" s="586"/>
      <c r="CN97" s="583">
        <f>SUM(CT87:CT96)</f>
        <v>391764</v>
      </c>
      <c r="CO97" s="578"/>
      <c r="CP97" s="578"/>
      <c r="CQ97" s="578"/>
      <c r="CR97" s="578"/>
      <c r="CS97" s="578"/>
      <c r="CT97" s="579"/>
      <c r="CU97" s="584">
        <f>SUM(DA87:DA96)</f>
        <v>1744983</v>
      </c>
      <c r="CV97" s="585"/>
      <c r="CW97" s="585"/>
      <c r="CX97" s="585"/>
      <c r="CY97" s="585"/>
      <c r="CZ97" s="585"/>
      <c r="DA97" s="586"/>
      <c r="DB97" s="583">
        <f>SUM(DE87:DE96)</f>
        <v>1918515</v>
      </c>
      <c r="DC97" s="578"/>
      <c r="DD97" s="578"/>
      <c r="DE97" s="579"/>
      <c r="DF97" s="230">
        <f>DB97+CU97+CN97+CK97+CF97+BY97+BT97+BN97+BL97</f>
        <v>113493602</v>
      </c>
      <c r="DG97" s="598"/>
    </row>
    <row r="98" spans="1:111" ht="15.75" thickBot="1" x14ac:dyDescent="0.3">
      <c r="BI98" s="589" t="s">
        <v>315</v>
      </c>
      <c r="BJ98" s="574"/>
      <c r="BK98" s="575"/>
      <c r="BL98" s="220">
        <f>SUM(BL87:BL96)</f>
        <v>0</v>
      </c>
      <c r="BM98" s="223">
        <f>SUM(BL98)</f>
        <v>0</v>
      </c>
      <c r="BN98" s="220">
        <f>SUM(BN87:BN96)</f>
        <v>1958820</v>
      </c>
      <c r="BO98" s="220">
        <f>SUM(BO87:BO96)</f>
        <v>1881606</v>
      </c>
      <c r="BP98" s="220">
        <f>SUM(BP87:BP96)</f>
        <v>0</v>
      </c>
      <c r="BQ98" s="220">
        <f>SUM(BQ87:BQ96)</f>
        <v>1903998</v>
      </c>
      <c r="BR98" s="220">
        <f>SUM(BR87:BR96)</f>
        <v>682158</v>
      </c>
      <c r="BS98" s="223">
        <f>SUM(BN98:BR98)</f>
        <v>6426582</v>
      </c>
      <c r="BT98" s="220">
        <f>SUM(BT87:BT96)</f>
        <v>0</v>
      </c>
      <c r="BU98" s="220">
        <f>SUM(BU87:BU96)</f>
        <v>0</v>
      </c>
      <c r="BV98" s="220">
        <f t="shared" ref="BV98:BW98" si="321">SUM(BV87:BV96)</f>
        <v>1316352</v>
      </c>
      <c r="BW98" s="220">
        <f t="shared" si="321"/>
        <v>56448180</v>
      </c>
      <c r="BX98" s="223">
        <f>SUM(BT98:BW98)</f>
        <v>57764532</v>
      </c>
      <c r="BY98" s="220">
        <f>SUM(BY87:BY96)</f>
        <v>0</v>
      </c>
      <c r="BZ98" s="220">
        <f t="shared" ref="BZ98:CA98" si="322">SUM(BZ87:BZ96)</f>
        <v>415518</v>
      </c>
      <c r="CA98" s="220">
        <f t="shared" si="322"/>
        <v>44042646</v>
      </c>
      <c r="CB98" s="222">
        <f>SUM(CB87:CB96)</f>
        <v>44458164</v>
      </c>
      <c r="CC98" s="220">
        <f>SUM(CC87:CC96)</f>
        <v>195882</v>
      </c>
      <c r="CD98" s="222">
        <f>SUM(CC98)</f>
        <v>195882</v>
      </c>
      <c r="CE98" s="223">
        <f>SUM(CE87:CE96)</f>
        <v>44654046</v>
      </c>
      <c r="CF98" s="220">
        <f>SUM(CF87:CF96)</f>
        <v>0</v>
      </c>
      <c r="CG98" s="220">
        <f t="shared" ref="CG98:CI98" si="323">SUM(CG87:CG96)</f>
        <v>0</v>
      </c>
      <c r="CH98" s="220">
        <f t="shared" si="323"/>
        <v>0</v>
      </c>
      <c r="CI98" s="220">
        <f t="shared" si="323"/>
        <v>0</v>
      </c>
      <c r="CJ98" s="223">
        <f>SUM(CJ87:CJ96)</f>
        <v>0</v>
      </c>
      <c r="CK98" s="220">
        <f>SUM(CK87:CK96)</f>
        <v>0</v>
      </c>
      <c r="CL98" s="220">
        <f>SUM(CL87:CL96)</f>
        <v>593180</v>
      </c>
      <c r="CM98" s="223">
        <f>SUM(CK98:CL98)</f>
        <v>593180</v>
      </c>
      <c r="CN98" s="220">
        <f>SUM(CN87:CN96)</f>
        <v>0</v>
      </c>
      <c r="CO98" s="220">
        <f>SUM(CO87:CO96)</f>
        <v>0</v>
      </c>
      <c r="CP98" s="222">
        <f>SUM(CP87:CP96)</f>
        <v>0</v>
      </c>
      <c r="CQ98" s="220">
        <f>SUM(CQ87:CQ96)</f>
        <v>0</v>
      </c>
      <c r="CR98" s="220">
        <f>SUM(CR87:CR96)</f>
        <v>391764</v>
      </c>
      <c r="CS98" s="222">
        <f>SUM(CQ98:CR98)</f>
        <v>391764</v>
      </c>
      <c r="CT98" s="223">
        <f>SUM(CT87:CT96)</f>
        <v>391764</v>
      </c>
      <c r="CU98" s="220">
        <f>SUM(CU87:CU96)</f>
        <v>164617</v>
      </c>
      <c r="CV98" s="220">
        <f t="shared" ref="CV98:CW98" si="324">SUM(CV87:CV96)</f>
        <v>0</v>
      </c>
      <c r="CW98" s="220">
        <f t="shared" si="324"/>
        <v>1580366</v>
      </c>
      <c r="CX98" s="222">
        <f>SUM(CU98:CW98)</f>
        <v>1744983</v>
      </c>
      <c r="CY98" s="220">
        <f>SUM(CY87:CY96)</f>
        <v>0</v>
      </c>
      <c r="CZ98" s="222">
        <f>SUM(CY98)</f>
        <v>0</v>
      </c>
      <c r="DA98" s="223">
        <f>SUM(DA87:DA96)</f>
        <v>1744983</v>
      </c>
      <c r="DB98" s="220">
        <f>SUM(DB87:DB96)</f>
        <v>494787</v>
      </c>
      <c r="DC98" s="220">
        <f t="shared" ref="DC98:DD98" si="325">SUM(DC87:DC96)</f>
        <v>830548</v>
      </c>
      <c r="DD98" s="220">
        <f t="shared" si="325"/>
        <v>593180</v>
      </c>
      <c r="DE98" s="223">
        <f>SUM(DB98:DD98)</f>
        <v>1918515</v>
      </c>
      <c r="DF98" s="224">
        <f>DE98+DA98+CT98+CM98+CJ98+CE98+BX98+BS98+BM98</f>
        <v>113493602</v>
      </c>
      <c r="DG98" s="571"/>
    </row>
    <row r="99" spans="1:111" ht="23.25" customHeight="1" x14ac:dyDescent="0.2">
      <c r="A99" s="462"/>
      <c r="B99" s="449" t="s">
        <v>260</v>
      </c>
      <c r="C99" s="450"/>
      <c r="D99" s="450"/>
      <c r="E99" s="450"/>
      <c r="F99" s="450"/>
      <c r="G99" s="450"/>
      <c r="H99" s="450"/>
      <c r="I99" s="450"/>
      <c r="J99" s="450"/>
      <c r="K99" s="450"/>
      <c r="L99" s="450"/>
      <c r="M99" s="451"/>
    </row>
    <row r="100" spans="1:111" ht="15" customHeight="1" x14ac:dyDescent="0.2">
      <c r="A100" s="462"/>
      <c r="B100" s="452"/>
      <c r="C100" s="453"/>
      <c r="D100" s="453"/>
      <c r="E100" s="453"/>
      <c r="F100" s="453"/>
      <c r="G100" s="453"/>
      <c r="H100" s="453"/>
      <c r="I100" s="453"/>
      <c r="J100" s="453"/>
      <c r="K100" s="453"/>
      <c r="L100" s="453"/>
      <c r="M100" s="454"/>
    </row>
    <row r="101" spans="1:111" ht="15.75" customHeight="1" thickBot="1" x14ac:dyDescent="0.25">
      <c r="A101" s="462"/>
      <c r="B101" s="455"/>
      <c r="C101" s="456"/>
      <c r="D101" s="456"/>
      <c r="E101" s="456"/>
      <c r="F101" s="456"/>
      <c r="G101" s="456"/>
      <c r="H101" s="456"/>
      <c r="I101" s="456"/>
      <c r="J101" s="456"/>
      <c r="K101" s="456"/>
      <c r="L101" s="456"/>
      <c r="M101" s="457"/>
    </row>
    <row r="102" spans="1:111" s="21" customFormat="1" ht="15.75" customHeight="1" thickBot="1" x14ac:dyDescent="0.3">
      <c r="A102" s="462"/>
      <c r="B102" s="472" t="s">
        <v>235</v>
      </c>
      <c r="C102" s="478" t="s">
        <v>18</v>
      </c>
      <c r="D102" s="475" t="s">
        <v>236</v>
      </c>
      <c r="E102" s="472" t="s">
        <v>19</v>
      </c>
      <c r="F102" s="466" t="s">
        <v>321</v>
      </c>
      <c r="G102" s="466" t="s">
        <v>238</v>
      </c>
      <c r="H102" s="466" t="s">
        <v>239</v>
      </c>
      <c r="I102" s="469" t="s">
        <v>20</v>
      </c>
      <c r="J102" s="459" t="s">
        <v>240</v>
      </c>
      <c r="K102" s="459" t="s">
        <v>241</v>
      </c>
      <c r="L102" s="459" t="s">
        <v>242</v>
      </c>
      <c r="M102" s="459" t="s">
        <v>243</v>
      </c>
      <c r="N102" s="481" t="s">
        <v>0</v>
      </c>
      <c r="O102" s="482"/>
      <c r="P102" s="481" t="s">
        <v>2</v>
      </c>
      <c r="Q102" s="490"/>
      <c r="R102" s="490"/>
      <c r="S102" s="490"/>
      <c r="T102" s="490"/>
      <c r="U102" s="482"/>
      <c r="V102" s="490" t="s">
        <v>3</v>
      </c>
      <c r="W102" s="490"/>
      <c r="X102" s="490"/>
      <c r="Y102" s="490"/>
      <c r="Z102" s="482"/>
      <c r="AA102" s="498" t="s">
        <v>4</v>
      </c>
      <c r="AB102" s="498"/>
      <c r="AC102" s="498"/>
      <c r="AD102" s="498"/>
      <c r="AE102" s="498"/>
      <c r="AF102" s="498"/>
      <c r="AG102" s="499"/>
      <c r="AH102" s="500" t="s">
        <v>5</v>
      </c>
      <c r="AI102" s="498"/>
      <c r="AJ102" s="498"/>
      <c r="AK102" s="498"/>
      <c r="AL102" s="498"/>
      <c r="AM102" s="481" t="s">
        <v>6</v>
      </c>
      <c r="AN102" s="490"/>
      <c r="AO102" s="482"/>
      <c r="AP102" s="490" t="s">
        <v>7</v>
      </c>
      <c r="AQ102" s="490"/>
      <c r="AR102" s="490"/>
      <c r="AS102" s="490"/>
      <c r="AT102" s="490"/>
      <c r="AU102" s="490"/>
      <c r="AV102" s="482"/>
      <c r="AW102" s="481" t="s">
        <v>8</v>
      </c>
      <c r="AX102" s="490"/>
      <c r="AY102" s="490"/>
      <c r="AZ102" s="490"/>
      <c r="BA102" s="490"/>
      <c r="BB102" s="490"/>
      <c r="BC102" s="482"/>
      <c r="BD102" s="481" t="s">
        <v>9</v>
      </c>
      <c r="BE102" s="490"/>
      <c r="BF102" s="490"/>
      <c r="BG102" s="482"/>
      <c r="BH102" s="459" t="s">
        <v>256</v>
      </c>
      <c r="BI102" s="431" t="s">
        <v>286</v>
      </c>
      <c r="BJ102" s="556" t="s">
        <v>271</v>
      </c>
      <c r="BK102" s="556" t="s">
        <v>272</v>
      </c>
      <c r="BL102" s="490" t="s">
        <v>0</v>
      </c>
      <c r="BM102" s="482"/>
      <c r="BN102" s="481" t="s">
        <v>2</v>
      </c>
      <c r="BO102" s="490"/>
      <c r="BP102" s="490"/>
      <c r="BQ102" s="490"/>
      <c r="BR102" s="490"/>
      <c r="BS102" s="482"/>
      <c r="BT102" s="490" t="s">
        <v>3</v>
      </c>
      <c r="BU102" s="490"/>
      <c r="BV102" s="490"/>
      <c r="BW102" s="490"/>
      <c r="BX102" s="482"/>
      <c r="BY102" s="498" t="s">
        <v>4</v>
      </c>
      <c r="BZ102" s="498"/>
      <c r="CA102" s="498"/>
      <c r="CB102" s="498"/>
      <c r="CC102" s="498"/>
      <c r="CD102" s="498"/>
      <c r="CE102" s="499"/>
      <c r="CF102" s="500" t="s">
        <v>5</v>
      </c>
      <c r="CG102" s="498"/>
      <c r="CH102" s="498"/>
      <c r="CI102" s="498"/>
      <c r="CJ102" s="498"/>
      <c r="CK102" s="481" t="s">
        <v>6</v>
      </c>
      <c r="CL102" s="490"/>
      <c r="CM102" s="482"/>
      <c r="CN102" s="490" t="s">
        <v>7</v>
      </c>
      <c r="CO102" s="490"/>
      <c r="CP102" s="490"/>
      <c r="CQ102" s="490"/>
      <c r="CR102" s="490"/>
      <c r="CS102" s="490"/>
      <c r="CT102" s="482"/>
      <c r="CU102" s="481" t="s">
        <v>8</v>
      </c>
      <c r="CV102" s="490"/>
      <c r="CW102" s="490"/>
      <c r="CX102" s="490"/>
      <c r="CY102" s="490"/>
      <c r="CZ102" s="490"/>
      <c r="DA102" s="482"/>
      <c r="DB102" s="481" t="s">
        <v>9</v>
      </c>
      <c r="DC102" s="490"/>
      <c r="DD102" s="490"/>
      <c r="DE102" s="482"/>
      <c r="DF102" s="459" t="s">
        <v>287</v>
      </c>
      <c r="DG102" s="459" t="s">
        <v>288</v>
      </c>
    </row>
    <row r="103" spans="1:111" s="21" customFormat="1" ht="15" customHeight="1" thickBot="1" x14ac:dyDescent="0.3">
      <c r="A103" s="462"/>
      <c r="B103" s="473"/>
      <c r="C103" s="479"/>
      <c r="D103" s="476"/>
      <c r="E103" s="473"/>
      <c r="F103" s="467"/>
      <c r="G103" s="467"/>
      <c r="H103" s="467"/>
      <c r="I103" s="470"/>
      <c r="J103" s="460"/>
      <c r="K103" s="460"/>
      <c r="L103" s="460"/>
      <c r="M103" s="460"/>
      <c r="N103" s="483"/>
      <c r="O103" s="484"/>
      <c r="P103" s="495"/>
      <c r="Q103" s="496"/>
      <c r="R103" s="496"/>
      <c r="S103" s="496"/>
      <c r="T103" s="496"/>
      <c r="U103" s="497"/>
      <c r="V103" s="496"/>
      <c r="W103" s="496"/>
      <c r="X103" s="496"/>
      <c r="Y103" s="496"/>
      <c r="Z103" s="497"/>
      <c r="AA103" s="500" t="s">
        <v>10</v>
      </c>
      <c r="AB103" s="498"/>
      <c r="AC103" s="498"/>
      <c r="AD103" s="499"/>
      <c r="AE103" s="500" t="s">
        <v>11</v>
      </c>
      <c r="AF103" s="498"/>
      <c r="AG103" s="499"/>
      <c r="AH103" s="500" t="s">
        <v>12</v>
      </c>
      <c r="AI103" s="498"/>
      <c r="AJ103" s="498"/>
      <c r="AK103" s="498"/>
      <c r="AL103" s="499"/>
      <c r="AM103" s="483"/>
      <c r="AN103" s="492"/>
      <c r="AO103" s="484"/>
      <c r="AP103" s="500" t="s">
        <v>13</v>
      </c>
      <c r="AQ103" s="498"/>
      <c r="AR103" s="499"/>
      <c r="AS103" s="500" t="s">
        <v>14</v>
      </c>
      <c r="AT103" s="498"/>
      <c r="AU103" s="499"/>
      <c r="AV103" s="501" t="s">
        <v>15</v>
      </c>
      <c r="AW103" s="500" t="s">
        <v>16</v>
      </c>
      <c r="AX103" s="498"/>
      <c r="AY103" s="498"/>
      <c r="AZ103" s="499"/>
      <c r="BA103" s="500" t="s">
        <v>17</v>
      </c>
      <c r="BB103" s="499"/>
      <c r="BC103" s="488" t="s">
        <v>39</v>
      </c>
      <c r="BD103" s="483"/>
      <c r="BE103" s="492"/>
      <c r="BF103" s="492"/>
      <c r="BG103" s="484"/>
      <c r="BH103" s="460"/>
      <c r="BI103" s="432"/>
      <c r="BJ103" s="557"/>
      <c r="BK103" s="557"/>
      <c r="BL103" s="492"/>
      <c r="BM103" s="484"/>
      <c r="BN103" s="495"/>
      <c r="BO103" s="496"/>
      <c r="BP103" s="496"/>
      <c r="BQ103" s="496"/>
      <c r="BR103" s="496"/>
      <c r="BS103" s="497"/>
      <c r="BT103" s="496"/>
      <c r="BU103" s="496"/>
      <c r="BV103" s="496"/>
      <c r="BW103" s="496"/>
      <c r="BX103" s="497"/>
      <c r="BY103" s="500" t="s">
        <v>10</v>
      </c>
      <c r="BZ103" s="498"/>
      <c r="CA103" s="498"/>
      <c r="CB103" s="499"/>
      <c r="CC103" s="500" t="s">
        <v>11</v>
      </c>
      <c r="CD103" s="498"/>
      <c r="CE103" s="499"/>
      <c r="CF103" s="500" t="s">
        <v>12</v>
      </c>
      <c r="CG103" s="498"/>
      <c r="CH103" s="498"/>
      <c r="CI103" s="498"/>
      <c r="CJ103" s="499"/>
      <c r="CK103" s="483"/>
      <c r="CL103" s="492"/>
      <c r="CM103" s="484"/>
      <c r="CN103" s="500" t="s">
        <v>13</v>
      </c>
      <c r="CO103" s="498"/>
      <c r="CP103" s="499"/>
      <c r="CQ103" s="500" t="s">
        <v>14</v>
      </c>
      <c r="CR103" s="498"/>
      <c r="CS103" s="499"/>
      <c r="CT103" s="501" t="s">
        <v>15</v>
      </c>
      <c r="CU103" s="500" t="s">
        <v>16</v>
      </c>
      <c r="CV103" s="498"/>
      <c r="CW103" s="498"/>
      <c r="CX103" s="499"/>
      <c r="CY103" s="500" t="s">
        <v>17</v>
      </c>
      <c r="CZ103" s="499"/>
      <c r="DA103" s="488" t="s">
        <v>39</v>
      </c>
      <c r="DB103" s="483"/>
      <c r="DC103" s="492"/>
      <c r="DD103" s="492"/>
      <c r="DE103" s="484"/>
      <c r="DF103" s="460"/>
      <c r="DG103" s="460"/>
    </row>
    <row r="104" spans="1:111" s="21" customFormat="1" ht="48.75" thickBot="1" x14ac:dyDescent="0.3">
      <c r="A104" s="462"/>
      <c r="B104" s="474"/>
      <c r="C104" s="480"/>
      <c r="D104" s="477"/>
      <c r="E104" s="474"/>
      <c r="F104" s="468"/>
      <c r="G104" s="468"/>
      <c r="H104" s="468"/>
      <c r="I104" s="471"/>
      <c r="J104" s="460"/>
      <c r="K104" s="460"/>
      <c r="L104" s="460"/>
      <c r="M104" s="460"/>
      <c r="N104" s="12" t="s">
        <v>21</v>
      </c>
      <c r="O104" s="24" t="s">
        <v>1</v>
      </c>
      <c r="P104" s="25" t="s">
        <v>22</v>
      </c>
      <c r="Q104" s="12" t="s">
        <v>24</v>
      </c>
      <c r="R104" s="12" t="s">
        <v>25</v>
      </c>
      <c r="S104" s="12" t="s">
        <v>26</v>
      </c>
      <c r="T104" s="12" t="s">
        <v>27</v>
      </c>
      <c r="U104" s="26" t="s">
        <v>28</v>
      </c>
      <c r="V104" s="12" t="s">
        <v>23</v>
      </c>
      <c r="W104" s="12" t="s">
        <v>24</v>
      </c>
      <c r="X104" s="12" t="s">
        <v>26</v>
      </c>
      <c r="Y104" s="12" t="s">
        <v>27</v>
      </c>
      <c r="Z104" s="26" t="s">
        <v>29</v>
      </c>
      <c r="AA104" s="12" t="s">
        <v>23</v>
      </c>
      <c r="AB104" s="12" t="s">
        <v>24</v>
      </c>
      <c r="AC104" s="12" t="s">
        <v>27</v>
      </c>
      <c r="AD104" s="26" t="s">
        <v>30</v>
      </c>
      <c r="AE104" s="12" t="s">
        <v>22</v>
      </c>
      <c r="AF104" s="27" t="s">
        <v>31</v>
      </c>
      <c r="AG104" s="26" t="s">
        <v>32</v>
      </c>
      <c r="AH104" s="25" t="s">
        <v>22</v>
      </c>
      <c r="AI104" s="12" t="s">
        <v>23</v>
      </c>
      <c r="AJ104" s="12" t="s">
        <v>24</v>
      </c>
      <c r="AK104" s="12" t="s">
        <v>27</v>
      </c>
      <c r="AL104" s="26" t="s">
        <v>33</v>
      </c>
      <c r="AM104" s="12" t="s">
        <v>24</v>
      </c>
      <c r="AN104" s="12" t="s">
        <v>27</v>
      </c>
      <c r="AO104" s="26" t="s">
        <v>34</v>
      </c>
      <c r="AP104" s="12" t="s">
        <v>23</v>
      </c>
      <c r="AQ104" s="12" t="s">
        <v>27</v>
      </c>
      <c r="AR104" s="26" t="s">
        <v>35</v>
      </c>
      <c r="AS104" s="12" t="s">
        <v>23</v>
      </c>
      <c r="AT104" s="12" t="s">
        <v>26</v>
      </c>
      <c r="AU104" s="28" t="s">
        <v>36</v>
      </c>
      <c r="AV104" s="502"/>
      <c r="AW104" s="25" t="s">
        <v>22</v>
      </c>
      <c r="AX104" s="12" t="s">
        <v>24</v>
      </c>
      <c r="AY104" s="12" t="s">
        <v>27</v>
      </c>
      <c r="AZ104" s="26" t="s">
        <v>37</v>
      </c>
      <c r="BA104" s="12" t="s">
        <v>22</v>
      </c>
      <c r="BB104" s="27" t="s">
        <v>38</v>
      </c>
      <c r="BC104" s="489"/>
      <c r="BD104" s="12" t="s">
        <v>24</v>
      </c>
      <c r="BE104" s="12" t="s">
        <v>26</v>
      </c>
      <c r="BF104" s="12" t="s">
        <v>27</v>
      </c>
      <c r="BG104" s="26" t="s">
        <v>40</v>
      </c>
      <c r="BH104" s="493"/>
      <c r="BI104" s="491"/>
      <c r="BJ104" s="557"/>
      <c r="BK104" s="558"/>
      <c r="BL104" s="2" t="s">
        <v>21</v>
      </c>
      <c r="BM104" s="1" t="s">
        <v>1</v>
      </c>
      <c r="BN104" s="133" t="s">
        <v>22</v>
      </c>
      <c r="BO104" s="2" t="s">
        <v>24</v>
      </c>
      <c r="BP104" s="2" t="s">
        <v>25</v>
      </c>
      <c r="BQ104" s="2" t="s">
        <v>26</v>
      </c>
      <c r="BR104" s="2" t="s">
        <v>27</v>
      </c>
      <c r="BS104" s="3" t="s">
        <v>28</v>
      </c>
      <c r="BT104" s="2" t="s">
        <v>23</v>
      </c>
      <c r="BU104" s="2" t="s">
        <v>24</v>
      </c>
      <c r="BV104" s="2" t="s">
        <v>26</v>
      </c>
      <c r="BW104" s="2" t="s">
        <v>27</v>
      </c>
      <c r="BX104" s="3" t="s">
        <v>29</v>
      </c>
      <c r="BY104" s="2" t="s">
        <v>23</v>
      </c>
      <c r="BZ104" s="2" t="s">
        <v>24</v>
      </c>
      <c r="CA104" s="2" t="s">
        <v>27</v>
      </c>
      <c r="CB104" s="3" t="s">
        <v>30</v>
      </c>
      <c r="CC104" s="2" t="s">
        <v>22</v>
      </c>
      <c r="CD104" s="4" t="s">
        <v>31</v>
      </c>
      <c r="CE104" s="3" t="s">
        <v>32</v>
      </c>
      <c r="CF104" s="133" t="s">
        <v>22</v>
      </c>
      <c r="CG104" s="2" t="s">
        <v>23</v>
      </c>
      <c r="CH104" s="2" t="s">
        <v>24</v>
      </c>
      <c r="CI104" s="2" t="s">
        <v>27</v>
      </c>
      <c r="CJ104" s="3" t="s">
        <v>33</v>
      </c>
      <c r="CK104" s="2" t="s">
        <v>24</v>
      </c>
      <c r="CL104" s="2" t="s">
        <v>27</v>
      </c>
      <c r="CM104" s="3" t="s">
        <v>34</v>
      </c>
      <c r="CN104" s="2" t="s">
        <v>23</v>
      </c>
      <c r="CO104" s="2" t="s">
        <v>27</v>
      </c>
      <c r="CP104" s="3" t="s">
        <v>35</v>
      </c>
      <c r="CQ104" s="2" t="s">
        <v>23</v>
      </c>
      <c r="CR104" s="2" t="s">
        <v>26</v>
      </c>
      <c r="CS104" s="136" t="s">
        <v>36</v>
      </c>
      <c r="CT104" s="503"/>
      <c r="CU104" s="133" t="s">
        <v>22</v>
      </c>
      <c r="CV104" s="2" t="s">
        <v>24</v>
      </c>
      <c r="CW104" s="2" t="s">
        <v>27</v>
      </c>
      <c r="CX104" s="3" t="s">
        <v>37</v>
      </c>
      <c r="CY104" s="2" t="s">
        <v>22</v>
      </c>
      <c r="CZ104" s="4" t="s">
        <v>38</v>
      </c>
      <c r="DA104" s="494"/>
      <c r="DB104" s="2" t="s">
        <v>24</v>
      </c>
      <c r="DC104" s="2" t="s">
        <v>26</v>
      </c>
      <c r="DD104" s="2" t="s">
        <v>27</v>
      </c>
      <c r="DE104" s="3" t="s">
        <v>40</v>
      </c>
      <c r="DF104" s="493"/>
      <c r="DG104" s="493"/>
    </row>
    <row r="105" spans="1:111" s="21" customFormat="1" ht="108.75" thickBot="1" x14ac:dyDescent="0.3">
      <c r="A105" s="462"/>
      <c r="B105" s="14">
        <v>66</v>
      </c>
      <c r="C105" s="5" t="str">
        <f>'ESTUDIO  FORMULADO '!C105</f>
        <v xml:space="preserve">Proteinasa K, liofilizada, libre de DNasas y RNasas. </v>
      </c>
      <c r="D105" s="8" t="str">
        <f>'ESTUDIO  FORMULADO '!D105</f>
        <v>NA</v>
      </c>
      <c r="E105" s="8" t="str">
        <f>'ESTUDIO  FORMULADO '!E105</f>
        <v>NA</v>
      </c>
      <c r="F105" s="5" t="str">
        <f>'ESTUDIO  FORMULADO '!F105</f>
        <v>Frasco por 100 mg</v>
      </c>
      <c r="G105" s="5" t="str">
        <f>'ESTUDIO  FORMULADO '!G105</f>
        <v>1 año a partir de la entrega, en caso de no tener vigencia, se debe incluir documento (certificado de análisis o del fabricante) que incluya o se indique fecha de re-análisis (recommended retest date) o describir la vida útil del reactivo (Shelf life); ésta no debe ser inferior a doce (12) meses.</v>
      </c>
      <c r="H105" s="8" t="str">
        <f>'ESTUDIO  FORMULADO '!H105</f>
        <v>REFRIGERACION / CONGELACION
SEGÚN ESPECIFICACION DEL FABRICANTE</v>
      </c>
      <c r="I105" s="102" t="str">
        <f>'ESTUDIO  FORMULADO '!I105</f>
        <v>NA</v>
      </c>
      <c r="J105" s="111" t="str">
        <f>'ESTUDIO  FORMULADO '!J105</f>
        <v>12161500
12352200</v>
      </c>
      <c r="K105" s="104" t="str">
        <f>'ESTUDIO  FORMULADO '!K105</f>
        <v>REACTIVO</v>
      </c>
      <c r="L105" s="340" t="str">
        <f>'ESTUDIO  FORMULADO '!L105</f>
        <v>NA</v>
      </c>
      <c r="M105" s="267" t="str">
        <f>'ESTUDIO  FORMULADO '!M105</f>
        <v>ANALISIS DE SUSTACIA</v>
      </c>
      <c r="N105" s="103">
        <v>500</v>
      </c>
      <c r="O105" s="58">
        <f>SUM(N105:N105)</f>
        <v>500</v>
      </c>
      <c r="P105" s="57"/>
      <c r="Q105" s="59"/>
      <c r="R105" s="59"/>
      <c r="S105" s="60">
        <v>200</v>
      </c>
      <c r="T105" s="59"/>
      <c r="U105" s="58">
        <f>SUM(P105:T105)</f>
        <v>200</v>
      </c>
      <c r="V105" s="57"/>
      <c r="W105" s="59"/>
      <c r="X105" s="60">
        <v>500</v>
      </c>
      <c r="Y105" s="59"/>
      <c r="Z105" s="58">
        <f>SUM(V105:Y105)</f>
        <v>500</v>
      </c>
      <c r="AA105" s="57"/>
      <c r="AB105" s="59"/>
      <c r="AC105" s="59"/>
      <c r="AD105" s="60">
        <f>SUM(AA105:AC105)</f>
        <v>0</v>
      </c>
      <c r="AE105" s="59"/>
      <c r="AF105" s="60">
        <f>SUM(AE105:AE105)</f>
        <v>0</v>
      </c>
      <c r="AG105" s="58">
        <f>AF105+AD105</f>
        <v>0</v>
      </c>
      <c r="AH105" s="57"/>
      <c r="AI105" s="59"/>
      <c r="AJ105" s="59"/>
      <c r="AK105" s="59"/>
      <c r="AL105" s="58">
        <f>SUM(AH105:AK105)</f>
        <v>0</v>
      </c>
      <c r="AM105" s="57"/>
      <c r="AN105" s="59"/>
      <c r="AO105" s="58">
        <f>SUM(AM105:AN105)</f>
        <v>0</v>
      </c>
      <c r="AP105" s="57"/>
      <c r="AQ105" s="59"/>
      <c r="AR105" s="60">
        <f>SUM(AP105:AQ105)</f>
        <v>0</v>
      </c>
      <c r="AS105" s="60"/>
      <c r="AT105" s="60">
        <v>300</v>
      </c>
      <c r="AU105" s="60">
        <f>SUM(AS105:AT105)</f>
        <v>300</v>
      </c>
      <c r="AV105" s="58">
        <f>AU105+AR105</f>
        <v>300</v>
      </c>
      <c r="AW105" s="57"/>
      <c r="AX105" s="59"/>
      <c r="AY105" s="59"/>
      <c r="AZ105" s="60">
        <f>SUM(AW105:AY105)</f>
        <v>0</v>
      </c>
      <c r="BA105" s="60"/>
      <c r="BB105" s="60">
        <f>SUM(BA105:BA105)</f>
        <v>0</v>
      </c>
      <c r="BC105" s="58">
        <f>BB105+AZ105</f>
        <v>0</v>
      </c>
      <c r="BD105" s="29"/>
      <c r="BE105" s="52">
        <v>200</v>
      </c>
      <c r="BF105" s="30"/>
      <c r="BG105" s="61">
        <f>SUM(BD105:BF105)</f>
        <v>200</v>
      </c>
      <c r="BH105" s="74">
        <f>BG105+BC105+AV105+AO105+AL105+AG105+Z105+U105+O105</f>
        <v>1700</v>
      </c>
      <c r="BI105" s="95">
        <f>'ESTUDIO  FORMULADO '!BJ105</f>
        <v>151988</v>
      </c>
      <c r="BJ105" s="122">
        <f>BI105*BH105</f>
        <v>258379600</v>
      </c>
      <c r="BK105" s="582">
        <f>SUM(BJ105)</f>
        <v>258379600</v>
      </c>
      <c r="BL105" s="150">
        <f>BI105*N105</f>
        <v>75994000</v>
      </c>
      <c r="BM105" s="152">
        <f>BL105</f>
        <v>75994000</v>
      </c>
      <c r="BN105" s="150">
        <f>BI105*P105</f>
        <v>0</v>
      </c>
      <c r="BO105" s="153">
        <f>BI105*Q105</f>
        <v>0</v>
      </c>
      <c r="BP105" s="153">
        <f>BI105*R105</f>
        <v>0</v>
      </c>
      <c r="BQ105" s="153">
        <f>BI105*S105</f>
        <v>30397600</v>
      </c>
      <c r="BR105" s="153">
        <f>BI105*T105</f>
        <v>0</v>
      </c>
      <c r="BS105" s="152">
        <f>SUM(BN105:BR105)</f>
        <v>30397600</v>
      </c>
      <c r="BT105" s="150">
        <f>BI105*V105</f>
        <v>0</v>
      </c>
      <c r="BU105" s="153">
        <f>BI105*W105</f>
        <v>0</v>
      </c>
      <c r="BV105" s="153">
        <f>BI105*X105</f>
        <v>75994000</v>
      </c>
      <c r="BW105" s="153">
        <f>BI105*Y105</f>
        <v>0</v>
      </c>
      <c r="BX105" s="152">
        <f>SUM(BT105:BW105)</f>
        <v>75994000</v>
      </c>
      <c r="BY105" s="150">
        <f>BI105*AA105</f>
        <v>0</v>
      </c>
      <c r="BZ105" s="153">
        <f>BI105*AB105</f>
        <v>0</v>
      </c>
      <c r="CA105" s="153">
        <f>BI105*AC105</f>
        <v>0</v>
      </c>
      <c r="CB105" s="151">
        <f>SUM(BY105:CA105)</f>
        <v>0</v>
      </c>
      <c r="CC105" s="154">
        <f>AE105*BI105</f>
        <v>0</v>
      </c>
      <c r="CD105" s="153">
        <f>SUM(CC105)</f>
        <v>0</v>
      </c>
      <c r="CE105" s="152">
        <f>CD105+CB105</f>
        <v>0</v>
      </c>
      <c r="CF105" s="150">
        <f>BI105*AH105</f>
        <v>0</v>
      </c>
      <c r="CG105" s="153">
        <f>BI105*AI105</f>
        <v>0</v>
      </c>
      <c r="CH105" s="153">
        <f>BI105*AJ105</f>
        <v>0</v>
      </c>
      <c r="CI105" s="153">
        <f>BI105*AK105</f>
        <v>0</v>
      </c>
      <c r="CJ105" s="152">
        <f>SUM(CF105:CI105)</f>
        <v>0</v>
      </c>
      <c r="CK105" s="150">
        <f>BI105*AM105</f>
        <v>0</v>
      </c>
      <c r="CL105" s="153">
        <f>BI105*AN105</f>
        <v>0</v>
      </c>
      <c r="CM105" s="152">
        <f>SUM(CK105:CL105)</f>
        <v>0</v>
      </c>
      <c r="CN105" s="150">
        <f>BI105*AP105</f>
        <v>0</v>
      </c>
      <c r="CO105" s="153">
        <f>BI105*AQ105</f>
        <v>0</v>
      </c>
      <c r="CP105" s="151">
        <f>SUM(CN105:CO105)</f>
        <v>0</v>
      </c>
      <c r="CQ105" s="154">
        <f>BI105*AS105</f>
        <v>0</v>
      </c>
      <c r="CR105" s="153">
        <f>BI105*AT105</f>
        <v>45596400</v>
      </c>
      <c r="CS105" s="153">
        <f>SUM(CQ105:CR105)</f>
        <v>45596400</v>
      </c>
      <c r="CT105" s="152">
        <f>CS105+CP105</f>
        <v>45596400</v>
      </c>
      <c r="CU105" s="150">
        <f>BI105*AW105</f>
        <v>0</v>
      </c>
      <c r="CV105" s="153">
        <f>BI105*AX105</f>
        <v>0</v>
      </c>
      <c r="CW105" s="153">
        <f>BI105*AY105</f>
        <v>0</v>
      </c>
      <c r="CX105" s="152">
        <f>SUM(CU105:CW105)</f>
        <v>0</v>
      </c>
      <c r="CY105" s="150">
        <f>BI105*BA105</f>
        <v>0</v>
      </c>
      <c r="CZ105" s="153">
        <f>SUM(CY105)</f>
        <v>0</v>
      </c>
      <c r="DA105" s="151">
        <f>CZ105+CX105</f>
        <v>0</v>
      </c>
      <c r="DB105" s="150">
        <f>BI105*BD105</f>
        <v>0</v>
      </c>
      <c r="DC105" s="153">
        <f>BI105*BE105</f>
        <v>30397600</v>
      </c>
      <c r="DD105" s="153">
        <f>BI105*BF105</f>
        <v>0</v>
      </c>
      <c r="DE105" s="151">
        <f>SUM(DB105:DD105)</f>
        <v>30397600</v>
      </c>
      <c r="DF105" s="114">
        <f>DE105+DA105+CT105+CM105+CJ105+CE105+BX105+BS105+BM105</f>
        <v>258379600</v>
      </c>
      <c r="DG105" s="570">
        <f>SUM(DF105)</f>
        <v>258379600</v>
      </c>
    </row>
    <row r="106" spans="1:111" ht="18" customHeight="1" thickBot="1" x14ac:dyDescent="0.3">
      <c r="B106" s="445" t="s">
        <v>253</v>
      </c>
      <c r="C106" s="446"/>
      <c r="D106" s="446"/>
      <c r="E106" s="446"/>
      <c r="F106" s="446"/>
      <c r="G106" s="446"/>
      <c r="H106" s="446"/>
      <c r="I106" s="446"/>
      <c r="J106" s="447"/>
      <c r="K106" s="447"/>
      <c r="L106" s="447"/>
      <c r="M106" s="448"/>
      <c r="N106" s="31">
        <f>SUM(N105)</f>
        <v>500</v>
      </c>
      <c r="O106" s="33">
        <f t="shared" ref="O106:BH106" si="326">SUM(O105)</f>
        <v>500</v>
      </c>
      <c r="P106" s="31">
        <f t="shared" si="326"/>
        <v>0</v>
      </c>
      <c r="Q106" s="32">
        <f t="shared" si="326"/>
        <v>0</v>
      </c>
      <c r="R106" s="32">
        <f t="shared" si="326"/>
        <v>0</v>
      </c>
      <c r="S106" s="32">
        <f t="shared" si="326"/>
        <v>200</v>
      </c>
      <c r="T106" s="32">
        <f t="shared" si="326"/>
        <v>0</v>
      </c>
      <c r="U106" s="33">
        <f t="shared" si="326"/>
        <v>200</v>
      </c>
      <c r="V106" s="31">
        <f t="shared" si="326"/>
        <v>0</v>
      </c>
      <c r="W106" s="32">
        <f t="shared" si="326"/>
        <v>0</v>
      </c>
      <c r="X106" s="32">
        <f t="shared" si="326"/>
        <v>500</v>
      </c>
      <c r="Y106" s="32">
        <f t="shared" si="326"/>
        <v>0</v>
      </c>
      <c r="Z106" s="33">
        <f t="shared" si="326"/>
        <v>500</v>
      </c>
      <c r="AA106" s="31">
        <f t="shared" si="326"/>
        <v>0</v>
      </c>
      <c r="AB106" s="32">
        <f t="shared" si="326"/>
        <v>0</v>
      </c>
      <c r="AC106" s="32">
        <f t="shared" si="326"/>
        <v>0</v>
      </c>
      <c r="AD106" s="32">
        <f t="shared" si="326"/>
        <v>0</v>
      </c>
      <c r="AE106" s="32">
        <f t="shared" si="326"/>
        <v>0</v>
      </c>
      <c r="AF106" s="32">
        <f t="shared" si="326"/>
        <v>0</v>
      </c>
      <c r="AG106" s="33">
        <f t="shared" si="326"/>
        <v>0</v>
      </c>
      <c r="AH106" s="31">
        <f t="shared" si="326"/>
        <v>0</v>
      </c>
      <c r="AI106" s="32">
        <f t="shared" si="326"/>
        <v>0</v>
      </c>
      <c r="AJ106" s="32">
        <f t="shared" si="326"/>
        <v>0</v>
      </c>
      <c r="AK106" s="32">
        <f t="shared" si="326"/>
        <v>0</v>
      </c>
      <c r="AL106" s="33">
        <f t="shared" si="326"/>
        <v>0</v>
      </c>
      <c r="AM106" s="31">
        <f t="shared" si="326"/>
        <v>0</v>
      </c>
      <c r="AN106" s="32">
        <f t="shared" si="326"/>
        <v>0</v>
      </c>
      <c r="AO106" s="33">
        <f t="shared" si="326"/>
        <v>0</v>
      </c>
      <c r="AP106" s="31">
        <f t="shared" si="326"/>
        <v>0</v>
      </c>
      <c r="AQ106" s="32">
        <f t="shared" si="326"/>
        <v>0</v>
      </c>
      <c r="AR106" s="32">
        <f t="shared" si="326"/>
        <v>0</v>
      </c>
      <c r="AS106" s="32">
        <f t="shared" si="326"/>
        <v>0</v>
      </c>
      <c r="AT106" s="32">
        <f t="shared" si="326"/>
        <v>300</v>
      </c>
      <c r="AU106" s="32">
        <f t="shared" si="326"/>
        <v>300</v>
      </c>
      <c r="AV106" s="33">
        <f t="shared" si="326"/>
        <v>300</v>
      </c>
      <c r="AW106" s="31">
        <f t="shared" si="326"/>
        <v>0</v>
      </c>
      <c r="AX106" s="32">
        <f t="shared" si="326"/>
        <v>0</v>
      </c>
      <c r="AY106" s="32">
        <f t="shared" si="326"/>
        <v>0</v>
      </c>
      <c r="AZ106" s="32">
        <f t="shared" si="326"/>
        <v>0</v>
      </c>
      <c r="BA106" s="32">
        <f t="shared" si="326"/>
        <v>0</v>
      </c>
      <c r="BB106" s="32">
        <f t="shared" si="326"/>
        <v>0</v>
      </c>
      <c r="BC106" s="33">
        <f t="shared" si="326"/>
        <v>0</v>
      </c>
      <c r="BD106" s="34">
        <f t="shared" si="326"/>
        <v>0</v>
      </c>
      <c r="BE106" s="32">
        <f t="shared" si="326"/>
        <v>200</v>
      </c>
      <c r="BF106" s="32">
        <f t="shared" si="326"/>
        <v>0</v>
      </c>
      <c r="BG106" s="32">
        <f t="shared" si="326"/>
        <v>200</v>
      </c>
      <c r="BH106" s="33">
        <f t="shared" si="326"/>
        <v>1700</v>
      </c>
      <c r="BI106" s="574" t="s">
        <v>279</v>
      </c>
      <c r="BJ106" s="575"/>
      <c r="BK106" s="571"/>
      <c r="BL106" s="583">
        <f>SUM(BM105)</f>
        <v>75994000</v>
      </c>
      <c r="BM106" s="579"/>
      <c r="BN106" s="584">
        <f>SUM(BS105)</f>
        <v>30397600</v>
      </c>
      <c r="BO106" s="585"/>
      <c r="BP106" s="585"/>
      <c r="BQ106" s="585"/>
      <c r="BR106" s="585"/>
      <c r="BS106" s="586"/>
      <c r="BT106" s="583">
        <f>SUM(BX105)</f>
        <v>75994000</v>
      </c>
      <c r="BU106" s="596"/>
      <c r="BV106" s="596"/>
      <c r="BW106" s="596"/>
      <c r="BX106" s="597"/>
      <c r="BY106" s="583">
        <f>SUM(CE105)</f>
        <v>0</v>
      </c>
      <c r="BZ106" s="596"/>
      <c r="CA106" s="596"/>
      <c r="CB106" s="596"/>
      <c r="CC106" s="596"/>
      <c r="CD106" s="596"/>
      <c r="CE106" s="597"/>
      <c r="CF106" s="583">
        <f>SUM(CJ105)</f>
        <v>0</v>
      </c>
      <c r="CG106" s="578"/>
      <c r="CH106" s="578"/>
      <c r="CI106" s="578"/>
      <c r="CJ106" s="579"/>
      <c r="CK106" s="583">
        <f>SUM(CM105)</f>
        <v>0</v>
      </c>
      <c r="CL106" s="578"/>
      <c r="CM106" s="579"/>
      <c r="CN106" s="583">
        <f>SUM(CT105)</f>
        <v>45596400</v>
      </c>
      <c r="CO106" s="578"/>
      <c r="CP106" s="578"/>
      <c r="CQ106" s="578"/>
      <c r="CR106" s="578"/>
      <c r="CS106" s="578"/>
      <c r="CT106" s="579"/>
      <c r="CU106" s="583">
        <f>SUM(DA105)</f>
        <v>0</v>
      </c>
      <c r="CV106" s="578"/>
      <c r="CW106" s="578"/>
      <c r="CX106" s="578"/>
      <c r="CY106" s="578"/>
      <c r="CZ106" s="578"/>
      <c r="DA106" s="579"/>
      <c r="DB106" s="584">
        <f>SUM(DE105)</f>
        <v>30397600</v>
      </c>
      <c r="DC106" s="585"/>
      <c r="DD106" s="585"/>
      <c r="DE106" s="586"/>
      <c r="DF106" s="231">
        <f>DB106+CU106+CN106+CK106+CF106+BY106+BT106+BN106+BL106</f>
        <v>258379600</v>
      </c>
      <c r="DG106" s="598"/>
    </row>
    <row r="107" spans="1:111" ht="18" customHeight="1" thickBot="1" x14ac:dyDescent="0.3">
      <c r="BI107" s="589" t="s">
        <v>315</v>
      </c>
      <c r="BJ107" s="574"/>
      <c r="BK107" s="575"/>
      <c r="BL107" s="220">
        <f>SUM(BL105)</f>
        <v>75994000</v>
      </c>
      <c r="BM107" s="223">
        <f>SUM(BL107)</f>
        <v>75994000</v>
      </c>
      <c r="BN107" s="220">
        <f>SUM(BN105)</f>
        <v>0</v>
      </c>
      <c r="BO107" s="220">
        <f t="shared" ref="BO107:BR107" si="327">SUM(BO105)</f>
        <v>0</v>
      </c>
      <c r="BP107" s="220">
        <f t="shared" si="327"/>
        <v>0</v>
      </c>
      <c r="BQ107" s="220">
        <f t="shared" si="327"/>
        <v>30397600</v>
      </c>
      <c r="BR107" s="220">
        <f t="shared" si="327"/>
        <v>0</v>
      </c>
      <c r="BS107" s="223">
        <f>SUM(BN107:BR107)</f>
        <v>30397600</v>
      </c>
      <c r="BT107" s="220">
        <f>SUM(BT105)</f>
        <v>0</v>
      </c>
      <c r="BU107" s="220">
        <f t="shared" ref="BU107:BW107" si="328">SUM(BU105)</f>
        <v>0</v>
      </c>
      <c r="BV107" s="220">
        <f t="shared" si="328"/>
        <v>75994000</v>
      </c>
      <c r="BW107" s="220">
        <f t="shared" si="328"/>
        <v>0</v>
      </c>
      <c r="BX107" s="223">
        <f>SUM(BT107:BW107)</f>
        <v>75994000</v>
      </c>
      <c r="BY107" s="220">
        <f>SUM(BY105)</f>
        <v>0</v>
      </c>
      <c r="BZ107" s="220">
        <f t="shared" ref="BZ107:CA107" si="329">SUM(BZ105)</f>
        <v>0</v>
      </c>
      <c r="CA107" s="220">
        <f t="shared" si="329"/>
        <v>0</v>
      </c>
      <c r="CB107" s="222">
        <f>SUM(BY107:CA107)</f>
        <v>0</v>
      </c>
      <c r="CC107" s="220">
        <f>SUM(CC105)</f>
        <v>0</v>
      </c>
      <c r="CD107" s="222">
        <f>SUM(CC107)</f>
        <v>0</v>
      </c>
      <c r="CE107" s="223">
        <f>SUM(CE105)</f>
        <v>0</v>
      </c>
      <c r="CF107" s="220">
        <f>SUM(CF105)</f>
        <v>0</v>
      </c>
      <c r="CG107" s="220">
        <f t="shared" ref="CG107:CI107" si="330">SUM(CG105)</f>
        <v>0</v>
      </c>
      <c r="CH107" s="220">
        <f t="shared" si="330"/>
        <v>0</v>
      </c>
      <c r="CI107" s="220">
        <f t="shared" si="330"/>
        <v>0</v>
      </c>
      <c r="CJ107" s="223">
        <f>SUM(CJ105)</f>
        <v>0</v>
      </c>
      <c r="CK107" s="220">
        <f>SUM(CK105)</f>
        <v>0</v>
      </c>
      <c r="CL107" s="220">
        <f>SUM(CL105)</f>
        <v>0</v>
      </c>
      <c r="CM107" s="223">
        <f>SUM(CK107:CL107)</f>
        <v>0</v>
      </c>
      <c r="CN107" s="220">
        <f>SUM(CN105)</f>
        <v>0</v>
      </c>
      <c r="CO107" s="220">
        <f>SUM(CO105)</f>
        <v>0</v>
      </c>
      <c r="CP107" s="222">
        <f>SUM(CP105)</f>
        <v>0</v>
      </c>
      <c r="CQ107" s="220">
        <f>SUM(CQ105)</f>
        <v>0</v>
      </c>
      <c r="CR107" s="220">
        <f>SUM(CR105)</f>
        <v>45596400</v>
      </c>
      <c r="CS107" s="222">
        <f>SUM(CQ107:CR107)</f>
        <v>45596400</v>
      </c>
      <c r="CT107" s="223">
        <f>SUM(CT105)</f>
        <v>45596400</v>
      </c>
      <c r="CU107" s="220">
        <f>SUM(CU105)</f>
        <v>0</v>
      </c>
      <c r="CV107" s="220">
        <f t="shared" ref="CV107:CW107" si="331">SUM(CV105)</f>
        <v>0</v>
      </c>
      <c r="CW107" s="220">
        <f t="shared" si="331"/>
        <v>0</v>
      </c>
      <c r="CX107" s="222">
        <f>SUM(CX105)</f>
        <v>0</v>
      </c>
      <c r="CY107" s="220">
        <f>SUM(CY105)</f>
        <v>0</v>
      </c>
      <c r="CZ107" s="222">
        <f>SUM(CY107)</f>
        <v>0</v>
      </c>
      <c r="DA107" s="223">
        <f>SUM(DA105)</f>
        <v>0</v>
      </c>
      <c r="DB107" s="220">
        <f>SUM(DB105)</f>
        <v>0</v>
      </c>
      <c r="DC107" s="220">
        <f t="shared" ref="DC107:DD107" si="332">SUM(DC105)</f>
        <v>30397600</v>
      </c>
      <c r="DD107" s="220">
        <f t="shared" si="332"/>
        <v>0</v>
      </c>
      <c r="DE107" s="223">
        <f>SUM(DE105)</f>
        <v>30397600</v>
      </c>
      <c r="DF107" s="224">
        <f>DE107+DA107+CT107+CM107+CJ107+CE107+BX107+BS107+BM107</f>
        <v>258379600</v>
      </c>
      <c r="DG107" s="571"/>
    </row>
    <row r="108" spans="1:111" ht="23.25" customHeight="1" x14ac:dyDescent="0.2">
      <c r="B108" s="449" t="s">
        <v>261</v>
      </c>
      <c r="C108" s="450"/>
      <c r="D108" s="450"/>
      <c r="E108" s="450"/>
      <c r="F108" s="450"/>
      <c r="G108" s="450"/>
      <c r="H108" s="450"/>
      <c r="I108" s="450"/>
      <c r="J108" s="450"/>
      <c r="K108" s="450"/>
      <c r="L108" s="450"/>
      <c r="M108" s="451"/>
    </row>
    <row r="109" spans="1:111" ht="15" customHeight="1" x14ac:dyDescent="0.2">
      <c r="B109" s="452"/>
      <c r="C109" s="453"/>
      <c r="D109" s="453"/>
      <c r="E109" s="453"/>
      <c r="F109" s="453"/>
      <c r="G109" s="453"/>
      <c r="H109" s="453"/>
      <c r="I109" s="453"/>
      <c r="J109" s="453"/>
      <c r="K109" s="453"/>
      <c r="L109" s="453"/>
      <c r="M109" s="454"/>
    </row>
    <row r="110" spans="1:111" ht="15.75" customHeight="1" thickBot="1" x14ac:dyDescent="0.25">
      <c r="B110" s="455"/>
      <c r="C110" s="456"/>
      <c r="D110" s="456"/>
      <c r="E110" s="456"/>
      <c r="F110" s="456"/>
      <c r="G110" s="456"/>
      <c r="H110" s="456"/>
      <c r="I110" s="456"/>
      <c r="J110" s="456"/>
      <c r="K110" s="456"/>
      <c r="L110" s="456"/>
      <c r="M110" s="457"/>
    </row>
    <row r="111" spans="1:111" s="21" customFormat="1" ht="15.75" customHeight="1" thickBot="1" x14ac:dyDescent="0.3">
      <c r="B111" s="472" t="s">
        <v>235</v>
      </c>
      <c r="C111" s="478" t="s">
        <v>18</v>
      </c>
      <c r="D111" s="475" t="s">
        <v>236</v>
      </c>
      <c r="E111" s="472" t="s">
        <v>19</v>
      </c>
      <c r="F111" s="466" t="s">
        <v>321</v>
      </c>
      <c r="G111" s="466" t="s">
        <v>238</v>
      </c>
      <c r="H111" s="466" t="s">
        <v>239</v>
      </c>
      <c r="I111" s="469" t="s">
        <v>20</v>
      </c>
      <c r="J111" s="459" t="s">
        <v>240</v>
      </c>
      <c r="K111" s="459" t="s">
        <v>241</v>
      </c>
      <c r="L111" s="459" t="s">
        <v>242</v>
      </c>
      <c r="M111" s="459" t="s">
        <v>243</v>
      </c>
      <c r="N111" s="481" t="s">
        <v>0</v>
      </c>
      <c r="O111" s="482"/>
      <c r="P111" s="481" t="s">
        <v>2</v>
      </c>
      <c r="Q111" s="490"/>
      <c r="R111" s="490"/>
      <c r="S111" s="490"/>
      <c r="T111" s="490"/>
      <c r="U111" s="482"/>
      <c r="V111" s="490" t="s">
        <v>3</v>
      </c>
      <c r="W111" s="490"/>
      <c r="X111" s="490"/>
      <c r="Y111" s="490"/>
      <c r="Z111" s="482"/>
      <c r="AA111" s="498" t="s">
        <v>4</v>
      </c>
      <c r="AB111" s="498"/>
      <c r="AC111" s="498"/>
      <c r="AD111" s="498"/>
      <c r="AE111" s="498"/>
      <c r="AF111" s="498"/>
      <c r="AG111" s="499"/>
      <c r="AH111" s="500" t="s">
        <v>5</v>
      </c>
      <c r="AI111" s="498"/>
      <c r="AJ111" s="498"/>
      <c r="AK111" s="498"/>
      <c r="AL111" s="498"/>
      <c r="AM111" s="481" t="s">
        <v>6</v>
      </c>
      <c r="AN111" s="490"/>
      <c r="AO111" s="482"/>
      <c r="AP111" s="481" t="s">
        <v>7</v>
      </c>
      <c r="AQ111" s="490"/>
      <c r="AR111" s="490"/>
      <c r="AS111" s="490"/>
      <c r="AT111" s="490"/>
      <c r="AU111" s="490"/>
      <c r="AV111" s="482"/>
      <c r="AW111" s="481" t="s">
        <v>8</v>
      </c>
      <c r="AX111" s="490"/>
      <c r="AY111" s="490"/>
      <c r="AZ111" s="490"/>
      <c r="BA111" s="490"/>
      <c r="BB111" s="490"/>
      <c r="BC111" s="482"/>
      <c r="BD111" s="490" t="s">
        <v>9</v>
      </c>
      <c r="BE111" s="490"/>
      <c r="BF111" s="490"/>
      <c r="BG111" s="482"/>
      <c r="BH111" s="459" t="s">
        <v>244</v>
      </c>
      <c r="BI111" s="431" t="s">
        <v>286</v>
      </c>
      <c r="BJ111" s="556" t="s">
        <v>271</v>
      </c>
      <c r="BK111" s="556" t="s">
        <v>272</v>
      </c>
      <c r="BL111" s="490" t="s">
        <v>0</v>
      </c>
      <c r="BM111" s="482"/>
      <c r="BN111" s="481" t="s">
        <v>2</v>
      </c>
      <c r="BO111" s="490"/>
      <c r="BP111" s="490"/>
      <c r="BQ111" s="490"/>
      <c r="BR111" s="490"/>
      <c r="BS111" s="482"/>
      <c r="BT111" s="490" t="s">
        <v>3</v>
      </c>
      <c r="BU111" s="490"/>
      <c r="BV111" s="490"/>
      <c r="BW111" s="490"/>
      <c r="BX111" s="482"/>
      <c r="BY111" s="498" t="s">
        <v>4</v>
      </c>
      <c r="BZ111" s="498"/>
      <c r="CA111" s="498"/>
      <c r="CB111" s="498"/>
      <c r="CC111" s="498"/>
      <c r="CD111" s="498"/>
      <c r="CE111" s="499"/>
      <c r="CF111" s="500" t="s">
        <v>5</v>
      </c>
      <c r="CG111" s="498"/>
      <c r="CH111" s="498"/>
      <c r="CI111" s="498"/>
      <c r="CJ111" s="498"/>
      <c r="CK111" s="481" t="s">
        <v>6</v>
      </c>
      <c r="CL111" s="490"/>
      <c r="CM111" s="482"/>
      <c r="CN111" s="490" t="s">
        <v>7</v>
      </c>
      <c r="CO111" s="490"/>
      <c r="CP111" s="490"/>
      <c r="CQ111" s="490"/>
      <c r="CR111" s="490"/>
      <c r="CS111" s="490"/>
      <c r="CT111" s="482"/>
      <c r="CU111" s="481" t="s">
        <v>8</v>
      </c>
      <c r="CV111" s="490"/>
      <c r="CW111" s="490"/>
      <c r="CX111" s="490"/>
      <c r="CY111" s="490"/>
      <c r="CZ111" s="490"/>
      <c r="DA111" s="482"/>
      <c r="DB111" s="481" t="s">
        <v>9</v>
      </c>
      <c r="DC111" s="490"/>
      <c r="DD111" s="490"/>
      <c r="DE111" s="482"/>
      <c r="DF111" s="459" t="s">
        <v>287</v>
      </c>
      <c r="DG111" s="459" t="s">
        <v>288</v>
      </c>
    </row>
    <row r="112" spans="1:111" s="21" customFormat="1" ht="15" customHeight="1" thickBot="1" x14ac:dyDescent="0.3">
      <c r="B112" s="473"/>
      <c r="C112" s="479"/>
      <c r="D112" s="476"/>
      <c r="E112" s="473"/>
      <c r="F112" s="467"/>
      <c r="G112" s="467"/>
      <c r="H112" s="467"/>
      <c r="I112" s="470"/>
      <c r="J112" s="460"/>
      <c r="K112" s="460"/>
      <c r="L112" s="460"/>
      <c r="M112" s="460"/>
      <c r="N112" s="483"/>
      <c r="O112" s="484"/>
      <c r="P112" s="495"/>
      <c r="Q112" s="496"/>
      <c r="R112" s="496"/>
      <c r="S112" s="496"/>
      <c r="T112" s="496"/>
      <c r="U112" s="497"/>
      <c r="V112" s="496"/>
      <c r="W112" s="496"/>
      <c r="X112" s="496"/>
      <c r="Y112" s="496"/>
      <c r="Z112" s="497"/>
      <c r="AA112" s="500" t="s">
        <v>10</v>
      </c>
      <c r="AB112" s="498"/>
      <c r="AC112" s="498"/>
      <c r="AD112" s="499"/>
      <c r="AE112" s="500" t="s">
        <v>11</v>
      </c>
      <c r="AF112" s="498"/>
      <c r="AG112" s="499"/>
      <c r="AH112" s="500" t="s">
        <v>12</v>
      </c>
      <c r="AI112" s="498"/>
      <c r="AJ112" s="498"/>
      <c r="AK112" s="498"/>
      <c r="AL112" s="499"/>
      <c r="AM112" s="483"/>
      <c r="AN112" s="492"/>
      <c r="AO112" s="484"/>
      <c r="AP112" s="500" t="s">
        <v>13</v>
      </c>
      <c r="AQ112" s="498"/>
      <c r="AR112" s="499"/>
      <c r="AS112" s="500" t="s">
        <v>14</v>
      </c>
      <c r="AT112" s="498"/>
      <c r="AU112" s="499"/>
      <c r="AV112" s="501" t="s">
        <v>15</v>
      </c>
      <c r="AW112" s="500" t="s">
        <v>16</v>
      </c>
      <c r="AX112" s="498"/>
      <c r="AY112" s="498"/>
      <c r="AZ112" s="499"/>
      <c r="BA112" s="500" t="s">
        <v>17</v>
      </c>
      <c r="BB112" s="499"/>
      <c r="BC112" s="488" t="s">
        <v>39</v>
      </c>
      <c r="BD112" s="492"/>
      <c r="BE112" s="492"/>
      <c r="BF112" s="492"/>
      <c r="BG112" s="484"/>
      <c r="BH112" s="460"/>
      <c r="BI112" s="432"/>
      <c r="BJ112" s="557"/>
      <c r="BK112" s="557"/>
      <c r="BL112" s="492"/>
      <c r="BM112" s="484"/>
      <c r="BN112" s="495"/>
      <c r="BO112" s="496"/>
      <c r="BP112" s="496"/>
      <c r="BQ112" s="496"/>
      <c r="BR112" s="496"/>
      <c r="BS112" s="497"/>
      <c r="BT112" s="496"/>
      <c r="BU112" s="496"/>
      <c r="BV112" s="496"/>
      <c r="BW112" s="496"/>
      <c r="BX112" s="497"/>
      <c r="BY112" s="500" t="s">
        <v>10</v>
      </c>
      <c r="BZ112" s="498"/>
      <c r="CA112" s="498"/>
      <c r="CB112" s="499"/>
      <c r="CC112" s="500" t="s">
        <v>11</v>
      </c>
      <c r="CD112" s="498"/>
      <c r="CE112" s="499"/>
      <c r="CF112" s="500" t="s">
        <v>12</v>
      </c>
      <c r="CG112" s="498"/>
      <c r="CH112" s="498"/>
      <c r="CI112" s="498"/>
      <c r="CJ112" s="499"/>
      <c r="CK112" s="483"/>
      <c r="CL112" s="492"/>
      <c r="CM112" s="484"/>
      <c r="CN112" s="500" t="s">
        <v>13</v>
      </c>
      <c r="CO112" s="498"/>
      <c r="CP112" s="499"/>
      <c r="CQ112" s="500" t="s">
        <v>14</v>
      </c>
      <c r="CR112" s="498"/>
      <c r="CS112" s="499"/>
      <c r="CT112" s="501" t="s">
        <v>15</v>
      </c>
      <c r="CU112" s="500" t="s">
        <v>16</v>
      </c>
      <c r="CV112" s="498"/>
      <c r="CW112" s="498"/>
      <c r="CX112" s="499"/>
      <c r="CY112" s="500" t="s">
        <v>17</v>
      </c>
      <c r="CZ112" s="499"/>
      <c r="DA112" s="488" t="s">
        <v>39</v>
      </c>
      <c r="DB112" s="483"/>
      <c r="DC112" s="492"/>
      <c r="DD112" s="492"/>
      <c r="DE112" s="484"/>
      <c r="DF112" s="460"/>
      <c r="DG112" s="460"/>
    </row>
    <row r="113" spans="1:111" s="21" customFormat="1" ht="48.75" thickBot="1" x14ac:dyDescent="0.3">
      <c r="B113" s="474"/>
      <c r="C113" s="480"/>
      <c r="D113" s="477"/>
      <c r="E113" s="474"/>
      <c r="F113" s="468"/>
      <c r="G113" s="468"/>
      <c r="H113" s="468"/>
      <c r="I113" s="471"/>
      <c r="J113" s="460"/>
      <c r="K113" s="460"/>
      <c r="L113" s="460"/>
      <c r="M113" s="460"/>
      <c r="N113" s="12" t="s">
        <v>21</v>
      </c>
      <c r="O113" s="24" t="s">
        <v>1</v>
      </c>
      <c r="P113" s="25" t="s">
        <v>22</v>
      </c>
      <c r="Q113" s="12" t="s">
        <v>24</v>
      </c>
      <c r="R113" s="12" t="s">
        <v>25</v>
      </c>
      <c r="S113" s="12" t="s">
        <v>26</v>
      </c>
      <c r="T113" s="12" t="s">
        <v>27</v>
      </c>
      <c r="U113" s="26" t="s">
        <v>28</v>
      </c>
      <c r="V113" s="12" t="s">
        <v>23</v>
      </c>
      <c r="W113" s="12" t="s">
        <v>24</v>
      </c>
      <c r="X113" s="12" t="s">
        <v>26</v>
      </c>
      <c r="Y113" s="12" t="s">
        <v>27</v>
      </c>
      <c r="Z113" s="26" t="s">
        <v>29</v>
      </c>
      <c r="AA113" s="12" t="s">
        <v>23</v>
      </c>
      <c r="AB113" s="12" t="s">
        <v>24</v>
      </c>
      <c r="AC113" s="12" t="s">
        <v>27</v>
      </c>
      <c r="AD113" s="26" t="s">
        <v>30</v>
      </c>
      <c r="AE113" s="12" t="s">
        <v>22</v>
      </c>
      <c r="AF113" s="27" t="s">
        <v>31</v>
      </c>
      <c r="AG113" s="26" t="s">
        <v>32</v>
      </c>
      <c r="AH113" s="25" t="s">
        <v>22</v>
      </c>
      <c r="AI113" s="12" t="s">
        <v>23</v>
      </c>
      <c r="AJ113" s="12" t="s">
        <v>24</v>
      </c>
      <c r="AK113" s="12" t="s">
        <v>27</v>
      </c>
      <c r="AL113" s="26" t="s">
        <v>33</v>
      </c>
      <c r="AM113" s="12" t="s">
        <v>24</v>
      </c>
      <c r="AN113" s="12" t="s">
        <v>27</v>
      </c>
      <c r="AO113" s="26" t="s">
        <v>34</v>
      </c>
      <c r="AP113" s="25" t="s">
        <v>23</v>
      </c>
      <c r="AQ113" s="12" t="s">
        <v>27</v>
      </c>
      <c r="AR113" s="26" t="s">
        <v>35</v>
      </c>
      <c r="AS113" s="12" t="s">
        <v>23</v>
      </c>
      <c r="AT113" s="12" t="s">
        <v>26</v>
      </c>
      <c r="AU113" s="28" t="s">
        <v>36</v>
      </c>
      <c r="AV113" s="502"/>
      <c r="AW113" s="25" t="s">
        <v>22</v>
      </c>
      <c r="AX113" s="12" t="s">
        <v>24</v>
      </c>
      <c r="AY113" s="12" t="s">
        <v>27</v>
      </c>
      <c r="AZ113" s="26" t="s">
        <v>37</v>
      </c>
      <c r="BA113" s="12" t="s">
        <v>22</v>
      </c>
      <c r="BB113" s="27" t="s">
        <v>38</v>
      </c>
      <c r="BC113" s="489"/>
      <c r="BD113" s="12" t="s">
        <v>24</v>
      </c>
      <c r="BE113" s="12" t="s">
        <v>26</v>
      </c>
      <c r="BF113" s="12" t="s">
        <v>27</v>
      </c>
      <c r="BG113" s="26" t="s">
        <v>40</v>
      </c>
      <c r="BH113" s="493"/>
      <c r="BI113" s="491"/>
      <c r="BJ113" s="557"/>
      <c r="BK113" s="558"/>
      <c r="BL113" s="2" t="s">
        <v>21</v>
      </c>
      <c r="BM113" s="1" t="s">
        <v>1</v>
      </c>
      <c r="BN113" s="133" t="s">
        <v>22</v>
      </c>
      <c r="BO113" s="2" t="s">
        <v>24</v>
      </c>
      <c r="BP113" s="2" t="s">
        <v>25</v>
      </c>
      <c r="BQ113" s="2" t="s">
        <v>26</v>
      </c>
      <c r="BR113" s="2" t="s">
        <v>27</v>
      </c>
      <c r="BS113" s="3" t="s">
        <v>28</v>
      </c>
      <c r="BT113" s="2" t="s">
        <v>23</v>
      </c>
      <c r="BU113" s="2" t="s">
        <v>24</v>
      </c>
      <c r="BV113" s="2" t="s">
        <v>26</v>
      </c>
      <c r="BW113" s="2" t="s">
        <v>27</v>
      </c>
      <c r="BX113" s="3" t="s">
        <v>29</v>
      </c>
      <c r="BY113" s="2" t="s">
        <v>23</v>
      </c>
      <c r="BZ113" s="2" t="s">
        <v>24</v>
      </c>
      <c r="CA113" s="2" t="s">
        <v>27</v>
      </c>
      <c r="CB113" s="3" t="s">
        <v>30</v>
      </c>
      <c r="CC113" s="2" t="s">
        <v>22</v>
      </c>
      <c r="CD113" s="4" t="s">
        <v>31</v>
      </c>
      <c r="CE113" s="3" t="s">
        <v>32</v>
      </c>
      <c r="CF113" s="133" t="s">
        <v>22</v>
      </c>
      <c r="CG113" s="2" t="s">
        <v>23</v>
      </c>
      <c r="CH113" s="2" t="s">
        <v>24</v>
      </c>
      <c r="CI113" s="2" t="s">
        <v>27</v>
      </c>
      <c r="CJ113" s="3" t="s">
        <v>33</v>
      </c>
      <c r="CK113" s="2" t="s">
        <v>24</v>
      </c>
      <c r="CL113" s="2" t="s">
        <v>27</v>
      </c>
      <c r="CM113" s="3" t="s">
        <v>34</v>
      </c>
      <c r="CN113" s="2" t="s">
        <v>23</v>
      </c>
      <c r="CO113" s="2" t="s">
        <v>27</v>
      </c>
      <c r="CP113" s="3" t="s">
        <v>35</v>
      </c>
      <c r="CQ113" s="2" t="s">
        <v>23</v>
      </c>
      <c r="CR113" s="2" t="s">
        <v>26</v>
      </c>
      <c r="CS113" s="136" t="s">
        <v>36</v>
      </c>
      <c r="CT113" s="503"/>
      <c r="CU113" s="133" t="s">
        <v>22</v>
      </c>
      <c r="CV113" s="2" t="s">
        <v>24</v>
      </c>
      <c r="CW113" s="2" t="s">
        <v>27</v>
      </c>
      <c r="CX113" s="3" t="s">
        <v>37</v>
      </c>
      <c r="CY113" s="2" t="s">
        <v>22</v>
      </c>
      <c r="CZ113" s="4" t="s">
        <v>38</v>
      </c>
      <c r="DA113" s="494"/>
      <c r="DB113" s="2" t="s">
        <v>24</v>
      </c>
      <c r="DC113" s="2" t="s">
        <v>26</v>
      </c>
      <c r="DD113" s="2" t="s">
        <v>27</v>
      </c>
      <c r="DE113" s="3" t="s">
        <v>40</v>
      </c>
      <c r="DF113" s="493"/>
      <c r="DG113" s="493"/>
    </row>
    <row r="114" spans="1:111" s="21" customFormat="1" ht="180.75" thickBot="1" x14ac:dyDescent="0.3">
      <c r="B114" s="15">
        <v>67</v>
      </c>
      <c r="C114" s="18" t="str">
        <f>'ESTUDIO  FORMULADO '!C114</f>
        <v>Reactivo para cuantificación de ADN humano autosómico y fracción masculina en una sola reacción para usar en Real Time PCR System 7500. Que cuente con validación para uso en muestras forenses, que permita la evaluación de inhibidores y degradación de ADN. Que incluya kit de calibración para equipo RT-PCR. En caso de requerirse un software específico para el análisis de los resultados, se debe suministrar a cada laboratorio que lo requiera.</v>
      </c>
      <c r="D114" s="17" t="str">
        <f>'ESTUDIO  FORMULADO '!D114</f>
        <v>NA</v>
      </c>
      <c r="E114" s="17" t="str">
        <f>'ESTUDIO  FORMULADO '!E114</f>
        <v>NA</v>
      </c>
      <c r="F114" s="16" t="str">
        <f>'ESTUDIO  FORMULADO '!F114</f>
        <v xml:space="preserve">1 Reaccion </v>
      </c>
      <c r="G114" s="16" t="str">
        <f>'ESTUDIO  FORMULADO '!G114</f>
        <v>6 meses a partir de la entrega</v>
      </c>
      <c r="H114" s="17" t="str">
        <f>'ESTUDIO  FORMULADO '!H114</f>
        <v>CONGELACION</v>
      </c>
      <c r="I114" s="105" t="str">
        <f>'ESTUDIO  FORMULADO '!I114</f>
        <v>NA</v>
      </c>
      <c r="J114" s="267" t="str">
        <f>'ESTUDIO  FORMULADO '!J114</f>
        <v>41105500
41106300</v>
      </c>
      <c r="K114" s="266" t="str">
        <f>'ESTUDIO  FORMULADO '!K114</f>
        <v>REACTIVO</v>
      </c>
      <c r="L114" s="340" t="str">
        <f>'ESTUDIO  FORMULADO '!L114</f>
        <v>NA</v>
      </c>
      <c r="M114" s="267" t="str">
        <f>'ESTUDIO  FORMULADO '!M114</f>
        <v>ANALISIS DE SUSTACIA</v>
      </c>
      <c r="N114" s="106"/>
      <c r="O114" s="58">
        <f>SUM(N114:N114)</f>
        <v>0</v>
      </c>
      <c r="P114" s="57"/>
      <c r="Q114" s="59"/>
      <c r="R114" s="59"/>
      <c r="S114" s="60">
        <f>20*400</f>
        <v>8000</v>
      </c>
      <c r="T114" s="59"/>
      <c r="U114" s="58">
        <f>SUM(P114:T114)</f>
        <v>8000</v>
      </c>
      <c r="V114" s="57"/>
      <c r="W114" s="59"/>
      <c r="X114" s="60">
        <v>6000</v>
      </c>
      <c r="Y114" s="59"/>
      <c r="Z114" s="58">
        <f>SUM(V114:Y114)</f>
        <v>6000</v>
      </c>
      <c r="AA114" s="57"/>
      <c r="AB114" s="59"/>
      <c r="AC114" s="59"/>
      <c r="AD114" s="60">
        <f>SUM(AA114:AC114)</f>
        <v>0</v>
      </c>
      <c r="AE114" s="59"/>
      <c r="AF114" s="60">
        <f>SUM(AE114:AE114)</f>
        <v>0</v>
      </c>
      <c r="AG114" s="58">
        <f>AF114+AD114</f>
        <v>0</v>
      </c>
      <c r="AH114" s="57"/>
      <c r="AI114" s="59"/>
      <c r="AJ114" s="59"/>
      <c r="AK114" s="59"/>
      <c r="AL114" s="58">
        <f>SUM(AH114:AK114)</f>
        <v>0</v>
      </c>
      <c r="AM114" s="57"/>
      <c r="AN114" s="59"/>
      <c r="AO114" s="58">
        <f>SUM(AM114:AN114)</f>
        <v>0</v>
      </c>
      <c r="AP114" s="42"/>
      <c r="AQ114" s="47"/>
      <c r="AR114" s="47">
        <f>SUM(AP114:AQ114)</f>
        <v>0</v>
      </c>
      <c r="AS114" s="47"/>
      <c r="AT114" s="49">
        <f>4*400</f>
        <v>1600</v>
      </c>
      <c r="AU114" s="49">
        <f>SUM(AS114:AT114)</f>
        <v>1600</v>
      </c>
      <c r="AV114" s="43">
        <f>AU114+AR114</f>
        <v>1600</v>
      </c>
      <c r="AW114" s="42"/>
      <c r="AX114" s="47"/>
      <c r="AY114" s="47"/>
      <c r="AZ114" s="49">
        <f>SUM(AW114:AY114)</f>
        <v>0</v>
      </c>
      <c r="BA114" s="47"/>
      <c r="BB114" s="49">
        <f>SUM(BA114:BA114)</f>
        <v>0</v>
      </c>
      <c r="BC114" s="43">
        <f>BB114+AZ114</f>
        <v>0</v>
      </c>
      <c r="BD114" s="63"/>
      <c r="BE114" s="64">
        <v>800</v>
      </c>
      <c r="BF114" s="65"/>
      <c r="BG114" s="66">
        <f>SUM(BD114:BF114)</f>
        <v>800</v>
      </c>
      <c r="BH114" s="74">
        <f>BG114+BC114+AV114+AO114+AL114+AG114+Z114+U114+O114</f>
        <v>16400</v>
      </c>
      <c r="BI114" s="95">
        <f>'ESTUDIO  FORMULADO '!BJ114</f>
        <v>19058</v>
      </c>
      <c r="BJ114" s="123">
        <f>BI114*BH114</f>
        <v>312551200</v>
      </c>
      <c r="BK114" s="582">
        <f>SUM(BJ114)</f>
        <v>312551200</v>
      </c>
      <c r="BL114" s="165">
        <f>BI114*N114</f>
        <v>0</v>
      </c>
      <c r="BM114" s="166">
        <f>BL114</f>
        <v>0</v>
      </c>
      <c r="BN114" s="150">
        <f>BI114*P114</f>
        <v>0</v>
      </c>
      <c r="BO114" s="153">
        <f>BI114*Q114</f>
        <v>0</v>
      </c>
      <c r="BP114" s="153">
        <f>BI114*R114</f>
        <v>0</v>
      </c>
      <c r="BQ114" s="153">
        <f>BI114*S114</f>
        <v>152464000</v>
      </c>
      <c r="BR114" s="153">
        <f>BI114*T114</f>
        <v>0</v>
      </c>
      <c r="BS114" s="152">
        <f>SUM(BN114:BR114)</f>
        <v>152464000</v>
      </c>
      <c r="BT114" s="150">
        <f>BI114*V114</f>
        <v>0</v>
      </c>
      <c r="BU114" s="153">
        <f>BI114*W114</f>
        <v>0</v>
      </c>
      <c r="BV114" s="153">
        <f>BI114*X114</f>
        <v>114348000</v>
      </c>
      <c r="BW114" s="153">
        <f>BI114*Y114</f>
        <v>0</v>
      </c>
      <c r="BX114" s="152">
        <f>SUM(BT114:BW114)</f>
        <v>114348000</v>
      </c>
      <c r="BY114" s="150">
        <f>BI114*AA114</f>
        <v>0</v>
      </c>
      <c r="BZ114" s="153">
        <f>BI114*AB114</f>
        <v>0</v>
      </c>
      <c r="CA114" s="153">
        <f>BI114*AC114</f>
        <v>0</v>
      </c>
      <c r="CB114" s="151">
        <f>SUM(BY114:CA114)</f>
        <v>0</v>
      </c>
      <c r="CC114" s="154">
        <f>BI114*AE114</f>
        <v>0</v>
      </c>
      <c r="CD114" s="153">
        <f>SUM(CC114)</f>
        <v>0</v>
      </c>
      <c r="CE114" s="152">
        <f>CD114+CB114</f>
        <v>0</v>
      </c>
      <c r="CF114" s="150">
        <f>BI114*AH114</f>
        <v>0</v>
      </c>
      <c r="CG114" s="153">
        <f>BI114*AI114</f>
        <v>0</v>
      </c>
      <c r="CH114" s="153">
        <f>BI114*AJ114</f>
        <v>0</v>
      </c>
      <c r="CI114" s="153">
        <f>BI114*AK114</f>
        <v>0</v>
      </c>
      <c r="CJ114" s="152">
        <f>SUM(CF114:CI114)</f>
        <v>0</v>
      </c>
      <c r="CK114" s="150">
        <f>BI114*AM114</f>
        <v>0</v>
      </c>
      <c r="CL114" s="153">
        <f>BI114*AN114</f>
        <v>0</v>
      </c>
      <c r="CM114" s="152">
        <f>SUM(CK114:CL114)</f>
        <v>0</v>
      </c>
      <c r="CN114" s="150">
        <f>BI114*AP114</f>
        <v>0</v>
      </c>
      <c r="CO114" s="153">
        <f>BI114*AQ114</f>
        <v>0</v>
      </c>
      <c r="CP114" s="151">
        <f>SUM(CN114:CO114)</f>
        <v>0</v>
      </c>
      <c r="CQ114" s="154">
        <f>BI114*AS114</f>
        <v>0</v>
      </c>
      <c r="CR114" s="153">
        <f>BI114*AT114</f>
        <v>30492800</v>
      </c>
      <c r="CS114" s="153">
        <f>SUM(CQ114:CR114)</f>
        <v>30492800</v>
      </c>
      <c r="CT114" s="152">
        <f>CS114+CP114</f>
        <v>30492800</v>
      </c>
      <c r="CU114" s="150">
        <f>BI114*AW114</f>
        <v>0</v>
      </c>
      <c r="CV114" s="153">
        <f>BI114*AX114</f>
        <v>0</v>
      </c>
      <c r="CW114" s="153">
        <f>BI114*AY114</f>
        <v>0</v>
      </c>
      <c r="CX114" s="151">
        <f>SUM(CU114:CW114)</f>
        <v>0</v>
      </c>
      <c r="CY114" s="154">
        <f>BI114*BA114</f>
        <v>0</v>
      </c>
      <c r="CZ114" s="153">
        <f>SUM(CY114)</f>
        <v>0</v>
      </c>
      <c r="DA114" s="152">
        <f>CZ114+CX114</f>
        <v>0</v>
      </c>
      <c r="DB114" s="150">
        <f>BI114*BD114</f>
        <v>0</v>
      </c>
      <c r="DC114" s="153">
        <f>BI114*BE114</f>
        <v>15246400</v>
      </c>
      <c r="DD114" s="153">
        <f>BI114*BF114</f>
        <v>0</v>
      </c>
      <c r="DE114" s="151">
        <f>SUM(DB114:DD114)</f>
        <v>15246400</v>
      </c>
      <c r="DF114" s="114">
        <f>DE114+DA114+CT114+CM114+CJ114+CE114+BX114+BS114+BM114</f>
        <v>312551200</v>
      </c>
      <c r="DG114" s="570">
        <f>SUM(DF114)</f>
        <v>312551200</v>
      </c>
    </row>
    <row r="115" spans="1:111" ht="15.75" thickBot="1" x14ac:dyDescent="0.3">
      <c r="B115" s="445" t="s">
        <v>253</v>
      </c>
      <c r="C115" s="446"/>
      <c r="D115" s="446"/>
      <c r="E115" s="446"/>
      <c r="F115" s="446"/>
      <c r="G115" s="446"/>
      <c r="H115" s="446"/>
      <c r="I115" s="446"/>
      <c r="J115" s="447"/>
      <c r="K115" s="447"/>
      <c r="L115" s="447"/>
      <c r="M115" s="448"/>
      <c r="N115" s="31">
        <f>SUM(N114)</f>
        <v>0</v>
      </c>
      <c r="O115" s="33">
        <f t="shared" ref="O115:BH115" si="333">SUM(O114)</f>
        <v>0</v>
      </c>
      <c r="P115" s="31">
        <f t="shared" si="333"/>
        <v>0</v>
      </c>
      <c r="Q115" s="32">
        <f t="shared" si="333"/>
        <v>0</v>
      </c>
      <c r="R115" s="32">
        <f t="shared" si="333"/>
        <v>0</v>
      </c>
      <c r="S115" s="32">
        <f t="shared" si="333"/>
        <v>8000</v>
      </c>
      <c r="T115" s="32">
        <f t="shared" si="333"/>
        <v>0</v>
      </c>
      <c r="U115" s="33">
        <f t="shared" si="333"/>
        <v>8000</v>
      </c>
      <c r="V115" s="31">
        <f t="shared" si="333"/>
        <v>0</v>
      </c>
      <c r="W115" s="32">
        <f t="shared" si="333"/>
        <v>0</v>
      </c>
      <c r="X115" s="32">
        <f t="shared" si="333"/>
        <v>6000</v>
      </c>
      <c r="Y115" s="32">
        <f t="shared" si="333"/>
        <v>0</v>
      </c>
      <c r="Z115" s="33">
        <f t="shared" si="333"/>
        <v>6000</v>
      </c>
      <c r="AA115" s="31">
        <f t="shared" si="333"/>
        <v>0</v>
      </c>
      <c r="AB115" s="32">
        <f t="shared" si="333"/>
        <v>0</v>
      </c>
      <c r="AC115" s="32">
        <f t="shared" si="333"/>
        <v>0</v>
      </c>
      <c r="AD115" s="32">
        <f t="shared" si="333"/>
        <v>0</v>
      </c>
      <c r="AE115" s="32">
        <f t="shared" si="333"/>
        <v>0</v>
      </c>
      <c r="AF115" s="32">
        <f t="shared" si="333"/>
        <v>0</v>
      </c>
      <c r="AG115" s="33">
        <f t="shared" si="333"/>
        <v>0</v>
      </c>
      <c r="AH115" s="31">
        <f t="shared" si="333"/>
        <v>0</v>
      </c>
      <c r="AI115" s="32">
        <f t="shared" si="333"/>
        <v>0</v>
      </c>
      <c r="AJ115" s="32">
        <f t="shared" si="333"/>
        <v>0</v>
      </c>
      <c r="AK115" s="32">
        <f t="shared" si="333"/>
        <v>0</v>
      </c>
      <c r="AL115" s="33">
        <f t="shared" si="333"/>
        <v>0</v>
      </c>
      <c r="AM115" s="31">
        <f t="shared" si="333"/>
        <v>0</v>
      </c>
      <c r="AN115" s="32">
        <f t="shared" si="333"/>
        <v>0</v>
      </c>
      <c r="AO115" s="33">
        <f t="shared" si="333"/>
        <v>0</v>
      </c>
      <c r="AP115" s="34">
        <f t="shared" si="333"/>
        <v>0</v>
      </c>
      <c r="AQ115" s="32">
        <f t="shared" si="333"/>
        <v>0</v>
      </c>
      <c r="AR115" s="32">
        <f t="shared" si="333"/>
        <v>0</v>
      </c>
      <c r="AS115" s="32">
        <f t="shared" si="333"/>
        <v>0</v>
      </c>
      <c r="AT115" s="32">
        <f t="shared" si="333"/>
        <v>1600</v>
      </c>
      <c r="AU115" s="32">
        <f t="shared" si="333"/>
        <v>1600</v>
      </c>
      <c r="AV115" s="62">
        <f t="shared" si="333"/>
        <v>1600</v>
      </c>
      <c r="AW115" s="31">
        <f t="shared" si="333"/>
        <v>0</v>
      </c>
      <c r="AX115" s="32">
        <f t="shared" si="333"/>
        <v>0</v>
      </c>
      <c r="AY115" s="32">
        <f t="shared" si="333"/>
        <v>0</v>
      </c>
      <c r="AZ115" s="32">
        <f t="shared" si="333"/>
        <v>0</v>
      </c>
      <c r="BA115" s="32">
        <f t="shared" si="333"/>
        <v>0</v>
      </c>
      <c r="BB115" s="32">
        <f t="shared" si="333"/>
        <v>0</v>
      </c>
      <c r="BC115" s="33">
        <f t="shared" si="333"/>
        <v>0</v>
      </c>
      <c r="BD115" s="34">
        <f t="shared" si="333"/>
        <v>0</v>
      </c>
      <c r="BE115" s="32">
        <f t="shared" si="333"/>
        <v>800</v>
      </c>
      <c r="BF115" s="32">
        <f t="shared" si="333"/>
        <v>0</v>
      </c>
      <c r="BG115" s="32">
        <f t="shared" si="333"/>
        <v>800</v>
      </c>
      <c r="BH115" s="33">
        <f t="shared" si="333"/>
        <v>16400</v>
      </c>
      <c r="BI115" s="574" t="s">
        <v>279</v>
      </c>
      <c r="BJ115" s="575"/>
      <c r="BK115" s="565"/>
      <c r="BL115" s="587">
        <f>SUM(BM114)</f>
        <v>0</v>
      </c>
      <c r="BM115" s="588"/>
      <c r="BN115" s="583">
        <f>SUM(BS114)</f>
        <v>152464000</v>
      </c>
      <c r="BO115" s="578"/>
      <c r="BP115" s="578"/>
      <c r="BQ115" s="578"/>
      <c r="BR115" s="578"/>
      <c r="BS115" s="579"/>
      <c r="BT115" s="565">
        <f>SUM(BX114)</f>
        <v>114348000</v>
      </c>
      <c r="BU115" s="447"/>
      <c r="BV115" s="447"/>
      <c r="BW115" s="447"/>
      <c r="BX115" s="448"/>
      <c r="BY115" s="565">
        <f>SUM(CE114)</f>
        <v>0</v>
      </c>
      <c r="BZ115" s="447"/>
      <c r="CA115" s="447"/>
      <c r="CB115" s="447"/>
      <c r="CC115" s="447"/>
      <c r="CD115" s="447"/>
      <c r="CE115" s="448"/>
      <c r="CF115" s="584">
        <f>SUM(CJ114)</f>
        <v>0</v>
      </c>
      <c r="CG115" s="585"/>
      <c r="CH115" s="585"/>
      <c r="CI115" s="585"/>
      <c r="CJ115" s="586"/>
      <c r="CK115" s="584">
        <f>SUM(CM114)</f>
        <v>0</v>
      </c>
      <c r="CL115" s="585"/>
      <c r="CM115" s="586"/>
      <c r="CN115" s="583">
        <f>SUM(CT114)</f>
        <v>30492800</v>
      </c>
      <c r="CO115" s="578"/>
      <c r="CP115" s="578"/>
      <c r="CQ115" s="578"/>
      <c r="CR115" s="578"/>
      <c r="CS115" s="578"/>
      <c r="CT115" s="579"/>
      <c r="CU115" s="583">
        <f>SUM(DA114)</f>
        <v>0</v>
      </c>
      <c r="CV115" s="578"/>
      <c r="CW115" s="578"/>
      <c r="CX115" s="578"/>
      <c r="CY115" s="578"/>
      <c r="CZ115" s="578"/>
      <c r="DA115" s="579"/>
      <c r="DB115" s="583">
        <f>SUM(DE114)</f>
        <v>15246400</v>
      </c>
      <c r="DC115" s="578"/>
      <c r="DD115" s="578"/>
      <c r="DE115" s="579"/>
      <c r="DF115" s="231">
        <f>DB115+CU115+CN115+CK115+CF115+BY115+BT115+BN115+BL115</f>
        <v>312551200</v>
      </c>
      <c r="DG115" s="598"/>
    </row>
    <row r="116" spans="1:111" ht="15.75" thickBot="1" x14ac:dyDescent="0.3">
      <c r="BI116" s="589" t="s">
        <v>315</v>
      </c>
      <c r="BJ116" s="574"/>
      <c r="BK116" s="575"/>
      <c r="BL116" s="220">
        <f>SUM(BL114)</f>
        <v>0</v>
      </c>
      <c r="BM116" s="223">
        <f>SUM(BL116)</f>
        <v>0</v>
      </c>
      <c r="BN116" s="220">
        <f>SUM(BN114)</f>
        <v>0</v>
      </c>
      <c r="BO116" s="220">
        <f t="shared" ref="BO116:BR116" si="334">SUM(BO114)</f>
        <v>0</v>
      </c>
      <c r="BP116" s="220">
        <f t="shared" si="334"/>
        <v>0</v>
      </c>
      <c r="BQ116" s="220">
        <f t="shared" si="334"/>
        <v>152464000</v>
      </c>
      <c r="BR116" s="220">
        <f t="shared" si="334"/>
        <v>0</v>
      </c>
      <c r="BS116" s="223">
        <f>SUM(BN116:BR116)</f>
        <v>152464000</v>
      </c>
      <c r="BT116" s="220">
        <f>SUM(BT114)</f>
        <v>0</v>
      </c>
      <c r="BU116" s="220">
        <f t="shared" ref="BU116:BW116" si="335">SUM(BU114)</f>
        <v>0</v>
      </c>
      <c r="BV116" s="220">
        <f t="shared" si="335"/>
        <v>114348000</v>
      </c>
      <c r="BW116" s="220">
        <f t="shared" si="335"/>
        <v>0</v>
      </c>
      <c r="BX116" s="223">
        <f>SUM(BT116:BW116)</f>
        <v>114348000</v>
      </c>
      <c r="BY116" s="220">
        <f>SUM(BY114)</f>
        <v>0</v>
      </c>
      <c r="BZ116" s="220">
        <f t="shared" ref="BZ116:CA116" si="336">SUM(BZ114)</f>
        <v>0</v>
      </c>
      <c r="CA116" s="220">
        <f t="shared" si="336"/>
        <v>0</v>
      </c>
      <c r="CB116" s="222">
        <f>SUM(BY116:CA116)</f>
        <v>0</v>
      </c>
      <c r="CC116" s="220">
        <f>SUM(CC114)</f>
        <v>0</v>
      </c>
      <c r="CD116" s="222">
        <f>SUM(CC116)</f>
        <v>0</v>
      </c>
      <c r="CE116" s="223">
        <f>SUM(CE114)</f>
        <v>0</v>
      </c>
      <c r="CF116" s="220">
        <f>SUM(CF114)</f>
        <v>0</v>
      </c>
      <c r="CG116" s="220">
        <f t="shared" ref="CG116:CI116" si="337">SUM(CG114)</f>
        <v>0</v>
      </c>
      <c r="CH116" s="220">
        <f t="shared" si="337"/>
        <v>0</v>
      </c>
      <c r="CI116" s="220">
        <f t="shared" si="337"/>
        <v>0</v>
      </c>
      <c r="CJ116" s="223">
        <f>SUM(CJ114)</f>
        <v>0</v>
      </c>
      <c r="CK116" s="220">
        <f>SUM(CK114)</f>
        <v>0</v>
      </c>
      <c r="CL116" s="220">
        <f>SUM(CL114)</f>
        <v>0</v>
      </c>
      <c r="CM116" s="223">
        <f>SUM(CK116:CL116)</f>
        <v>0</v>
      </c>
      <c r="CN116" s="220">
        <f>SUM(CN114)</f>
        <v>0</v>
      </c>
      <c r="CO116" s="220">
        <f>SUM(CO114)</f>
        <v>0</v>
      </c>
      <c r="CP116" s="222">
        <f>SUM(CN116:CO116)</f>
        <v>0</v>
      </c>
      <c r="CQ116" s="220">
        <f>SUM(CQ114)</f>
        <v>0</v>
      </c>
      <c r="CR116" s="220">
        <f>SUM(CR114)</f>
        <v>30492800</v>
      </c>
      <c r="CS116" s="222">
        <f>SUM(CQ116:CR116)</f>
        <v>30492800</v>
      </c>
      <c r="CT116" s="223">
        <f>SUM(CT114)</f>
        <v>30492800</v>
      </c>
      <c r="CU116" s="220">
        <f>SUM(CU114)</f>
        <v>0</v>
      </c>
      <c r="CV116" s="220">
        <f t="shared" ref="CV116:CW116" si="338">SUM(CV114)</f>
        <v>0</v>
      </c>
      <c r="CW116" s="220">
        <f t="shared" si="338"/>
        <v>0</v>
      </c>
      <c r="CX116" s="222">
        <f>SUM(CU116:CW116)</f>
        <v>0</v>
      </c>
      <c r="CY116" s="220">
        <f>SUM(CY114)</f>
        <v>0</v>
      </c>
      <c r="CZ116" s="222">
        <f>SUM(CY116)</f>
        <v>0</v>
      </c>
      <c r="DA116" s="223">
        <f>SUM(DA114)</f>
        <v>0</v>
      </c>
      <c r="DB116" s="220">
        <f>SUM(DB114)</f>
        <v>0</v>
      </c>
      <c r="DC116" s="220">
        <f t="shared" ref="DC116:DD116" si="339">SUM(DC114)</f>
        <v>15246400</v>
      </c>
      <c r="DD116" s="220">
        <f t="shared" si="339"/>
        <v>0</v>
      </c>
      <c r="DE116" s="223">
        <f>SUM(DE114)</f>
        <v>15246400</v>
      </c>
      <c r="DF116" s="224">
        <f>DE116+DA116+CT116+CM116+CJ116+CE116+BX116+BS116+BM116</f>
        <v>312551200</v>
      </c>
      <c r="DG116" s="571"/>
    </row>
    <row r="117" spans="1:111" ht="23.25" customHeight="1" x14ac:dyDescent="0.2">
      <c r="B117" s="449" t="s">
        <v>262</v>
      </c>
      <c r="C117" s="450"/>
      <c r="D117" s="450"/>
      <c r="E117" s="450"/>
      <c r="F117" s="450"/>
      <c r="G117" s="450"/>
      <c r="H117" s="450"/>
      <c r="I117" s="450"/>
      <c r="J117" s="450"/>
      <c r="K117" s="450"/>
      <c r="L117" s="450"/>
      <c r="M117" s="451"/>
    </row>
    <row r="118" spans="1:111" ht="15" customHeight="1" x14ac:dyDescent="0.2">
      <c r="B118" s="452"/>
      <c r="C118" s="453"/>
      <c r="D118" s="453"/>
      <c r="E118" s="453"/>
      <c r="F118" s="453"/>
      <c r="G118" s="453"/>
      <c r="H118" s="453"/>
      <c r="I118" s="453"/>
      <c r="J118" s="453"/>
      <c r="K118" s="453"/>
      <c r="L118" s="453"/>
      <c r="M118" s="454"/>
    </row>
    <row r="119" spans="1:111" ht="15.75" customHeight="1" thickBot="1" x14ac:dyDescent="0.25">
      <c r="B119" s="455"/>
      <c r="C119" s="456"/>
      <c r="D119" s="456"/>
      <c r="E119" s="456"/>
      <c r="F119" s="456"/>
      <c r="G119" s="456"/>
      <c r="H119" s="456"/>
      <c r="I119" s="456"/>
      <c r="J119" s="456"/>
      <c r="K119" s="456"/>
      <c r="L119" s="456"/>
      <c r="M119" s="457"/>
    </row>
    <row r="120" spans="1:111" s="21" customFormat="1" ht="15.75" customHeight="1" thickBot="1" x14ac:dyDescent="0.3">
      <c r="B120" s="472" t="s">
        <v>235</v>
      </c>
      <c r="C120" s="478" t="s">
        <v>18</v>
      </c>
      <c r="D120" s="475" t="s">
        <v>236</v>
      </c>
      <c r="E120" s="472" t="s">
        <v>19</v>
      </c>
      <c r="F120" s="466" t="s">
        <v>321</v>
      </c>
      <c r="G120" s="466" t="s">
        <v>238</v>
      </c>
      <c r="H120" s="466" t="s">
        <v>239</v>
      </c>
      <c r="I120" s="469" t="s">
        <v>20</v>
      </c>
      <c r="J120" s="459" t="s">
        <v>240</v>
      </c>
      <c r="K120" s="459" t="s">
        <v>241</v>
      </c>
      <c r="L120" s="459" t="s">
        <v>242</v>
      </c>
      <c r="M120" s="459" t="s">
        <v>243</v>
      </c>
      <c r="N120" s="481" t="s">
        <v>0</v>
      </c>
      <c r="O120" s="482"/>
      <c r="P120" s="481" t="s">
        <v>2</v>
      </c>
      <c r="Q120" s="490"/>
      <c r="R120" s="490"/>
      <c r="S120" s="490"/>
      <c r="T120" s="490"/>
      <c r="U120" s="482"/>
      <c r="V120" s="490" t="s">
        <v>3</v>
      </c>
      <c r="W120" s="490"/>
      <c r="X120" s="490"/>
      <c r="Y120" s="490"/>
      <c r="Z120" s="482"/>
      <c r="AA120" s="498" t="s">
        <v>4</v>
      </c>
      <c r="AB120" s="498"/>
      <c r="AC120" s="498"/>
      <c r="AD120" s="498"/>
      <c r="AE120" s="498"/>
      <c r="AF120" s="498"/>
      <c r="AG120" s="499"/>
      <c r="AH120" s="500" t="s">
        <v>5</v>
      </c>
      <c r="AI120" s="498"/>
      <c r="AJ120" s="498"/>
      <c r="AK120" s="498"/>
      <c r="AL120" s="498"/>
      <c r="AM120" s="481" t="s">
        <v>6</v>
      </c>
      <c r="AN120" s="490"/>
      <c r="AO120" s="482"/>
      <c r="AP120" s="490" t="s">
        <v>7</v>
      </c>
      <c r="AQ120" s="490"/>
      <c r="AR120" s="490"/>
      <c r="AS120" s="490"/>
      <c r="AT120" s="490"/>
      <c r="AU120" s="490"/>
      <c r="AV120" s="482"/>
      <c r="AW120" s="481" t="s">
        <v>8</v>
      </c>
      <c r="AX120" s="490"/>
      <c r="AY120" s="490"/>
      <c r="AZ120" s="490"/>
      <c r="BA120" s="490"/>
      <c r="BB120" s="490"/>
      <c r="BC120" s="482"/>
      <c r="BD120" s="481" t="s">
        <v>9</v>
      </c>
      <c r="BE120" s="490"/>
      <c r="BF120" s="490"/>
      <c r="BG120" s="482"/>
      <c r="BH120" s="459" t="s">
        <v>244</v>
      </c>
      <c r="BI120" s="431" t="s">
        <v>286</v>
      </c>
      <c r="BJ120" s="556" t="s">
        <v>271</v>
      </c>
      <c r="BK120" s="556" t="s">
        <v>272</v>
      </c>
      <c r="BL120" s="490" t="s">
        <v>0</v>
      </c>
      <c r="BM120" s="482"/>
      <c r="BN120" s="481" t="s">
        <v>2</v>
      </c>
      <c r="BO120" s="490"/>
      <c r="BP120" s="490"/>
      <c r="BQ120" s="490"/>
      <c r="BR120" s="490"/>
      <c r="BS120" s="482"/>
      <c r="BT120" s="490" t="s">
        <v>3</v>
      </c>
      <c r="BU120" s="490"/>
      <c r="BV120" s="490"/>
      <c r="BW120" s="490"/>
      <c r="BX120" s="482"/>
      <c r="BY120" s="498" t="s">
        <v>4</v>
      </c>
      <c r="BZ120" s="498"/>
      <c r="CA120" s="498"/>
      <c r="CB120" s="498"/>
      <c r="CC120" s="498"/>
      <c r="CD120" s="498"/>
      <c r="CE120" s="499"/>
      <c r="CF120" s="500" t="s">
        <v>5</v>
      </c>
      <c r="CG120" s="498"/>
      <c r="CH120" s="498"/>
      <c r="CI120" s="498"/>
      <c r="CJ120" s="498"/>
      <c r="CK120" s="481" t="s">
        <v>6</v>
      </c>
      <c r="CL120" s="490"/>
      <c r="CM120" s="482"/>
      <c r="CN120" s="490" t="s">
        <v>7</v>
      </c>
      <c r="CO120" s="490"/>
      <c r="CP120" s="490"/>
      <c r="CQ120" s="490"/>
      <c r="CR120" s="490"/>
      <c r="CS120" s="490"/>
      <c r="CT120" s="482"/>
      <c r="CU120" s="481" t="s">
        <v>8</v>
      </c>
      <c r="CV120" s="490"/>
      <c r="CW120" s="490"/>
      <c r="CX120" s="490"/>
      <c r="CY120" s="490"/>
      <c r="CZ120" s="490"/>
      <c r="DA120" s="482"/>
      <c r="DB120" s="481" t="s">
        <v>9</v>
      </c>
      <c r="DC120" s="490"/>
      <c r="DD120" s="490"/>
      <c r="DE120" s="482"/>
      <c r="DF120" s="459" t="s">
        <v>287</v>
      </c>
      <c r="DG120" s="459" t="s">
        <v>288</v>
      </c>
    </row>
    <row r="121" spans="1:111" s="21" customFormat="1" ht="15" customHeight="1" thickBot="1" x14ac:dyDescent="0.3">
      <c r="B121" s="473"/>
      <c r="C121" s="479"/>
      <c r="D121" s="476"/>
      <c r="E121" s="473"/>
      <c r="F121" s="467"/>
      <c r="G121" s="467"/>
      <c r="H121" s="467"/>
      <c r="I121" s="470"/>
      <c r="J121" s="460"/>
      <c r="K121" s="460"/>
      <c r="L121" s="460"/>
      <c r="M121" s="460"/>
      <c r="N121" s="483"/>
      <c r="O121" s="484"/>
      <c r="P121" s="495"/>
      <c r="Q121" s="496"/>
      <c r="R121" s="496"/>
      <c r="S121" s="496"/>
      <c r="T121" s="496"/>
      <c r="U121" s="497"/>
      <c r="V121" s="496"/>
      <c r="W121" s="496"/>
      <c r="X121" s="496"/>
      <c r="Y121" s="496"/>
      <c r="Z121" s="497"/>
      <c r="AA121" s="500" t="s">
        <v>10</v>
      </c>
      <c r="AB121" s="498"/>
      <c r="AC121" s="498"/>
      <c r="AD121" s="499"/>
      <c r="AE121" s="500" t="s">
        <v>11</v>
      </c>
      <c r="AF121" s="498"/>
      <c r="AG121" s="499"/>
      <c r="AH121" s="500" t="s">
        <v>12</v>
      </c>
      <c r="AI121" s="498"/>
      <c r="AJ121" s="498"/>
      <c r="AK121" s="498"/>
      <c r="AL121" s="499"/>
      <c r="AM121" s="483"/>
      <c r="AN121" s="492"/>
      <c r="AO121" s="484"/>
      <c r="AP121" s="500" t="s">
        <v>13</v>
      </c>
      <c r="AQ121" s="498"/>
      <c r="AR121" s="499"/>
      <c r="AS121" s="500" t="s">
        <v>14</v>
      </c>
      <c r="AT121" s="498"/>
      <c r="AU121" s="499"/>
      <c r="AV121" s="501" t="s">
        <v>15</v>
      </c>
      <c r="AW121" s="500" t="s">
        <v>16</v>
      </c>
      <c r="AX121" s="498"/>
      <c r="AY121" s="498"/>
      <c r="AZ121" s="499"/>
      <c r="BA121" s="500" t="s">
        <v>17</v>
      </c>
      <c r="BB121" s="499"/>
      <c r="BC121" s="488" t="s">
        <v>39</v>
      </c>
      <c r="BD121" s="483"/>
      <c r="BE121" s="492"/>
      <c r="BF121" s="492"/>
      <c r="BG121" s="484"/>
      <c r="BH121" s="460"/>
      <c r="BI121" s="432"/>
      <c r="BJ121" s="557"/>
      <c r="BK121" s="557"/>
      <c r="BL121" s="492"/>
      <c r="BM121" s="484"/>
      <c r="BN121" s="495"/>
      <c r="BO121" s="496"/>
      <c r="BP121" s="496"/>
      <c r="BQ121" s="496"/>
      <c r="BR121" s="496"/>
      <c r="BS121" s="497"/>
      <c r="BT121" s="496"/>
      <c r="BU121" s="496"/>
      <c r="BV121" s="496"/>
      <c r="BW121" s="496"/>
      <c r="BX121" s="497"/>
      <c r="BY121" s="500" t="s">
        <v>10</v>
      </c>
      <c r="BZ121" s="498"/>
      <c r="CA121" s="498"/>
      <c r="CB121" s="499"/>
      <c r="CC121" s="500" t="s">
        <v>11</v>
      </c>
      <c r="CD121" s="498"/>
      <c r="CE121" s="499"/>
      <c r="CF121" s="500" t="s">
        <v>12</v>
      </c>
      <c r="CG121" s="498"/>
      <c r="CH121" s="498"/>
      <c r="CI121" s="498"/>
      <c r="CJ121" s="499"/>
      <c r="CK121" s="483"/>
      <c r="CL121" s="492"/>
      <c r="CM121" s="484"/>
      <c r="CN121" s="500" t="s">
        <v>13</v>
      </c>
      <c r="CO121" s="498"/>
      <c r="CP121" s="499"/>
      <c r="CQ121" s="500" t="s">
        <v>14</v>
      </c>
      <c r="CR121" s="498"/>
      <c r="CS121" s="499"/>
      <c r="CT121" s="501" t="s">
        <v>15</v>
      </c>
      <c r="CU121" s="500" t="s">
        <v>16</v>
      </c>
      <c r="CV121" s="498"/>
      <c r="CW121" s="498"/>
      <c r="CX121" s="499"/>
      <c r="CY121" s="500" t="s">
        <v>17</v>
      </c>
      <c r="CZ121" s="499"/>
      <c r="DA121" s="488" t="s">
        <v>39</v>
      </c>
      <c r="DB121" s="483"/>
      <c r="DC121" s="492"/>
      <c r="DD121" s="492"/>
      <c r="DE121" s="484"/>
      <c r="DF121" s="460"/>
      <c r="DG121" s="460"/>
    </row>
    <row r="122" spans="1:111" s="21" customFormat="1" ht="48.75" thickBot="1" x14ac:dyDescent="0.3">
      <c r="B122" s="474"/>
      <c r="C122" s="480"/>
      <c r="D122" s="477"/>
      <c r="E122" s="474"/>
      <c r="F122" s="468"/>
      <c r="G122" s="468"/>
      <c r="H122" s="468"/>
      <c r="I122" s="471"/>
      <c r="J122" s="460"/>
      <c r="K122" s="460"/>
      <c r="L122" s="460"/>
      <c r="M122" s="460"/>
      <c r="N122" s="12" t="s">
        <v>21</v>
      </c>
      <c r="O122" s="24" t="s">
        <v>1</v>
      </c>
      <c r="P122" s="25" t="s">
        <v>22</v>
      </c>
      <c r="Q122" s="12" t="s">
        <v>24</v>
      </c>
      <c r="R122" s="12" t="s">
        <v>25</v>
      </c>
      <c r="S122" s="12" t="s">
        <v>26</v>
      </c>
      <c r="T122" s="12" t="s">
        <v>27</v>
      </c>
      <c r="U122" s="26" t="s">
        <v>28</v>
      </c>
      <c r="V122" s="12" t="s">
        <v>23</v>
      </c>
      <c r="W122" s="12" t="s">
        <v>24</v>
      </c>
      <c r="X122" s="12" t="s">
        <v>26</v>
      </c>
      <c r="Y122" s="12" t="s">
        <v>27</v>
      </c>
      <c r="Z122" s="26" t="s">
        <v>29</v>
      </c>
      <c r="AA122" s="12" t="s">
        <v>23</v>
      </c>
      <c r="AB122" s="12" t="s">
        <v>24</v>
      </c>
      <c r="AC122" s="12" t="s">
        <v>27</v>
      </c>
      <c r="AD122" s="26" t="s">
        <v>30</v>
      </c>
      <c r="AE122" s="12" t="s">
        <v>22</v>
      </c>
      <c r="AF122" s="27" t="s">
        <v>31</v>
      </c>
      <c r="AG122" s="26" t="s">
        <v>32</v>
      </c>
      <c r="AH122" s="25" t="s">
        <v>22</v>
      </c>
      <c r="AI122" s="12" t="s">
        <v>23</v>
      </c>
      <c r="AJ122" s="12" t="s">
        <v>24</v>
      </c>
      <c r="AK122" s="12" t="s">
        <v>27</v>
      </c>
      <c r="AL122" s="26" t="s">
        <v>33</v>
      </c>
      <c r="AM122" s="12" t="s">
        <v>24</v>
      </c>
      <c r="AN122" s="12" t="s">
        <v>27</v>
      </c>
      <c r="AO122" s="26" t="s">
        <v>34</v>
      </c>
      <c r="AP122" s="12" t="s">
        <v>23</v>
      </c>
      <c r="AQ122" s="12" t="s">
        <v>27</v>
      </c>
      <c r="AR122" s="26" t="s">
        <v>35</v>
      </c>
      <c r="AS122" s="12" t="s">
        <v>23</v>
      </c>
      <c r="AT122" s="12" t="s">
        <v>26</v>
      </c>
      <c r="AU122" s="28" t="s">
        <v>36</v>
      </c>
      <c r="AV122" s="502"/>
      <c r="AW122" s="25" t="s">
        <v>22</v>
      </c>
      <c r="AX122" s="12" t="s">
        <v>24</v>
      </c>
      <c r="AY122" s="12" t="s">
        <v>27</v>
      </c>
      <c r="AZ122" s="26" t="s">
        <v>37</v>
      </c>
      <c r="BA122" s="12" t="s">
        <v>22</v>
      </c>
      <c r="BB122" s="27" t="s">
        <v>38</v>
      </c>
      <c r="BC122" s="489"/>
      <c r="BD122" s="12" t="s">
        <v>24</v>
      </c>
      <c r="BE122" s="12" t="s">
        <v>26</v>
      </c>
      <c r="BF122" s="12" t="s">
        <v>27</v>
      </c>
      <c r="BG122" s="26" t="s">
        <v>40</v>
      </c>
      <c r="BH122" s="493"/>
      <c r="BI122" s="491"/>
      <c r="BJ122" s="557"/>
      <c r="BK122" s="558"/>
      <c r="BL122" s="2" t="s">
        <v>21</v>
      </c>
      <c r="BM122" s="1" t="s">
        <v>1</v>
      </c>
      <c r="BN122" s="133" t="s">
        <v>22</v>
      </c>
      <c r="BO122" s="2" t="s">
        <v>24</v>
      </c>
      <c r="BP122" s="2" t="s">
        <v>25</v>
      </c>
      <c r="BQ122" s="2" t="s">
        <v>26</v>
      </c>
      <c r="BR122" s="2" t="s">
        <v>27</v>
      </c>
      <c r="BS122" s="3" t="s">
        <v>28</v>
      </c>
      <c r="BT122" s="2" t="s">
        <v>23</v>
      </c>
      <c r="BU122" s="2" t="s">
        <v>24</v>
      </c>
      <c r="BV122" s="2" t="s">
        <v>26</v>
      </c>
      <c r="BW122" s="2" t="s">
        <v>27</v>
      </c>
      <c r="BX122" s="3" t="s">
        <v>29</v>
      </c>
      <c r="BY122" s="2" t="s">
        <v>23</v>
      </c>
      <c r="BZ122" s="2" t="s">
        <v>24</v>
      </c>
      <c r="CA122" s="2" t="s">
        <v>27</v>
      </c>
      <c r="CB122" s="3" t="s">
        <v>30</v>
      </c>
      <c r="CC122" s="2" t="s">
        <v>22</v>
      </c>
      <c r="CD122" s="4" t="s">
        <v>31</v>
      </c>
      <c r="CE122" s="3" t="s">
        <v>32</v>
      </c>
      <c r="CF122" s="133" t="s">
        <v>22</v>
      </c>
      <c r="CG122" s="2" t="s">
        <v>23</v>
      </c>
      <c r="CH122" s="2" t="s">
        <v>24</v>
      </c>
      <c r="CI122" s="2" t="s">
        <v>27</v>
      </c>
      <c r="CJ122" s="3" t="s">
        <v>33</v>
      </c>
      <c r="CK122" s="2" t="s">
        <v>24</v>
      </c>
      <c r="CL122" s="2" t="s">
        <v>27</v>
      </c>
      <c r="CM122" s="3" t="s">
        <v>34</v>
      </c>
      <c r="CN122" s="2" t="s">
        <v>23</v>
      </c>
      <c r="CO122" s="2" t="s">
        <v>27</v>
      </c>
      <c r="CP122" s="3" t="s">
        <v>35</v>
      </c>
      <c r="CQ122" s="2" t="s">
        <v>23</v>
      </c>
      <c r="CR122" s="2" t="s">
        <v>26</v>
      </c>
      <c r="CS122" s="136" t="s">
        <v>36</v>
      </c>
      <c r="CT122" s="503"/>
      <c r="CU122" s="133" t="s">
        <v>22</v>
      </c>
      <c r="CV122" s="2" t="s">
        <v>24</v>
      </c>
      <c r="CW122" s="2" t="s">
        <v>27</v>
      </c>
      <c r="CX122" s="3" t="s">
        <v>37</v>
      </c>
      <c r="CY122" s="2" t="s">
        <v>22</v>
      </c>
      <c r="CZ122" s="4" t="s">
        <v>38</v>
      </c>
      <c r="DA122" s="494"/>
      <c r="DB122" s="2" t="s">
        <v>24</v>
      </c>
      <c r="DC122" s="2" t="s">
        <v>26</v>
      </c>
      <c r="DD122" s="2" t="s">
        <v>27</v>
      </c>
      <c r="DE122" s="3" t="s">
        <v>40</v>
      </c>
      <c r="DF122" s="493"/>
      <c r="DG122" s="493"/>
    </row>
    <row r="123" spans="1:111" s="21" customFormat="1" ht="60.75" thickBot="1" x14ac:dyDescent="0.3">
      <c r="B123" s="15">
        <v>68</v>
      </c>
      <c r="C123" s="18" t="str">
        <f>'ESTUDIO  FORMULADO '!C123</f>
        <v>Acetato de Uranilo dihidratado</v>
      </c>
      <c r="D123" s="17" t="str">
        <f>'ESTUDIO  FORMULADO '!D123</f>
        <v>Reactivo analítico  o  ACS o Análisis o Ph Eur o  BP</v>
      </c>
      <c r="E123" s="17" t="str">
        <f>'ESTUDIO  FORMULADO '!E123</f>
        <v xml:space="preserve"> ≥98%</v>
      </c>
      <c r="F123" s="16" t="str">
        <f>'ESTUDIO  FORMULADO '!F123</f>
        <v>Frasco por 25 gramos</v>
      </c>
      <c r="G123" s="18" t="str">
        <f>'ESTUDIO  FORMULADO '!G123</f>
        <v xml:space="preserve"> Un (1) año a partir de la entrega</v>
      </c>
      <c r="H123" s="69" t="str">
        <f>'ESTUDIO  FORMULADO '!H123</f>
        <v>AMBIENTE</v>
      </c>
      <c r="I123" s="105" t="str">
        <f>'ESTUDIO  FORMULADO '!I123</f>
        <v>NA</v>
      </c>
      <c r="J123" s="267" t="str">
        <f>'ESTUDIO  FORMULADO '!J123</f>
        <v xml:space="preserve">12161500
12191500
12191600
12352100
12352300    </v>
      </c>
      <c r="K123" s="266" t="str">
        <f>'ESTUDIO  FORMULADO '!K123</f>
        <v>REACTIVO</v>
      </c>
      <c r="L123" s="340" t="str">
        <f>'ESTUDIO  FORMULADO '!L123</f>
        <v>PUREZA</v>
      </c>
      <c r="M123" s="267" t="str">
        <f>'ESTUDIO  FORMULADO '!M123</f>
        <v>ANALISIS DE SUSTACIA</v>
      </c>
      <c r="N123" s="106"/>
      <c r="O123" s="58">
        <f>SUM(N123:N123)</f>
        <v>0</v>
      </c>
      <c r="P123" s="57"/>
      <c r="Q123" s="59"/>
      <c r="R123" s="59"/>
      <c r="S123" s="59"/>
      <c r="T123" s="59"/>
      <c r="U123" s="58">
        <f>SUM(P123:T123)</f>
        <v>0</v>
      </c>
      <c r="V123" s="57"/>
      <c r="W123" s="59"/>
      <c r="X123" s="59"/>
      <c r="Y123" s="59"/>
      <c r="Z123" s="58">
        <f>SUM(V123:Y123)</f>
        <v>0</v>
      </c>
      <c r="AA123" s="57"/>
      <c r="AB123" s="59"/>
      <c r="AC123" s="59"/>
      <c r="AD123" s="60">
        <f>SUM(AA123:AC123)</f>
        <v>0</v>
      </c>
      <c r="AE123" s="60"/>
      <c r="AF123" s="60">
        <f>SUM(AE123:AE123)</f>
        <v>0</v>
      </c>
      <c r="AG123" s="58">
        <f>AF123+AD123</f>
        <v>0</v>
      </c>
      <c r="AH123" s="57"/>
      <c r="AI123" s="59"/>
      <c r="AJ123" s="59"/>
      <c r="AK123" s="59"/>
      <c r="AL123" s="58">
        <f>SUM(AH123:AK123)</f>
        <v>0</v>
      </c>
      <c r="AM123" s="57"/>
      <c r="AN123" s="59"/>
      <c r="AO123" s="58">
        <f>SUM(AM123:AN123)</f>
        <v>0</v>
      </c>
      <c r="AP123" s="57"/>
      <c r="AQ123" s="60"/>
      <c r="AR123" s="60">
        <f>SUM(AP123:AQ123)</f>
        <v>0</v>
      </c>
      <c r="AS123" s="60"/>
      <c r="AT123" s="60"/>
      <c r="AU123" s="60">
        <f>SUM(AS123:AT123)</f>
        <v>0</v>
      </c>
      <c r="AV123" s="58">
        <f>AU123+AR123</f>
        <v>0</v>
      </c>
      <c r="AW123" s="57"/>
      <c r="AX123" s="60">
        <v>1</v>
      </c>
      <c r="AY123" s="60"/>
      <c r="AZ123" s="60">
        <f>SUM(AW123:AY123)</f>
        <v>1</v>
      </c>
      <c r="BA123" s="60"/>
      <c r="BB123" s="60">
        <f>SUM(BA123:BA123)</f>
        <v>0</v>
      </c>
      <c r="BC123" s="58">
        <f>BB123+AZ123</f>
        <v>1</v>
      </c>
      <c r="BD123" s="57"/>
      <c r="BE123" s="59"/>
      <c r="BF123" s="59"/>
      <c r="BG123" s="58">
        <f>SUM(BD123:BF123)</f>
        <v>0</v>
      </c>
      <c r="BH123" s="74">
        <f>BG123+BC123+AV123+AO123+AL123+AG123+Z123+U123+O123</f>
        <v>1</v>
      </c>
      <c r="BI123" s="95">
        <f>'ESTUDIO  FORMULADO '!BJ123</f>
        <v>9141235</v>
      </c>
      <c r="BJ123" s="122">
        <f>BI123*BH123</f>
        <v>9141235</v>
      </c>
      <c r="BK123" s="590">
        <f>SUM(BJ123)</f>
        <v>9141235</v>
      </c>
      <c r="BL123" s="150">
        <f>BI123*N123</f>
        <v>0</v>
      </c>
      <c r="BM123" s="152">
        <f>BL123</f>
        <v>0</v>
      </c>
      <c r="BN123" s="150">
        <f>BI123*P123</f>
        <v>0</v>
      </c>
      <c r="BO123" s="153">
        <f>BI123*Q123</f>
        <v>0</v>
      </c>
      <c r="BP123" s="153">
        <f>BI123*R123</f>
        <v>0</v>
      </c>
      <c r="BQ123" s="153">
        <f>BI123*S123</f>
        <v>0</v>
      </c>
      <c r="BR123" s="153">
        <f>BI123*T123</f>
        <v>0</v>
      </c>
      <c r="BS123" s="152">
        <f>SUM(BN123:BR123)</f>
        <v>0</v>
      </c>
      <c r="BT123" s="150">
        <f>BI123*V123</f>
        <v>0</v>
      </c>
      <c r="BU123" s="153">
        <f>BI123*W123</f>
        <v>0</v>
      </c>
      <c r="BV123" s="153">
        <f>BI123*X123</f>
        <v>0</v>
      </c>
      <c r="BW123" s="153">
        <f>BI123*Y123</f>
        <v>0</v>
      </c>
      <c r="BX123" s="152">
        <f>SUM(BT123:BW123)</f>
        <v>0</v>
      </c>
      <c r="BY123" s="150">
        <f>BI123*AA123</f>
        <v>0</v>
      </c>
      <c r="BZ123" s="153">
        <f>BI123*AB123</f>
        <v>0</v>
      </c>
      <c r="CA123" s="153">
        <f>BI123*AC123</f>
        <v>0</v>
      </c>
      <c r="CB123" s="151">
        <f>SUM(BY123:CA123)</f>
        <v>0</v>
      </c>
      <c r="CC123" s="154">
        <f>BI123*AE123</f>
        <v>0</v>
      </c>
      <c r="CD123" s="153">
        <f>SUM(CC123)</f>
        <v>0</v>
      </c>
      <c r="CE123" s="152">
        <f>CD123+CB123</f>
        <v>0</v>
      </c>
      <c r="CF123" s="150">
        <f>BI123*AH123</f>
        <v>0</v>
      </c>
      <c r="CG123" s="153">
        <f>BI123*AI123</f>
        <v>0</v>
      </c>
      <c r="CH123" s="153">
        <f>BI123*AJ123</f>
        <v>0</v>
      </c>
      <c r="CI123" s="153">
        <f>BI123*AK123</f>
        <v>0</v>
      </c>
      <c r="CJ123" s="152">
        <f>SUM(CF123:CI123)</f>
        <v>0</v>
      </c>
      <c r="CK123" s="150">
        <f>BI123*AM123</f>
        <v>0</v>
      </c>
      <c r="CL123" s="153">
        <f>BI123*AN123</f>
        <v>0</v>
      </c>
      <c r="CM123" s="152">
        <f>SUM(CK123:CL123)</f>
        <v>0</v>
      </c>
      <c r="CN123" s="150">
        <f>BI123*AP123</f>
        <v>0</v>
      </c>
      <c r="CO123" s="153">
        <f>BI123*AQ123</f>
        <v>0</v>
      </c>
      <c r="CP123" s="151">
        <f>SUM(CN123:CO123)</f>
        <v>0</v>
      </c>
      <c r="CQ123" s="154">
        <f>BI123*AS123</f>
        <v>0</v>
      </c>
      <c r="CR123" s="153">
        <f>BI123*AT123</f>
        <v>0</v>
      </c>
      <c r="CS123" s="153">
        <f>SUM(CQ123:CR123)</f>
        <v>0</v>
      </c>
      <c r="CT123" s="152">
        <f>CS123+CP123</f>
        <v>0</v>
      </c>
      <c r="CU123" s="150">
        <f>BI123*AW123</f>
        <v>0</v>
      </c>
      <c r="CV123" s="153">
        <f>BI123*AX123</f>
        <v>9141235</v>
      </c>
      <c r="CW123" s="153">
        <f>BI123*AY123</f>
        <v>0</v>
      </c>
      <c r="CX123" s="151">
        <f>SUM(CU123:CW123)</f>
        <v>9141235</v>
      </c>
      <c r="CY123" s="154">
        <f>BI123*BA123</f>
        <v>0</v>
      </c>
      <c r="CZ123" s="153">
        <f>CY123</f>
        <v>0</v>
      </c>
      <c r="DA123" s="152">
        <f>CZ123+CX123</f>
        <v>9141235</v>
      </c>
      <c r="DB123" s="150">
        <f>BI123*BD123</f>
        <v>0</v>
      </c>
      <c r="DC123" s="153">
        <f>BI123*BE123</f>
        <v>0</v>
      </c>
      <c r="DD123" s="153">
        <f>BI123*BF123</f>
        <v>0</v>
      </c>
      <c r="DE123" s="151">
        <f>SUM(DB123:DD123)</f>
        <v>0</v>
      </c>
      <c r="DF123" s="114">
        <f>DE123+DA123+CT123+CM123+CJ123+CE123+BX123+BS123+BM123</f>
        <v>9141235</v>
      </c>
      <c r="DG123" s="570">
        <f>SUM(DF123)</f>
        <v>9141235</v>
      </c>
    </row>
    <row r="124" spans="1:111" ht="15.75" thickBot="1" x14ac:dyDescent="0.3">
      <c r="B124" s="445" t="s">
        <v>253</v>
      </c>
      <c r="C124" s="446"/>
      <c r="D124" s="446"/>
      <c r="E124" s="446"/>
      <c r="F124" s="446"/>
      <c r="G124" s="446"/>
      <c r="H124" s="446"/>
      <c r="I124" s="446"/>
      <c r="J124" s="446"/>
      <c r="K124" s="446"/>
      <c r="L124" s="446"/>
      <c r="M124" s="572"/>
      <c r="N124" s="31">
        <f>SUM(N123)</f>
        <v>0</v>
      </c>
      <c r="O124" s="33">
        <f t="shared" ref="O124:BH124" si="340">SUM(O123)</f>
        <v>0</v>
      </c>
      <c r="P124" s="31">
        <f t="shared" si="340"/>
        <v>0</v>
      </c>
      <c r="Q124" s="32">
        <f t="shared" si="340"/>
        <v>0</v>
      </c>
      <c r="R124" s="32">
        <f t="shared" si="340"/>
        <v>0</v>
      </c>
      <c r="S124" s="32">
        <f t="shared" si="340"/>
        <v>0</v>
      </c>
      <c r="T124" s="32">
        <f t="shared" si="340"/>
        <v>0</v>
      </c>
      <c r="U124" s="33">
        <f t="shared" si="340"/>
        <v>0</v>
      </c>
      <c r="V124" s="31">
        <f t="shared" si="340"/>
        <v>0</v>
      </c>
      <c r="W124" s="32">
        <f t="shared" si="340"/>
        <v>0</v>
      </c>
      <c r="X124" s="32">
        <f t="shared" si="340"/>
        <v>0</v>
      </c>
      <c r="Y124" s="32">
        <f t="shared" si="340"/>
        <v>0</v>
      </c>
      <c r="Z124" s="33">
        <f t="shared" si="340"/>
        <v>0</v>
      </c>
      <c r="AA124" s="31">
        <f t="shared" si="340"/>
        <v>0</v>
      </c>
      <c r="AB124" s="32">
        <f t="shared" si="340"/>
        <v>0</v>
      </c>
      <c r="AC124" s="32">
        <f t="shared" si="340"/>
        <v>0</v>
      </c>
      <c r="AD124" s="32">
        <f t="shared" si="340"/>
        <v>0</v>
      </c>
      <c r="AE124" s="32">
        <f t="shared" si="340"/>
        <v>0</v>
      </c>
      <c r="AF124" s="32">
        <f t="shared" si="340"/>
        <v>0</v>
      </c>
      <c r="AG124" s="33">
        <f t="shared" si="340"/>
        <v>0</v>
      </c>
      <c r="AH124" s="31">
        <f t="shared" si="340"/>
        <v>0</v>
      </c>
      <c r="AI124" s="32">
        <f t="shared" si="340"/>
        <v>0</v>
      </c>
      <c r="AJ124" s="32">
        <f t="shared" si="340"/>
        <v>0</v>
      </c>
      <c r="AK124" s="32">
        <f t="shared" si="340"/>
        <v>0</v>
      </c>
      <c r="AL124" s="33">
        <f t="shared" si="340"/>
        <v>0</v>
      </c>
      <c r="AM124" s="31">
        <f t="shared" si="340"/>
        <v>0</v>
      </c>
      <c r="AN124" s="32">
        <f t="shared" si="340"/>
        <v>0</v>
      </c>
      <c r="AO124" s="33">
        <f t="shared" si="340"/>
        <v>0</v>
      </c>
      <c r="AP124" s="31">
        <f t="shared" si="340"/>
        <v>0</v>
      </c>
      <c r="AQ124" s="32">
        <f t="shared" si="340"/>
        <v>0</v>
      </c>
      <c r="AR124" s="32">
        <f t="shared" si="340"/>
        <v>0</v>
      </c>
      <c r="AS124" s="32">
        <f t="shared" si="340"/>
        <v>0</v>
      </c>
      <c r="AT124" s="32">
        <f t="shared" si="340"/>
        <v>0</v>
      </c>
      <c r="AU124" s="32">
        <f t="shared" si="340"/>
        <v>0</v>
      </c>
      <c r="AV124" s="33">
        <f t="shared" si="340"/>
        <v>0</v>
      </c>
      <c r="AW124" s="31">
        <f t="shared" si="340"/>
        <v>0</v>
      </c>
      <c r="AX124" s="32">
        <f t="shared" si="340"/>
        <v>1</v>
      </c>
      <c r="AY124" s="32">
        <f t="shared" si="340"/>
        <v>0</v>
      </c>
      <c r="AZ124" s="32">
        <f t="shared" si="340"/>
        <v>1</v>
      </c>
      <c r="BA124" s="32">
        <f t="shared" si="340"/>
        <v>0</v>
      </c>
      <c r="BB124" s="32">
        <f t="shared" si="340"/>
        <v>0</v>
      </c>
      <c r="BC124" s="33">
        <f t="shared" si="340"/>
        <v>1</v>
      </c>
      <c r="BD124" s="31">
        <f t="shared" si="340"/>
        <v>0</v>
      </c>
      <c r="BE124" s="32">
        <f t="shared" si="340"/>
        <v>0</v>
      </c>
      <c r="BF124" s="32">
        <f t="shared" si="340"/>
        <v>0</v>
      </c>
      <c r="BG124" s="33">
        <f t="shared" si="340"/>
        <v>0</v>
      </c>
      <c r="BH124" s="50">
        <f t="shared" si="340"/>
        <v>1</v>
      </c>
      <c r="BI124" s="574" t="s">
        <v>279</v>
      </c>
      <c r="BJ124" s="575"/>
      <c r="BK124" s="564"/>
      <c r="BL124" s="583">
        <f>SUM(BM123)</f>
        <v>0</v>
      </c>
      <c r="BM124" s="579"/>
      <c r="BN124" s="573">
        <f>SUM(BS123)</f>
        <v>0</v>
      </c>
      <c r="BO124" s="574"/>
      <c r="BP124" s="574"/>
      <c r="BQ124" s="574"/>
      <c r="BR124" s="574"/>
      <c r="BS124" s="575"/>
      <c r="BT124" s="565">
        <f>SUM(BX123)</f>
        <v>0</v>
      </c>
      <c r="BU124" s="447"/>
      <c r="BV124" s="447"/>
      <c r="BW124" s="447"/>
      <c r="BX124" s="448"/>
      <c r="BY124" s="565">
        <f>SUM(CE123)</f>
        <v>0</v>
      </c>
      <c r="BZ124" s="447"/>
      <c r="CA124" s="447"/>
      <c r="CB124" s="447"/>
      <c r="CC124" s="447"/>
      <c r="CD124" s="447"/>
      <c r="CE124" s="448"/>
      <c r="CF124" s="565">
        <f>SUM(CJ123)</f>
        <v>0</v>
      </c>
      <c r="CG124" s="447"/>
      <c r="CH124" s="447"/>
      <c r="CI124" s="447"/>
      <c r="CJ124" s="448"/>
      <c r="CK124" s="583">
        <f>SUM(CM123)</f>
        <v>0</v>
      </c>
      <c r="CL124" s="578"/>
      <c r="CM124" s="579"/>
      <c r="CN124" s="583">
        <f>SUM(CT123)</f>
        <v>0</v>
      </c>
      <c r="CO124" s="578"/>
      <c r="CP124" s="578"/>
      <c r="CQ124" s="578"/>
      <c r="CR124" s="578"/>
      <c r="CS124" s="578"/>
      <c r="CT124" s="579"/>
      <c r="CU124" s="565">
        <f>SUM(DA123)</f>
        <v>9141235</v>
      </c>
      <c r="CV124" s="447"/>
      <c r="CW124" s="447"/>
      <c r="CX124" s="447"/>
      <c r="CY124" s="447"/>
      <c r="CZ124" s="447"/>
      <c r="DA124" s="448"/>
      <c r="DB124" s="599">
        <f>SUM(DE123)</f>
        <v>0</v>
      </c>
      <c r="DC124" s="600"/>
      <c r="DD124" s="600"/>
      <c r="DE124" s="601"/>
      <c r="DF124" s="231">
        <f>DB124+CU124+CN124+CK124+CF124+BY124+BT124+BN124+BL124</f>
        <v>9141235</v>
      </c>
      <c r="DG124" s="598"/>
    </row>
    <row r="125" spans="1:111" ht="15.75" thickBot="1" x14ac:dyDescent="0.3">
      <c r="BI125" s="589" t="s">
        <v>315</v>
      </c>
      <c r="BJ125" s="574"/>
      <c r="BK125" s="575"/>
      <c r="BL125" s="220">
        <f>SUM(BL123)</f>
        <v>0</v>
      </c>
      <c r="BM125" s="223">
        <f>SUM(BL125)</f>
        <v>0</v>
      </c>
      <c r="BN125" s="220">
        <f>SUM(BN123)</f>
        <v>0</v>
      </c>
      <c r="BO125" s="220">
        <f t="shared" ref="BO125:BR125" si="341">SUM(BO123)</f>
        <v>0</v>
      </c>
      <c r="BP125" s="220">
        <f t="shared" si="341"/>
        <v>0</v>
      </c>
      <c r="BQ125" s="220">
        <f t="shared" si="341"/>
        <v>0</v>
      </c>
      <c r="BR125" s="220">
        <f t="shared" si="341"/>
        <v>0</v>
      </c>
      <c r="BS125" s="223">
        <f>SUM(BN125:BR125)</f>
        <v>0</v>
      </c>
      <c r="BT125" s="220">
        <f>SUM(BT123)</f>
        <v>0</v>
      </c>
      <c r="BU125" s="220">
        <f t="shared" ref="BU125:BW125" si="342">SUM(BU123)</f>
        <v>0</v>
      </c>
      <c r="BV125" s="220">
        <f t="shared" si="342"/>
        <v>0</v>
      </c>
      <c r="BW125" s="220">
        <f t="shared" si="342"/>
        <v>0</v>
      </c>
      <c r="BX125" s="223">
        <f>SUM(BT125:BW125)</f>
        <v>0</v>
      </c>
      <c r="BY125" s="220">
        <f>SUM(BY123)</f>
        <v>0</v>
      </c>
      <c r="BZ125" s="220">
        <f t="shared" ref="BZ125:CA125" si="343">SUM(BZ123)</f>
        <v>0</v>
      </c>
      <c r="CA125" s="220">
        <f t="shared" si="343"/>
        <v>0</v>
      </c>
      <c r="CB125" s="222">
        <f>SUM(BY125:CA125)</f>
        <v>0</v>
      </c>
      <c r="CC125" s="220">
        <f>SUM(CC123)</f>
        <v>0</v>
      </c>
      <c r="CD125" s="222">
        <f>SUM(CC125)</f>
        <v>0</v>
      </c>
      <c r="CE125" s="223">
        <f>SUM(CE123)</f>
        <v>0</v>
      </c>
      <c r="CF125" s="220">
        <f>SUM(CF123)</f>
        <v>0</v>
      </c>
      <c r="CG125" s="220">
        <f t="shared" ref="CG125:CI125" si="344">SUM(CG123)</f>
        <v>0</v>
      </c>
      <c r="CH125" s="220">
        <f t="shared" si="344"/>
        <v>0</v>
      </c>
      <c r="CI125" s="220">
        <f t="shared" si="344"/>
        <v>0</v>
      </c>
      <c r="CJ125" s="223">
        <f>SUM(CF125:CI125)</f>
        <v>0</v>
      </c>
      <c r="CK125" s="220">
        <f>SUM(CK123)</f>
        <v>0</v>
      </c>
      <c r="CL125" s="220">
        <f>SUM(CL123)</f>
        <v>0</v>
      </c>
      <c r="CM125" s="223">
        <f>SUM(CK125:CL125)</f>
        <v>0</v>
      </c>
      <c r="CN125" s="220">
        <f>SUM(CN123)</f>
        <v>0</v>
      </c>
      <c r="CO125" s="220">
        <f>SUM(CO123)</f>
        <v>0</v>
      </c>
      <c r="CP125" s="222">
        <f>SUM(CN125:CO125)</f>
        <v>0</v>
      </c>
      <c r="CQ125" s="220">
        <f>SUM(CQ123)</f>
        <v>0</v>
      </c>
      <c r="CR125" s="220">
        <f>SUM(CR123)</f>
        <v>0</v>
      </c>
      <c r="CS125" s="222">
        <f>SUM(CQ125:CR125)</f>
        <v>0</v>
      </c>
      <c r="CT125" s="223">
        <f>SUM(CT123)</f>
        <v>0</v>
      </c>
      <c r="CU125" s="220">
        <f>SUM(CU123)</f>
        <v>0</v>
      </c>
      <c r="CV125" s="220">
        <f t="shared" ref="CV125:CW125" si="345">SUM(CV123)</f>
        <v>9141235</v>
      </c>
      <c r="CW125" s="220">
        <f t="shared" si="345"/>
        <v>0</v>
      </c>
      <c r="CX125" s="222">
        <f>SUM(CX123)</f>
        <v>9141235</v>
      </c>
      <c r="CY125" s="220">
        <f>SUM(CY123)</f>
        <v>0</v>
      </c>
      <c r="CZ125" s="222">
        <f>SUM(CZ123)</f>
        <v>0</v>
      </c>
      <c r="DA125" s="223">
        <f>SUM(DA123)</f>
        <v>9141235</v>
      </c>
      <c r="DB125" s="220">
        <f>SUM(DB123)</f>
        <v>0</v>
      </c>
      <c r="DC125" s="220">
        <f t="shared" ref="DC125:DD125" si="346">SUM(DC123)</f>
        <v>0</v>
      </c>
      <c r="DD125" s="220">
        <f t="shared" si="346"/>
        <v>0</v>
      </c>
      <c r="DE125" s="223">
        <f>SUM(DE123)</f>
        <v>0</v>
      </c>
      <c r="DF125" s="224">
        <f>DE125+DA125+CT125+CM125+CJ125+CE125+BX125+BS125+BM125</f>
        <v>9141235</v>
      </c>
      <c r="DG125" s="571"/>
    </row>
    <row r="126" spans="1:111" ht="14.25" customHeight="1" x14ac:dyDescent="0.2">
      <c r="A126" s="462"/>
      <c r="B126" s="449" t="s">
        <v>263</v>
      </c>
      <c r="C126" s="450"/>
      <c r="D126" s="450"/>
      <c r="E126" s="450"/>
      <c r="F126" s="450"/>
      <c r="G126" s="450"/>
      <c r="H126" s="450"/>
      <c r="I126" s="450"/>
      <c r="J126" s="450"/>
      <c r="K126" s="450"/>
      <c r="L126" s="450"/>
      <c r="M126" s="451"/>
    </row>
    <row r="127" spans="1:111" ht="14.25" customHeight="1" x14ac:dyDescent="0.2">
      <c r="A127" s="462"/>
      <c r="B127" s="452"/>
      <c r="C127" s="453"/>
      <c r="D127" s="453"/>
      <c r="E127" s="453"/>
      <c r="F127" s="453"/>
      <c r="G127" s="453"/>
      <c r="H127" s="453"/>
      <c r="I127" s="453"/>
      <c r="J127" s="453"/>
      <c r="K127" s="453"/>
      <c r="L127" s="453"/>
      <c r="M127" s="454"/>
    </row>
    <row r="128" spans="1:111" ht="15" customHeight="1" thickBot="1" x14ac:dyDescent="0.25">
      <c r="A128" s="462"/>
      <c r="B128" s="455"/>
      <c r="C128" s="456"/>
      <c r="D128" s="456"/>
      <c r="E128" s="456"/>
      <c r="F128" s="456"/>
      <c r="G128" s="456"/>
      <c r="H128" s="456"/>
      <c r="I128" s="456"/>
      <c r="J128" s="456"/>
      <c r="K128" s="456"/>
      <c r="L128" s="456"/>
      <c r="M128" s="457"/>
    </row>
    <row r="129" spans="1:111" s="21" customFormat="1" ht="15.75" customHeight="1" thickBot="1" x14ac:dyDescent="0.3">
      <c r="A129" s="462"/>
      <c r="B129" s="472" t="s">
        <v>235</v>
      </c>
      <c r="C129" s="478" t="s">
        <v>18</v>
      </c>
      <c r="D129" s="475" t="s">
        <v>236</v>
      </c>
      <c r="E129" s="472" t="s">
        <v>19</v>
      </c>
      <c r="F129" s="466" t="s">
        <v>237</v>
      </c>
      <c r="G129" s="466" t="s">
        <v>238</v>
      </c>
      <c r="H129" s="466" t="s">
        <v>239</v>
      </c>
      <c r="I129" s="469" t="s">
        <v>20</v>
      </c>
      <c r="J129" s="459" t="s">
        <v>240</v>
      </c>
      <c r="K129" s="459" t="s">
        <v>241</v>
      </c>
      <c r="L129" s="459" t="s">
        <v>242</v>
      </c>
      <c r="M129" s="459" t="s">
        <v>243</v>
      </c>
      <c r="N129" s="481" t="s">
        <v>0</v>
      </c>
      <c r="O129" s="482"/>
      <c r="P129" s="481" t="s">
        <v>2</v>
      </c>
      <c r="Q129" s="490"/>
      <c r="R129" s="490"/>
      <c r="S129" s="490"/>
      <c r="T129" s="490"/>
      <c r="U129" s="482"/>
      <c r="V129" s="490" t="s">
        <v>3</v>
      </c>
      <c r="W129" s="490"/>
      <c r="X129" s="490"/>
      <c r="Y129" s="490"/>
      <c r="Z129" s="482"/>
      <c r="AA129" s="498" t="s">
        <v>4</v>
      </c>
      <c r="AB129" s="498"/>
      <c r="AC129" s="498"/>
      <c r="AD129" s="498"/>
      <c r="AE129" s="498"/>
      <c r="AF129" s="498"/>
      <c r="AG129" s="499"/>
      <c r="AH129" s="500" t="s">
        <v>5</v>
      </c>
      <c r="AI129" s="498"/>
      <c r="AJ129" s="498"/>
      <c r="AK129" s="498"/>
      <c r="AL129" s="498"/>
      <c r="AM129" s="481" t="s">
        <v>6</v>
      </c>
      <c r="AN129" s="490"/>
      <c r="AO129" s="482"/>
      <c r="AP129" s="490" t="s">
        <v>7</v>
      </c>
      <c r="AQ129" s="490"/>
      <c r="AR129" s="490"/>
      <c r="AS129" s="490"/>
      <c r="AT129" s="490"/>
      <c r="AU129" s="490"/>
      <c r="AV129" s="482"/>
      <c r="AW129" s="481" t="s">
        <v>8</v>
      </c>
      <c r="AX129" s="490"/>
      <c r="AY129" s="490"/>
      <c r="AZ129" s="490"/>
      <c r="BA129" s="490"/>
      <c r="BB129" s="490"/>
      <c r="BC129" s="482"/>
      <c r="BD129" s="481" t="s">
        <v>9</v>
      </c>
      <c r="BE129" s="490"/>
      <c r="BF129" s="490"/>
      <c r="BG129" s="482"/>
      <c r="BH129" s="459" t="s">
        <v>264</v>
      </c>
      <c r="BI129" s="431" t="s">
        <v>286</v>
      </c>
      <c r="BJ129" s="556" t="s">
        <v>271</v>
      </c>
      <c r="BK129" s="556" t="s">
        <v>272</v>
      </c>
      <c r="BL129" s="490" t="s">
        <v>0</v>
      </c>
      <c r="BM129" s="482"/>
      <c r="BN129" s="481" t="s">
        <v>2</v>
      </c>
      <c r="BO129" s="490"/>
      <c r="BP129" s="490"/>
      <c r="BQ129" s="490"/>
      <c r="BR129" s="490"/>
      <c r="BS129" s="482"/>
      <c r="BT129" s="490" t="s">
        <v>3</v>
      </c>
      <c r="BU129" s="490"/>
      <c r="BV129" s="490"/>
      <c r="BW129" s="490"/>
      <c r="BX129" s="482"/>
      <c r="BY129" s="498" t="s">
        <v>4</v>
      </c>
      <c r="BZ129" s="498"/>
      <c r="CA129" s="498"/>
      <c r="CB129" s="498"/>
      <c r="CC129" s="498"/>
      <c r="CD129" s="498"/>
      <c r="CE129" s="499"/>
      <c r="CF129" s="500" t="s">
        <v>5</v>
      </c>
      <c r="CG129" s="498"/>
      <c r="CH129" s="498"/>
      <c r="CI129" s="498"/>
      <c r="CJ129" s="498"/>
      <c r="CK129" s="481" t="s">
        <v>6</v>
      </c>
      <c r="CL129" s="490"/>
      <c r="CM129" s="482"/>
      <c r="CN129" s="490" t="s">
        <v>7</v>
      </c>
      <c r="CO129" s="490"/>
      <c r="CP129" s="490"/>
      <c r="CQ129" s="490"/>
      <c r="CR129" s="490"/>
      <c r="CS129" s="490"/>
      <c r="CT129" s="482"/>
      <c r="CU129" s="481" t="s">
        <v>8</v>
      </c>
      <c r="CV129" s="490"/>
      <c r="CW129" s="490"/>
      <c r="CX129" s="490"/>
      <c r="CY129" s="490"/>
      <c r="CZ129" s="490"/>
      <c r="DA129" s="482"/>
      <c r="DB129" s="481" t="s">
        <v>9</v>
      </c>
      <c r="DC129" s="490"/>
      <c r="DD129" s="490"/>
      <c r="DE129" s="482"/>
      <c r="DF129" s="459" t="s">
        <v>287</v>
      </c>
      <c r="DG129" s="459" t="s">
        <v>288</v>
      </c>
    </row>
    <row r="130" spans="1:111" s="21" customFormat="1" ht="15" customHeight="1" thickBot="1" x14ac:dyDescent="0.3">
      <c r="A130" s="462"/>
      <c r="B130" s="473"/>
      <c r="C130" s="479"/>
      <c r="D130" s="476"/>
      <c r="E130" s="473"/>
      <c r="F130" s="467"/>
      <c r="G130" s="467"/>
      <c r="H130" s="467"/>
      <c r="I130" s="470"/>
      <c r="J130" s="460"/>
      <c r="K130" s="460"/>
      <c r="L130" s="460"/>
      <c r="M130" s="460"/>
      <c r="N130" s="483"/>
      <c r="O130" s="484"/>
      <c r="P130" s="495"/>
      <c r="Q130" s="496"/>
      <c r="R130" s="496"/>
      <c r="S130" s="496"/>
      <c r="T130" s="496"/>
      <c r="U130" s="497"/>
      <c r="V130" s="496"/>
      <c r="W130" s="496"/>
      <c r="X130" s="496"/>
      <c r="Y130" s="496"/>
      <c r="Z130" s="497"/>
      <c r="AA130" s="500" t="s">
        <v>10</v>
      </c>
      <c r="AB130" s="498"/>
      <c r="AC130" s="498"/>
      <c r="AD130" s="499"/>
      <c r="AE130" s="500" t="s">
        <v>11</v>
      </c>
      <c r="AF130" s="498"/>
      <c r="AG130" s="499"/>
      <c r="AH130" s="500" t="s">
        <v>12</v>
      </c>
      <c r="AI130" s="498"/>
      <c r="AJ130" s="498"/>
      <c r="AK130" s="498"/>
      <c r="AL130" s="499"/>
      <c r="AM130" s="483"/>
      <c r="AN130" s="492"/>
      <c r="AO130" s="484"/>
      <c r="AP130" s="500" t="s">
        <v>13</v>
      </c>
      <c r="AQ130" s="498"/>
      <c r="AR130" s="499"/>
      <c r="AS130" s="500" t="s">
        <v>14</v>
      </c>
      <c r="AT130" s="498"/>
      <c r="AU130" s="499"/>
      <c r="AV130" s="501" t="s">
        <v>15</v>
      </c>
      <c r="AW130" s="500" t="s">
        <v>16</v>
      </c>
      <c r="AX130" s="498"/>
      <c r="AY130" s="498"/>
      <c r="AZ130" s="499"/>
      <c r="BA130" s="500" t="s">
        <v>17</v>
      </c>
      <c r="BB130" s="499"/>
      <c r="BC130" s="488" t="s">
        <v>39</v>
      </c>
      <c r="BD130" s="483"/>
      <c r="BE130" s="492"/>
      <c r="BF130" s="492"/>
      <c r="BG130" s="484"/>
      <c r="BH130" s="460"/>
      <c r="BI130" s="432"/>
      <c r="BJ130" s="557"/>
      <c r="BK130" s="557"/>
      <c r="BL130" s="492"/>
      <c r="BM130" s="484"/>
      <c r="BN130" s="495"/>
      <c r="BO130" s="496"/>
      <c r="BP130" s="496"/>
      <c r="BQ130" s="496"/>
      <c r="BR130" s="496"/>
      <c r="BS130" s="497"/>
      <c r="BT130" s="496"/>
      <c r="BU130" s="496"/>
      <c r="BV130" s="496"/>
      <c r="BW130" s="496"/>
      <c r="BX130" s="497"/>
      <c r="BY130" s="500" t="s">
        <v>10</v>
      </c>
      <c r="BZ130" s="498"/>
      <c r="CA130" s="498"/>
      <c r="CB130" s="499"/>
      <c r="CC130" s="500" t="s">
        <v>11</v>
      </c>
      <c r="CD130" s="498"/>
      <c r="CE130" s="499"/>
      <c r="CF130" s="500" t="s">
        <v>12</v>
      </c>
      <c r="CG130" s="498"/>
      <c r="CH130" s="498"/>
      <c r="CI130" s="498"/>
      <c r="CJ130" s="499"/>
      <c r="CK130" s="483"/>
      <c r="CL130" s="492"/>
      <c r="CM130" s="484"/>
      <c r="CN130" s="500" t="s">
        <v>13</v>
      </c>
      <c r="CO130" s="498"/>
      <c r="CP130" s="499"/>
      <c r="CQ130" s="500" t="s">
        <v>14</v>
      </c>
      <c r="CR130" s="498"/>
      <c r="CS130" s="499"/>
      <c r="CT130" s="501" t="s">
        <v>15</v>
      </c>
      <c r="CU130" s="500" t="s">
        <v>16</v>
      </c>
      <c r="CV130" s="498"/>
      <c r="CW130" s="498"/>
      <c r="CX130" s="499"/>
      <c r="CY130" s="500" t="s">
        <v>17</v>
      </c>
      <c r="CZ130" s="499"/>
      <c r="DA130" s="488" t="s">
        <v>39</v>
      </c>
      <c r="DB130" s="483"/>
      <c r="DC130" s="492"/>
      <c r="DD130" s="492"/>
      <c r="DE130" s="484"/>
      <c r="DF130" s="460"/>
      <c r="DG130" s="460"/>
    </row>
    <row r="131" spans="1:111" s="21" customFormat="1" ht="48.75" thickBot="1" x14ac:dyDescent="0.3">
      <c r="A131" s="462"/>
      <c r="B131" s="474"/>
      <c r="C131" s="480"/>
      <c r="D131" s="477"/>
      <c r="E131" s="474"/>
      <c r="F131" s="468"/>
      <c r="G131" s="468"/>
      <c r="H131" s="468"/>
      <c r="I131" s="471"/>
      <c r="J131" s="460"/>
      <c r="K131" s="460"/>
      <c r="L131" s="460"/>
      <c r="M131" s="460"/>
      <c r="N131" s="12" t="s">
        <v>21</v>
      </c>
      <c r="O131" s="24" t="s">
        <v>1</v>
      </c>
      <c r="P131" s="25" t="s">
        <v>22</v>
      </c>
      <c r="Q131" s="12" t="s">
        <v>24</v>
      </c>
      <c r="R131" s="12" t="s">
        <v>25</v>
      </c>
      <c r="S131" s="12" t="s">
        <v>26</v>
      </c>
      <c r="T131" s="12" t="s">
        <v>27</v>
      </c>
      <c r="U131" s="26" t="s">
        <v>28</v>
      </c>
      <c r="V131" s="12" t="s">
        <v>23</v>
      </c>
      <c r="W131" s="12" t="s">
        <v>24</v>
      </c>
      <c r="X131" s="12" t="s">
        <v>26</v>
      </c>
      <c r="Y131" s="12" t="s">
        <v>27</v>
      </c>
      <c r="Z131" s="26" t="s">
        <v>29</v>
      </c>
      <c r="AA131" s="12" t="s">
        <v>23</v>
      </c>
      <c r="AB131" s="12" t="s">
        <v>24</v>
      </c>
      <c r="AC131" s="12" t="s">
        <v>27</v>
      </c>
      <c r="AD131" s="26" t="s">
        <v>30</v>
      </c>
      <c r="AE131" s="12" t="s">
        <v>22</v>
      </c>
      <c r="AF131" s="27" t="s">
        <v>31</v>
      </c>
      <c r="AG131" s="26" t="s">
        <v>32</v>
      </c>
      <c r="AH131" s="25" t="s">
        <v>22</v>
      </c>
      <c r="AI131" s="12" t="s">
        <v>23</v>
      </c>
      <c r="AJ131" s="12" t="s">
        <v>24</v>
      </c>
      <c r="AK131" s="12" t="s">
        <v>27</v>
      </c>
      <c r="AL131" s="26" t="s">
        <v>33</v>
      </c>
      <c r="AM131" s="12" t="s">
        <v>24</v>
      </c>
      <c r="AN131" s="12" t="s">
        <v>27</v>
      </c>
      <c r="AO131" s="26" t="s">
        <v>34</v>
      </c>
      <c r="AP131" s="12" t="s">
        <v>23</v>
      </c>
      <c r="AQ131" s="12" t="s">
        <v>27</v>
      </c>
      <c r="AR131" s="26" t="s">
        <v>35</v>
      </c>
      <c r="AS131" s="12" t="s">
        <v>23</v>
      </c>
      <c r="AT131" s="12" t="s">
        <v>26</v>
      </c>
      <c r="AU131" s="28" t="s">
        <v>36</v>
      </c>
      <c r="AV131" s="502"/>
      <c r="AW131" s="25" t="s">
        <v>22</v>
      </c>
      <c r="AX131" s="12" t="s">
        <v>24</v>
      </c>
      <c r="AY131" s="12" t="s">
        <v>27</v>
      </c>
      <c r="AZ131" s="26" t="s">
        <v>37</v>
      </c>
      <c r="BA131" s="12" t="s">
        <v>22</v>
      </c>
      <c r="BB131" s="27" t="s">
        <v>38</v>
      </c>
      <c r="BC131" s="489"/>
      <c r="BD131" s="12" t="s">
        <v>24</v>
      </c>
      <c r="BE131" s="12" t="s">
        <v>26</v>
      </c>
      <c r="BF131" s="12" t="s">
        <v>27</v>
      </c>
      <c r="BG131" s="26" t="s">
        <v>40</v>
      </c>
      <c r="BH131" s="493"/>
      <c r="BI131" s="491"/>
      <c r="BJ131" s="557"/>
      <c r="BK131" s="558"/>
      <c r="BL131" s="2" t="s">
        <v>21</v>
      </c>
      <c r="BM131" s="1" t="s">
        <v>1</v>
      </c>
      <c r="BN131" s="133" t="s">
        <v>22</v>
      </c>
      <c r="BO131" s="2" t="s">
        <v>24</v>
      </c>
      <c r="BP131" s="2" t="s">
        <v>25</v>
      </c>
      <c r="BQ131" s="2" t="s">
        <v>26</v>
      </c>
      <c r="BR131" s="2" t="s">
        <v>27</v>
      </c>
      <c r="BS131" s="3" t="s">
        <v>28</v>
      </c>
      <c r="BT131" s="2" t="s">
        <v>23</v>
      </c>
      <c r="BU131" s="2" t="s">
        <v>24</v>
      </c>
      <c r="BV131" s="2" t="s">
        <v>26</v>
      </c>
      <c r="BW131" s="2" t="s">
        <v>27</v>
      </c>
      <c r="BX131" s="3" t="s">
        <v>29</v>
      </c>
      <c r="BY131" s="2" t="s">
        <v>23</v>
      </c>
      <c r="BZ131" s="2" t="s">
        <v>24</v>
      </c>
      <c r="CA131" s="2" t="s">
        <v>27</v>
      </c>
      <c r="CB131" s="3" t="s">
        <v>30</v>
      </c>
      <c r="CC131" s="2" t="s">
        <v>22</v>
      </c>
      <c r="CD131" s="4" t="s">
        <v>31</v>
      </c>
      <c r="CE131" s="3" t="s">
        <v>32</v>
      </c>
      <c r="CF131" s="133" t="s">
        <v>22</v>
      </c>
      <c r="CG131" s="2" t="s">
        <v>23</v>
      </c>
      <c r="CH131" s="2" t="s">
        <v>24</v>
      </c>
      <c r="CI131" s="2" t="s">
        <v>27</v>
      </c>
      <c r="CJ131" s="3" t="s">
        <v>33</v>
      </c>
      <c r="CK131" s="2" t="s">
        <v>24</v>
      </c>
      <c r="CL131" s="2" t="s">
        <v>27</v>
      </c>
      <c r="CM131" s="3" t="s">
        <v>34</v>
      </c>
      <c r="CN131" s="2" t="s">
        <v>23</v>
      </c>
      <c r="CO131" s="2" t="s">
        <v>27</v>
      </c>
      <c r="CP131" s="3" t="s">
        <v>35</v>
      </c>
      <c r="CQ131" s="2" t="s">
        <v>23</v>
      </c>
      <c r="CR131" s="2" t="s">
        <v>26</v>
      </c>
      <c r="CS131" s="136" t="s">
        <v>36</v>
      </c>
      <c r="CT131" s="503"/>
      <c r="CU131" s="133" t="s">
        <v>22</v>
      </c>
      <c r="CV131" s="2" t="s">
        <v>24</v>
      </c>
      <c r="CW131" s="2" t="s">
        <v>27</v>
      </c>
      <c r="CX131" s="3" t="s">
        <v>37</v>
      </c>
      <c r="CY131" s="2" t="s">
        <v>22</v>
      </c>
      <c r="CZ131" s="4" t="s">
        <v>38</v>
      </c>
      <c r="DA131" s="494"/>
      <c r="DB131" s="2" t="s">
        <v>24</v>
      </c>
      <c r="DC131" s="2" t="s">
        <v>26</v>
      </c>
      <c r="DD131" s="2" t="s">
        <v>27</v>
      </c>
      <c r="DE131" s="3" t="s">
        <v>40</v>
      </c>
      <c r="DF131" s="493"/>
      <c r="DG131" s="493"/>
    </row>
    <row r="132" spans="1:111" s="21" customFormat="1" ht="24.75" thickBot="1" x14ac:dyDescent="0.3">
      <c r="A132" s="461"/>
      <c r="B132" s="79">
        <v>69</v>
      </c>
      <c r="C132" s="18" t="str">
        <f>'ESTUDIO  FORMULADO '!C132</f>
        <v>Tiras reactivas para orina, tipo Multistixs 10SG o equivalente.</v>
      </c>
      <c r="D132" s="69" t="str">
        <f>'ESTUDIO  FORMULADO '!D132</f>
        <v>Caja por 100 tiras</v>
      </c>
      <c r="E132" s="23" t="str">
        <f>'ESTUDIO  FORMULADO '!E132</f>
        <v>NA</v>
      </c>
      <c r="F132" s="18" t="str">
        <f>'ESTUDIO  FORMULADO '!F132</f>
        <v>Caja por 100 tiras</v>
      </c>
      <c r="G132" s="18" t="str">
        <f>'ESTUDIO  FORMULADO '!G132</f>
        <v xml:space="preserve"> Un (1) año a partir de la entrega</v>
      </c>
      <c r="H132" s="69" t="str">
        <f>'ESTUDIO  FORMULADO '!H132</f>
        <v>AMBIENTE</v>
      </c>
      <c r="I132" s="105" t="str">
        <f>'ESTUDIO  FORMULADO '!I132</f>
        <v>NA</v>
      </c>
      <c r="J132" s="267">
        <f>'ESTUDIO  FORMULADO '!J132</f>
        <v>41116000</v>
      </c>
      <c r="K132" s="266" t="str">
        <f>'ESTUDIO  FORMULADO '!K132</f>
        <v>TIRAS REACTIVAS</v>
      </c>
      <c r="L132" s="340" t="str">
        <f>'ESTUDIO  FORMULADO '!L132</f>
        <v>NA</v>
      </c>
      <c r="M132" s="267" t="str">
        <f>'ESTUDIO  FORMULADO '!M132</f>
        <v xml:space="preserve">REACCION </v>
      </c>
      <c r="N132" s="29"/>
      <c r="O132" s="41">
        <f>SUM(N132:N132)</f>
        <v>0</v>
      </c>
      <c r="P132" s="51">
        <v>10</v>
      </c>
      <c r="Q132" s="30"/>
      <c r="R132" s="30"/>
      <c r="S132" s="30"/>
      <c r="T132" s="30"/>
      <c r="U132" s="41">
        <f>SUM(P132:T132)</f>
        <v>10</v>
      </c>
      <c r="V132" s="40"/>
      <c r="W132" s="30"/>
      <c r="X132" s="30"/>
      <c r="Y132" s="30"/>
      <c r="Z132" s="41">
        <f>SUM(V132:Y132)</f>
        <v>0</v>
      </c>
      <c r="AA132" s="40"/>
      <c r="AB132" s="30"/>
      <c r="AC132" s="30"/>
      <c r="AD132" s="52">
        <f>SUM(AA132:AC132)</f>
        <v>0</v>
      </c>
      <c r="AE132" s="52"/>
      <c r="AF132" s="52">
        <f>SUM(AE132:AE132)</f>
        <v>0</v>
      </c>
      <c r="AG132" s="41">
        <f>AF132+AD132</f>
        <v>0</v>
      </c>
      <c r="AH132" s="40"/>
      <c r="AI132" s="30"/>
      <c r="AJ132" s="30"/>
      <c r="AK132" s="30"/>
      <c r="AL132" s="41">
        <f>SUM(AH132:AK132)</f>
        <v>0</v>
      </c>
      <c r="AM132" s="40"/>
      <c r="AN132" s="30"/>
      <c r="AO132" s="41">
        <f>SUM(AM132:AN132)</f>
        <v>0</v>
      </c>
      <c r="AP132" s="40"/>
      <c r="AQ132" s="30"/>
      <c r="AR132" s="52">
        <f>SUM(AP132:AQ132)</f>
        <v>0</v>
      </c>
      <c r="AS132" s="52"/>
      <c r="AT132" s="52"/>
      <c r="AU132" s="52">
        <f>SUM(AS132:AT132)</f>
        <v>0</v>
      </c>
      <c r="AV132" s="41">
        <f>AU132+AR132</f>
        <v>0</v>
      </c>
      <c r="AW132" s="40"/>
      <c r="AX132" s="30"/>
      <c r="AY132" s="30"/>
      <c r="AZ132" s="52">
        <f>SUM(AW132:AY132)</f>
        <v>0</v>
      </c>
      <c r="BA132" s="52"/>
      <c r="BB132" s="52">
        <f>SUM(BA132:BA132)</f>
        <v>0</v>
      </c>
      <c r="BC132" s="41">
        <f>BB132+AZ132</f>
        <v>0</v>
      </c>
      <c r="BD132" s="40"/>
      <c r="BE132" s="30"/>
      <c r="BF132" s="30"/>
      <c r="BG132" s="41">
        <f>SUM(BD132:BF132)</f>
        <v>0</v>
      </c>
      <c r="BH132" s="80">
        <f t="shared" ref="BH132" si="347">BG132+BC132+AV132+AO132+AL132+AG132+Z132+U132+O132</f>
        <v>10</v>
      </c>
      <c r="BI132" s="115">
        <f>'ESTUDIO  FORMULADO '!BK132</f>
        <v>197695</v>
      </c>
      <c r="BJ132" s="115">
        <f>BI132*BH132</f>
        <v>1976950</v>
      </c>
      <c r="BK132" s="594">
        <f>BJ132</f>
        <v>1976950</v>
      </c>
      <c r="BL132" s="155">
        <f>BI132*N132</f>
        <v>0</v>
      </c>
      <c r="BM132" s="157">
        <f>BL132</f>
        <v>0</v>
      </c>
      <c r="BN132" s="158">
        <f>BI132*P132</f>
        <v>1976950</v>
      </c>
      <c r="BO132" s="156">
        <f>BI132*Q132</f>
        <v>0</v>
      </c>
      <c r="BP132" s="156">
        <f>BI132*R132</f>
        <v>0</v>
      </c>
      <c r="BQ132" s="156">
        <f>BI132*S132</f>
        <v>0</v>
      </c>
      <c r="BR132" s="156">
        <f>BI132*T132</f>
        <v>0</v>
      </c>
      <c r="BS132" s="159">
        <f>SUM(BN132:BR132)</f>
        <v>1976950</v>
      </c>
      <c r="BT132" s="155">
        <f>BI132*V132</f>
        <v>0</v>
      </c>
      <c r="BU132" s="156">
        <f>BI132*W132</f>
        <v>0</v>
      </c>
      <c r="BV132" s="156">
        <f>BI132*X132</f>
        <v>0</v>
      </c>
      <c r="BW132" s="156">
        <f>BI132*Y132</f>
        <v>0</v>
      </c>
      <c r="BX132" s="159">
        <f>SUM(BT132:BW132)</f>
        <v>0</v>
      </c>
      <c r="BY132" s="160">
        <f>BI132*AA132</f>
        <v>0</v>
      </c>
      <c r="BZ132" s="161">
        <f>BI132*AB132</f>
        <v>0</v>
      </c>
      <c r="CA132" s="161">
        <f>BI132*AC132</f>
        <v>0</v>
      </c>
      <c r="CB132" s="162">
        <f>SUM(BY132:CA132)</f>
        <v>0</v>
      </c>
      <c r="CC132" s="163">
        <f>BI132*AE132</f>
        <v>0</v>
      </c>
      <c r="CD132" s="161">
        <f>SUM(CC132)</f>
        <v>0</v>
      </c>
      <c r="CE132" s="164">
        <f>CD132+CB132</f>
        <v>0</v>
      </c>
      <c r="CF132" s="160">
        <f>BI132*AH132</f>
        <v>0</v>
      </c>
      <c r="CG132" s="161">
        <f>BI132*AI132</f>
        <v>0</v>
      </c>
      <c r="CH132" s="161">
        <f>BI132*AJ132</f>
        <v>0</v>
      </c>
      <c r="CI132" s="161">
        <f>BI132*AK132</f>
        <v>0</v>
      </c>
      <c r="CJ132" s="164">
        <f>SUM(CF132:CI132)</f>
        <v>0</v>
      </c>
      <c r="CK132" s="155">
        <f>BI132*AM132</f>
        <v>0</v>
      </c>
      <c r="CL132" s="156">
        <f>BI132*AN132</f>
        <v>0</v>
      </c>
      <c r="CM132" s="159">
        <f>SUM(CK132:CL132)</f>
        <v>0</v>
      </c>
      <c r="CN132" s="155">
        <f>BI132*AP132</f>
        <v>0</v>
      </c>
      <c r="CO132" s="156">
        <f>BI132*AQ132</f>
        <v>0</v>
      </c>
      <c r="CP132" s="156">
        <f>SUM(CN132:CO132)</f>
        <v>0</v>
      </c>
      <c r="CQ132" s="156">
        <f>AS132</f>
        <v>0</v>
      </c>
      <c r="CR132" s="156">
        <f>BI132*AT132</f>
        <v>0</v>
      </c>
      <c r="CS132" s="156">
        <f>SUM(CQ132:CR132)</f>
        <v>0</v>
      </c>
      <c r="CT132" s="159">
        <f>CS132+CP132</f>
        <v>0</v>
      </c>
      <c r="CU132" s="160">
        <f>BI132*AW132</f>
        <v>0</v>
      </c>
      <c r="CV132" s="161">
        <f>BI132*AX132</f>
        <v>0</v>
      </c>
      <c r="CW132" s="161">
        <f>BI132*AY132</f>
        <v>0</v>
      </c>
      <c r="CX132" s="162">
        <f>SUM(CU132:CW132)</f>
        <v>0</v>
      </c>
      <c r="CY132" s="163">
        <f>BI132*BA132</f>
        <v>0</v>
      </c>
      <c r="CZ132" s="161">
        <f>CY132</f>
        <v>0</v>
      </c>
      <c r="DA132" s="164">
        <f>CZ132+CX132</f>
        <v>0</v>
      </c>
      <c r="DB132" s="160">
        <f>BI132*BD132</f>
        <v>0</v>
      </c>
      <c r="DC132" s="161">
        <f>BI132*BE132</f>
        <v>0</v>
      </c>
      <c r="DD132" s="161">
        <f>BI132*BF132</f>
        <v>0</v>
      </c>
      <c r="DE132" s="162">
        <f>SUM(DB132:DD132)</f>
        <v>0</v>
      </c>
      <c r="DF132" s="123">
        <f>DE132+DA132+CT132+CM132+CJ132+CE132+BX132+BS132+BM132</f>
        <v>1976950</v>
      </c>
      <c r="DG132" s="570">
        <f>SUM(DF132)</f>
        <v>1976950</v>
      </c>
    </row>
    <row r="133" spans="1:111" ht="15.75" thickBot="1" x14ac:dyDescent="0.3">
      <c r="A133" s="461"/>
      <c r="B133" s="445" t="s">
        <v>253</v>
      </c>
      <c r="C133" s="446"/>
      <c r="D133" s="446"/>
      <c r="E133" s="446"/>
      <c r="F133" s="446"/>
      <c r="G133" s="446"/>
      <c r="H133" s="446"/>
      <c r="I133" s="446"/>
      <c r="J133" s="447"/>
      <c r="K133" s="447"/>
      <c r="L133" s="447"/>
      <c r="M133" s="448"/>
      <c r="N133" s="31">
        <f t="shared" ref="N133:BH133" si="348">SUM(N132:N132)</f>
        <v>0</v>
      </c>
      <c r="O133" s="33">
        <f t="shared" si="348"/>
        <v>0</v>
      </c>
      <c r="P133" s="31">
        <f t="shared" si="348"/>
        <v>10</v>
      </c>
      <c r="Q133" s="32">
        <f t="shared" si="348"/>
        <v>0</v>
      </c>
      <c r="R133" s="32">
        <f t="shared" si="348"/>
        <v>0</v>
      </c>
      <c r="S133" s="32">
        <f t="shared" si="348"/>
        <v>0</v>
      </c>
      <c r="T133" s="32">
        <f t="shared" si="348"/>
        <v>0</v>
      </c>
      <c r="U133" s="33">
        <f t="shared" si="348"/>
        <v>10</v>
      </c>
      <c r="V133" s="31">
        <f t="shared" si="348"/>
        <v>0</v>
      </c>
      <c r="W133" s="32">
        <f t="shared" si="348"/>
        <v>0</v>
      </c>
      <c r="X133" s="32">
        <f t="shared" si="348"/>
        <v>0</v>
      </c>
      <c r="Y133" s="32">
        <f t="shared" si="348"/>
        <v>0</v>
      </c>
      <c r="Z133" s="33">
        <f t="shared" si="348"/>
        <v>0</v>
      </c>
      <c r="AA133" s="31">
        <f t="shared" si="348"/>
        <v>0</v>
      </c>
      <c r="AB133" s="32">
        <f t="shared" si="348"/>
        <v>0</v>
      </c>
      <c r="AC133" s="32">
        <f t="shared" si="348"/>
        <v>0</v>
      </c>
      <c r="AD133" s="32">
        <f t="shared" si="348"/>
        <v>0</v>
      </c>
      <c r="AE133" s="32">
        <f t="shared" si="348"/>
        <v>0</v>
      </c>
      <c r="AF133" s="32">
        <f t="shared" si="348"/>
        <v>0</v>
      </c>
      <c r="AG133" s="33">
        <f t="shared" si="348"/>
        <v>0</v>
      </c>
      <c r="AH133" s="31">
        <f t="shared" si="348"/>
        <v>0</v>
      </c>
      <c r="AI133" s="32">
        <f t="shared" si="348"/>
        <v>0</v>
      </c>
      <c r="AJ133" s="32">
        <f t="shared" si="348"/>
        <v>0</v>
      </c>
      <c r="AK133" s="32">
        <f t="shared" si="348"/>
        <v>0</v>
      </c>
      <c r="AL133" s="33">
        <f t="shared" si="348"/>
        <v>0</v>
      </c>
      <c r="AM133" s="31">
        <f t="shared" si="348"/>
        <v>0</v>
      </c>
      <c r="AN133" s="32">
        <f t="shared" si="348"/>
        <v>0</v>
      </c>
      <c r="AO133" s="33">
        <f t="shared" si="348"/>
        <v>0</v>
      </c>
      <c r="AP133" s="31">
        <f t="shared" si="348"/>
        <v>0</v>
      </c>
      <c r="AQ133" s="32">
        <f t="shared" si="348"/>
        <v>0</v>
      </c>
      <c r="AR133" s="32">
        <f t="shared" si="348"/>
        <v>0</v>
      </c>
      <c r="AS133" s="32">
        <f t="shared" si="348"/>
        <v>0</v>
      </c>
      <c r="AT133" s="32">
        <f t="shared" si="348"/>
        <v>0</v>
      </c>
      <c r="AU133" s="32">
        <f t="shared" si="348"/>
        <v>0</v>
      </c>
      <c r="AV133" s="33">
        <f t="shared" si="348"/>
        <v>0</v>
      </c>
      <c r="AW133" s="31">
        <f t="shared" si="348"/>
        <v>0</v>
      </c>
      <c r="AX133" s="32">
        <f t="shared" si="348"/>
        <v>0</v>
      </c>
      <c r="AY133" s="32">
        <f t="shared" si="348"/>
        <v>0</v>
      </c>
      <c r="AZ133" s="32">
        <f t="shared" si="348"/>
        <v>0</v>
      </c>
      <c r="BA133" s="32">
        <f t="shared" si="348"/>
        <v>0</v>
      </c>
      <c r="BB133" s="32">
        <f t="shared" si="348"/>
        <v>0</v>
      </c>
      <c r="BC133" s="33">
        <f t="shared" si="348"/>
        <v>0</v>
      </c>
      <c r="BD133" s="31">
        <f t="shared" si="348"/>
        <v>0</v>
      </c>
      <c r="BE133" s="32">
        <f t="shared" si="348"/>
        <v>0</v>
      </c>
      <c r="BF133" s="32">
        <f t="shared" si="348"/>
        <v>0</v>
      </c>
      <c r="BG133" s="33">
        <f t="shared" si="348"/>
        <v>0</v>
      </c>
      <c r="BH133" s="50">
        <f t="shared" si="348"/>
        <v>10</v>
      </c>
      <c r="BI133" s="574" t="s">
        <v>279</v>
      </c>
      <c r="BJ133" s="575"/>
      <c r="BK133" s="595"/>
      <c r="BL133" s="584">
        <f>SUM(BM132)</f>
        <v>0</v>
      </c>
      <c r="BM133" s="586"/>
      <c r="BN133" s="584">
        <f>SUM(BS132)</f>
        <v>1976950</v>
      </c>
      <c r="BO133" s="585"/>
      <c r="BP133" s="585"/>
      <c r="BQ133" s="585"/>
      <c r="BR133" s="585"/>
      <c r="BS133" s="586"/>
      <c r="BT133" s="584">
        <f>SUM(BX132)</f>
        <v>0</v>
      </c>
      <c r="BU133" s="585"/>
      <c r="BV133" s="585"/>
      <c r="BW133" s="585"/>
      <c r="BX133" s="586"/>
      <c r="BY133" s="585">
        <f>SUM(CE132)</f>
        <v>0</v>
      </c>
      <c r="BZ133" s="585"/>
      <c r="CA133" s="585"/>
      <c r="CB133" s="585"/>
      <c r="CC133" s="585"/>
      <c r="CD133" s="585"/>
      <c r="CE133" s="586"/>
      <c r="CF133" s="584">
        <f>SUM(CJ132)</f>
        <v>0</v>
      </c>
      <c r="CG133" s="585"/>
      <c r="CH133" s="585"/>
      <c r="CI133" s="585"/>
      <c r="CJ133" s="586"/>
      <c r="CK133" s="584">
        <f>SUM(CM132)</f>
        <v>0</v>
      </c>
      <c r="CL133" s="585"/>
      <c r="CM133" s="586"/>
      <c r="CN133" s="585">
        <f>SUM(CT132)</f>
        <v>0</v>
      </c>
      <c r="CO133" s="585"/>
      <c r="CP133" s="585"/>
      <c r="CQ133" s="585"/>
      <c r="CR133" s="585"/>
      <c r="CS133" s="585"/>
      <c r="CT133" s="586"/>
      <c r="CU133" s="584">
        <f>SUM(DA132)</f>
        <v>0</v>
      </c>
      <c r="CV133" s="585"/>
      <c r="CW133" s="585"/>
      <c r="CX133" s="585"/>
      <c r="CY133" s="585"/>
      <c r="CZ133" s="585"/>
      <c r="DA133" s="586"/>
      <c r="DB133" s="584">
        <f>SUM(DE132)</f>
        <v>0</v>
      </c>
      <c r="DC133" s="585"/>
      <c r="DD133" s="585"/>
      <c r="DE133" s="586"/>
      <c r="DF133" s="231">
        <f>DB133+CU133+CN133+CK133+CF133+BY133+BT133+BN133+BL133</f>
        <v>1976950</v>
      </c>
      <c r="DG133" s="598"/>
    </row>
    <row r="134" spans="1:111" ht="15.75" thickBot="1" x14ac:dyDescent="0.3">
      <c r="BI134" s="589" t="s">
        <v>315</v>
      </c>
      <c r="BJ134" s="574"/>
      <c r="BK134" s="575"/>
      <c r="BL134" s="220">
        <f>SUM(BL132)</f>
        <v>0</v>
      </c>
      <c r="BM134" s="223">
        <f>SUM(BL134)</f>
        <v>0</v>
      </c>
      <c r="BN134" s="220">
        <f>SUM(BN132)</f>
        <v>1976950</v>
      </c>
      <c r="BO134" s="220">
        <f t="shared" ref="BO134:BR134" si="349">SUM(BO132)</f>
        <v>0</v>
      </c>
      <c r="BP134" s="220">
        <f t="shared" si="349"/>
        <v>0</v>
      </c>
      <c r="BQ134" s="220">
        <f t="shared" si="349"/>
        <v>0</v>
      </c>
      <c r="BR134" s="220">
        <f t="shared" si="349"/>
        <v>0</v>
      </c>
      <c r="BS134" s="223">
        <f>SUM(BN134:BR134)</f>
        <v>1976950</v>
      </c>
      <c r="BT134" s="220">
        <f>SUM(BT132)</f>
        <v>0</v>
      </c>
      <c r="BU134" s="220">
        <f t="shared" ref="BU134:BW134" si="350">SUM(BU132)</f>
        <v>0</v>
      </c>
      <c r="BV134" s="220">
        <f t="shared" si="350"/>
        <v>0</v>
      </c>
      <c r="BW134" s="220">
        <f t="shared" si="350"/>
        <v>0</v>
      </c>
      <c r="BX134" s="223">
        <f>SUM(BT134:BW134)</f>
        <v>0</v>
      </c>
      <c r="BY134" s="233">
        <f>SUM(BY132)</f>
        <v>0</v>
      </c>
      <c r="BZ134" s="233">
        <f t="shared" ref="BZ134:CA134" si="351">SUM(BZ132)</f>
        <v>0</v>
      </c>
      <c r="CA134" s="233">
        <f t="shared" si="351"/>
        <v>0</v>
      </c>
      <c r="CB134" s="234">
        <f>SUM(BY134:CA134)</f>
        <v>0</v>
      </c>
      <c r="CC134" s="233">
        <f>SUM(CC132)</f>
        <v>0</v>
      </c>
      <c r="CD134" s="234">
        <f>SUM(CC134)</f>
        <v>0</v>
      </c>
      <c r="CE134" s="232">
        <f>SUM(CE132)</f>
        <v>0</v>
      </c>
      <c r="CF134" s="233">
        <f>SUM(CF132)</f>
        <v>0</v>
      </c>
      <c r="CG134" s="233">
        <f>SUM(CG132)</f>
        <v>0</v>
      </c>
      <c r="CH134" s="233">
        <f t="shared" ref="CH134:CI134" si="352">SUM(CH132)</f>
        <v>0</v>
      </c>
      <c r="CI134" s="233">
        <f t="shared" si="352"/>
        <v>0</v>
      </c>
      <c r="CJ134" s="232">
        <f>SUM(CF134:CI134)</f>
        <v>0</v>
      </c>
      <c r="CK134" s="220">
        <f>SUM(CK132)</f>
        <v>0</v>
      </c>
      <c r="CL134" s="220">
        <f>SUM(CL132)</f>
        <v>0</v>
      </c>
      <c r="CM134" s="223">
        <f>SUM(CK134:CL134)</f>
        <v>0</v>
      </c>
      <c r="CN134" s="220">
        <f t="shared" ref="CN134:CU134" si="353">SUM(CN132)</f>
        <v>0</v>
      </c>
      <c r="CO134" s="220">
        <f t="shared" si="353"/>
        <v>0</v>
      </c>
      <c r="CP134" s="222">
        <f t="shared" si="353"/>
        <v>0</v>
      </c>
      <c r="CQ134" s="220">
        <f t="shared" si="353"/>
        <v>0</v>
      </c>
      <c r="CR134" s="220">
        <f t="shared" si="353"/>
        <v>0</v>
      </c>
      <c r="CS134" s="222">
        <f t="shared" si="353"/>
        <v>0</v>
      </c>
      <c r="CT134" s="223">
        <f t="shared" si="353"/>
        <v>0</v>
      </c>
      <c r="CU134" s="233">
        <f t="shared" si="353"/>
        <v>0</v>
      </c>
      <c r="CV134" s="233">
        <f t="shared" ref="CV134:CW134" si="354">SUM(CV132)</f>
        <v>0</v>
      </c>
      <c r="CW134" s="233">
        <f t="shared" si="354"/>
        <v>0</v>
      </c>
      <c r="CX134" s="234">
        <f>SUM(CX132)</f>
        <v>0</v>
      </c>
      <c r="CY134" s="233">
        <f>SUM(CY132)</f>
        <v>0</v>
      </c>
      <c r="CZ134" s="234">
        <f>SUM(CY134)</f>
        <v>0</v>
      </c>
      <c r="DA134" s="232">
        <f>SUM(DA132)</f>
        <v>0</v>
      </c>
      <c r="DB134" s="233">
        <f>SUM(DB132)</f>
        <v>0</v>
      </c>
      <c r="DC134" s="233">
        <f t="shared" ref="DC134:DD134" si="355">SUM(DC132)</f>
        <v>0</v>
      </c>
      <c r="DD134" s="233">
        <f t="shared" si="355"/>
        <v>0</v>
      </c>
      <c r="DE134" s="232">
        <f>SUM(DE132)</f>
        <v>0</v>
      </c>
      <c r="DF134" s="224">
        <f>DE134+DA134+CT134+CM134+CJ134+CE134+BX134+BS134+BM134</f>
        <v>1976950</v>
      </c>
      <c r="DG134" s="571"/>
    </row>
    <row r="135" spans="1:111" ht="15" thickBot="1" x14ac:dyDescent="0.25">
      <c r="N135" s="67">
        <f>N133+N124+N115+N106+N97+N79+N57+N33</f>
        <v>567</v>
      </c>
      <c r="O135" s="68">
        <f>O133+O124+O115+O106+O97+O79+O57+O33</f>
        <v>567</v>
      </c>
      <c r="P135" s="68">
        <f t="shared" ref="P135:BH135" si="356">P133+P124+P115+P106+P97+P79+P57+P33</f>
        <v>20</v>
      </c>
      <c r="Q135" s="68">
        <f t="shared" si="356"/>
        <v>31</v>
      </c>
      <c r="R135" s="68">
        <f t="shared" si="356"/>
        <v>4</v>
      </c>
      <c r="S135" s="68">
        <f t="shared" si="356"/>
        <v>8229</v>
      </c>
      <c r="T135" s="68">
        <f t="shared" si="356"/>
        <v>50</v>
      </c>
      <c r="U135" s="68">
        <f t="shared" si="356"/>
        <v>8334</v>
      </c>
      <c r="V135" s="68">
        <f t="shared" si="356"/>
        <v>4</v>
      </c>
      <c r="W135" s="68">
        <f t="shared" si="356"/>
        <v>17</v>
      </c>
      <c r="X135" s="68">
        <f t="shared" si="356"/>
        <v>6521</v>
      </c>
      <c r="Y135" s="68">
        <f t="shared" si="356"/>
        <v>119</v>
      </c>
      <c r="Z135" s="68">
        <f t="shared" si="356"/>
        <v>6661</v>
      </c>
      <c r="AA135" s="68">
        <f t="shared" si="356"/>
        <v>5</v>
      </c>
      <c r="AB135" s="68">
        <f t="shared" si="356"/>
        <v>9</v>
      </c>
      <c r="AC135" s="68">
        <f t="shared" si="356"/>
        <v>104</v>
      </c>
      <c r="AD135" s="68">
        <f t="shared" si="356"/>
        <v>118</v>
      </c>
      <c r="AE135" s="68">
        <f t="shared" si="356"/>
        <v>2</v>
      </c>
      <c r="AF135" s="68">
        <f t="shared" si="356"/>
        <v>2</v>
      </c>
      <c r="AG135" s="68">
        <f t="shared" si="356"/>
        <v>120</v>
      </c>
      <c r="AH135" s="68">
        <f t="shared" si="356"/>
        <v>2</v>
      </c>
      <c r="AI135" s="68">
        <f t="shared" si="356"/>
        <v>1</v>
      </c>
      <c r="AJ135" s="68">
        <f t="shared" si="356"/>
        <v>6</v>
      </c>
      <c r="AK135" s="68">
        <f t="shared" si="356"/>
        <v>12</v>
      </c>
      <c r="AL135" s="68">
        <f t="shared" si="356"/>
        <v>21</v>
      </c>
      <c r="AM135" s="68">
        <f t="shared" si="356"/>
        <v>15</v>
      </c>
      <c r="AN135" s="68">
        <f t="shared" si="356"/>
        <v>43</v>
      </c>
      <c r="AO135" s="68">
        <f t="shared" si="356"/>
        <v>58</v>
      </c>
      <c r="AP135" s="68">
        <f t="shared" si="356"/>
        <v>1</v>
      </c>
      <c r="AQ135" s="68">
        <f t="shared" si="356"/>
        <v>1</v>
      </c>
      <c r="AR135" s="68">
        <f t="shared" si="356"/>
        <v>2</v>
      </c>
      <c r="AS135" s="68">
        <f t="shared" si="356"/>
        <v>2</v>
      </c>
      <c r="AT135" s="68">
        <f t="shared" si="356"/>
        <v>1920</v>
      </c>
      <c r="AU135" s="68">
        <f t="shared" si="356"/>
        <v>1922</v>
      </c>
      <c r="AV135" s="68">
        <f t="shared" si="356"/>
        <v>1924</v>
      </c>
      <c r="AW135" s="68">
        <f t="shared" si="356"/>
        <v>3</v>
      </c>
      <c r="AX135" s="68">
        <f t="shared" si="356"/>
        <v>43</v>
      </c>
      <c r="AY135" s="68">
        <f t="shared" si="356"/>
        <v>61</v>
      </c>
      <c r="AZ135" s="68">
        <f t="shared" si="356"/>
        <v>107</v>
      </c>
      <c r="BA135" s="68">
        <f t="shared" si="356"/>
        <v>1</v>
      </c>
      <c r="BB135" s="68">
        <f t="shared" si="356"/>
        <v>1</v>
      </c>
      <c r="BC135" s="68">
        <f t="shared" si="356"/>
        <v>108</v>
      </c>
      <c r="BD135" s="68">
        <f t="shared" si="356"/>
        <v>54</v>
      </c>
      <c r="BE135" s="68">
        <f t="shared" si="356"/>
        <v>1046</v>
      </c>
      <c r="BF135" s="68">
        <f t="shared" si="356"/>
        <v>133</v>
      </c>
      <c r="BG135" s="68">
        <f t="shared" si="356"/>
        <v>1233</v>
      </c>
      <c r="BH135" s="68">
        <f t="shared" si="356"/>
        <v>19026</v>
      </c>
    </row>
    <row r="137" spans="1:111" ht="15.75" thickBot="1" x14ac:dyDescent="0.25">
      <c r="BK137" s="211" t="s">
        <v>303</v>
      </c>
      <c r="BL137" s="212" t="s">
        <v>304</v>
      </c>
    </row>
    <row r="138" spans="1:111" x14ac:dyDescent="0.2">
      <c r="BK138" s="213" t="s">
        <v>305</v>
      </c>
      <c r="BL138" s="217">
        <f>+BL133+BL124+BL115+BL106+BL97+BL79+BL57+BL33</f>
        <v>89523558</v>
      </c>
    </row>
    <row r="139" spans="1:111" x14ac:dyDescent="0.2">
      <c r="BK139" s="214" t="s">
        <v>306</v>
      </c>
      <c r="BL139" s="218">
        <f>BN133+BN124+BN115+BN106+BN97+BN79+BN57+BN33</f>
        <v>266571330</v>
      </c>
    </row>
    <row r="140" spans="1:111" x14ac:dyDescent="0.2">
      <c r="BK140" s="214" t="s">
        <v>307</v>
      </c>
      <c r="BL140" s="218">
        <f>BT133+BT124+BT115+BT106+BT97+BT79+BT57+BT33</f>
        <v>270551281</v>
      </c>
      <c r="BP140" s="19" t="s">
        <v>247</v>
      </c>
    </row>
    <row r="141" spans="1:111" x14ac:dyDescent="0.2">
      <c r="BK141" s="214" t="s">
        <v>308</v>
      </c>
      <c r="BL141" s="218">
        <f>BY133+BY124+BY115+BY106+BY97+BY79+BY57+BY33</f>
        <v>77111995</v>
      </c>
    </row>
    <row r="142" spans="1:111" x14ac:dyDescent="0.2">
      <c r="BK142" s="214" t="s">
        <v>309</v>
      </c>
      <c r="BL142" s="218">
        <f>CF133+CF124+CF115+CF106+CF97+CF79+CF57+CF33</f>
        <v>24775523</v>
      </c>
    </row>
    <row r="143" spans="1:111" x14ac:dyDescent="0.2">
      <c r="BK143" s="214" t="s">
        <v>310</v>
      </c>
      <c r="BL143" s="218">
        <f>CK133+CK124+CK115+CK106+CK97+CK79+CK57+CK33</f>
        <v>19112520</v>
      </c>
    </row>
    <row r="144" spans="1:111" x14ac:dyDescent="0.2">
      <c r="BK144" s="214" t="s">
        <v>311</v>
      </c>
      <c r="BL144" s="218">
        <f>CN133+CN124+CN115+CN106+CN97+CN79+CN57+CN33</f>
        <v>82324703</v>
      </c>
    </row>
    <row r="145" spans="63:66" x14ac:dyDescent="0.2">
      <c r="BK145" s="214" t="s">
        <v>312</v>
      </c>
      <c r="BL145" s="218">
        <f>CU133+CU124+CU115+CU106+CU97+CU79+CU57+CU33</f>
        <v>53354108</v>
      </c>
    </row>
    <row r="146" spans="63:66" ht="15" thickBot="1" x14ac:dyDescent="0.25">
      <c r="BK146" s="215" t="s">
        <v>313</v>
      </c>
      <c r="BL146" s="219">
        <f>DB133+DB124+DB115+DB106+DB97+DB79+DB57+DB33</f>
        <v>142009501</v>
      </c>
    </row>
    <row r="147" spans="63:66" ht="15.75" thickBot="1" x14ac:dyDescent="0.3">
      <c r="BK147" s="216" t="s">
        <v>314</v>
      </c>
      <c r="BL147" s="261">
        <f>SUM(BL138:BL146)</f>
        <v>1025334519</v>
      </c>
    </row>
    <row r="148" spans="63:66" ht="15" thickBot="1" x14ac:dyDescent="0.25"/>
    <row r="149" spans="63:66" ht="15.75" thickBot="1" x14ac:dyDescent="0.25">
      <c r="BK149" s="211" t="s">
        <v>316</v>
      </c>
      <c r="BL149" s="212" t="s">
        <v>317</v>
      </c>
    </row>
    <row r="150" spans="63:66" x14ac:dyDescent="0.2">
      <c r="BK150" s="235" t="s">
        <v>318</v>
      </c>
      <c r="BL150" s="238">
        <f>BL134+BL125+BL116+BL107+BL98+BL80+BL58+BL34</f>
        <v>89523558</v>
      </c>
    </row>
    <row r="151" spans="63:66" x14ac:dyDescent="0.2">
      <c r="BK151" s="236" t="s">
        <v>22</v>
      </c>
      <c r="BL151" s="239">
        <f>+BN134+BN125+BN116+BN107+BN98+BN80+BN58+BN34+CC134+CC125+CC116+CC107+CC98+CC80+CC58+CC34+CF134+CF125+CF116+CF107+CF98+CF80+CF58+CF34+CU34+CU58+CU80+CU98+CU107+CU116+CU125+CU134+CY134+CY125+CY116+CY107+CY98+CY80+CY58+CY34</f>
        <v>5609325</v>
      </c>
    </row>
    <row r="152" spans="63:66" x14ac:dyDescent="0.2">
      <c r="BK152" s="236" t="s">
        <v>24</v>
      </c>
      <c r="BL152" s="239">
        <f>BO134+BO125+BO116+BO107+BO98+BO80+BO58+BO34+BU34+BU58+BU80+BU98+BU107+BU116+BU125+BU134+BZ134+BZ125+BZ116+BZ107+BZ98+BZ80+BZ58+BZ34+CH34+CH58+CH80+CH98+CH107+CH116+CH125+CH134+CK134+CK125+CK116+CK107+CK98+CK80+CK58+CK34+CV34+CV58+CV80+CV98+CV107+CV116+CV125+CV134+DB134+DB125+DB116+DB107+DB98+DB80+DB58+DB34</f>
        <v>74168062</v>
      </c>
    </row>
    <row r="153" spans="63:66" x14ac:dyDescent="0.2">
      <c r="BK153" s="236" t="s">
        <v>25</v>
      </c>
      <c r="BL153" s="239">
        <f>+BP125+BP116+BP107+BP98+BP80+BP58+BP34</f>
        <v>6043956</v>
      </c>
    </row>
    <row r="154" spans="63:66" x14ac:dyDescent="0.2">
      <c r="BK154" s="236" t="s">
        <v>26</v>
      </c>
      <c r="BL154" s="239">
        <f>BQ134+BQ125+BQ116+BQ107+BQ98+BQ80+BQ58+BQ34+BV34+BV58+BV80+BV98+BV107+BV116+BV125+BV134+CR134+CR125+CR116+CR107+CR98+CR80+CR58+CR34+DC34+DC58+DC80+DC98+DC107+DC116+DC125+DC134</f>
        <v>519741056</v>
      </c>
    </row>
    <row r="155" spans="63:66" x14ac:dyDescent="0.2">
      <c r="BK155" s="236" t="s">
        <v>27</v>
      </c>
      <c r="BL155" s="239">
        <f>BR134+BR125+BR116+BR107+BR98+BR80+BR58+BR34+BW34+BW58+BW80+BW98+BW107+BW116+BW125+BW134+CA134+CA125+CA116+CA107+CA98+CA80+CA58+CA34+CI34+CI58+CI80+CI98+CI107+CI116+CI125+CI134+CL134+CL125+CL116+CL107+CL98+CL80+CL58+CL34+CO34+CO58+CO80+CO98+CO107+CO116+CO125+CO134+CW134+CW125+CW116+CW107+CW98+CW80+CW58+CW34+DD34+DD58+DD80+DD98+DD107+DD116+DD125+DD134</f>
        <v>326195046</v>
      </c>
    </row>
    <row r="156" spans="63:66" ht="15" thickBot="1" x14ac:dyDescent="0.25">
      <c r="BK156" s="237" t="s">
        <v>23</v>
      </c>
      <c r="BL156" s="240">
        <f>BT134+BT125+BT116+BT107+BT98+BT80+BT58+BT34+BY34+BY58+BY80+BY98+BY107+BY116+BY125+BY134+CG134+CG125+CG116+CG107+CG98+CG80+CG58+CG34+CN34+CN58+CN80+CN98+CN107+CN116+CN125+CN134+CQ134+CQ125+CQ116+CQ107+CQ98+CQ80+CQ58+CQ34</f>
        <v>4053516</v>
      </c>
    </row>
    <row r="157" spans="63:66" ht="15.75" thickBot="1" x14ac:dyDescent="0.25">
      <c r="BK157" s="209" t="s">
        <v>314</v>
      </c>
      <c r="BL157" s="210">
        <f>SUM(BL150:BL156)</f>
        <v>1025334519</v>
      </c>
    </row>
    <row r="158" spans="63:66" ht="15" thickBot="1" x14ac:dyDescent="0.25"/>
    <row r="159" spans="63:66" ht="15.75" thickBot="1" x14ac:dyDescent="0.25">
      <c r="BK159" s="208" t="s">
        <v>320</v>
      </c>
      <c r="BL159" s="55" t="s">
        <v>319</v>
      </c>
      <c r="BM159" s="50" t="s">
        <v>317</v>
      </c>
      <c r="BN159" s="55" t="s">
        <v>41</v>
      </c>
    </row>
    <row r="160" spans="63:66" ht="15" thickBot="1" x14ac:dyDescent="0.25">
      <c r="BK160" s="253" t="s">
        <v>305</v>
      </c>
      <c r="BL160" s="241" t="s">
        <v>318</v>
      </c>
      <c r="BM160" s="254">
        <f>BM134+BM125+BM116+BM107+BM98+BM80+BM58+BM34</f>
        <v>89523558</v>
      </c>
      <c r="BN160" s="251">
        <f>SUM(BM160)</f>
        <v>89523558</v>
      </c>
    </row>
    <row r="161" spans="63:66" x14ac:dyDescent="0.2">
      <c r="BK161" s="637" t="s">
        <v>306</v>
      </c>
      <c r="BL161" s="245" t="s">
        <v>22</v>
      </c>
      <c r="BM161" s="255">
        <f>BN134+BN125+BN116+BN107+BN98+BN80+BN58+BN34</f>
        <v>3935770</v>
      </c>
      <c r="BN161" s="628">
        <f>SUM(BM161:BM165)</f>
        <v>266571330</v>
      </c>
    </row>
    <row r="162" spans="63:66" x14ac:dyDescent="0.2">
      <c r="BK162" s="626"/>
      <c r="BL162" s="246" t="s">
        <v>24</v>
      </c>
      <c r="BM162" s="256">
        <f>BO134+BO125+BO116+BO107+BO98+BO80+BO58+BO34</f>
        <v>21765737</v>
      </c>
      <c r="BN162" s="629"/>
    </row>
    <row r="163" spans="63:66" x14ac:dyDescent="0.2">
      <c r="BK163" s="626"/>
      <c r="BL163" s="246" t="s">
        <v>25</v>
      </c>
      <c r="BM163" s="256">
        <f>BP134+BP125+BP116+BP107+BP98+BP80+BP58+BP34</f>
        <v>6043956</v>
      </c>
      <c r="BN163" s="629"/>
    </row>
    <row r="164" spans="63:66" x14ac:dyDescent="0.2">
      <c r="BK164" s="626"/>
      <c r="BL164" s="246" t="s">
        <v>26</v>
      </c>
      <c r="BM164" s="256">
        <f>BQ134+BQ125+BQ116+BQ107+BQ98+BQ80+BQ58+BQ34</f>
        <v>189144200</v>
      </c>
      <c r="BN164" s="629"/>
    </row>
    <row r="165" spans="63:66" ht="15" thickBot="1" x14ac:dyDescent="0.25">
      <c r="BK165" s="626"/>
      <c r="BL165" s="247" t="s">
        <v>27</v>
      </c>
      <c r="BM165" s="257">
        <f>BR134+BR125+BR116+BR107+BR98+BR80+BR58+BR34</f>
        <v>45681667</v>
      </c>
      <c r="BN165" s="630"/>
    </row>
    <row r="166" spans="63:66" x14ac:dyDescent="0.2">
      <c r="BK166" s="613" t="s">
        <v>307</v>
      </c>
      <c r="BL166" s="242" t="s">
        <v>23</v>
      </c>
      <c r="BM166" s="258">
        <f>BT134+BT125+BT116+BT107+BT98+BT80+BT58+BT34</f>
        <v>1133543</v>
      </c>
      <c r="BN166" s="628">
        <f>SUM(BM166:BM169)</f>
        <v>270551281</v>
      </c>
    </row>
    <row r="167" spans="63:66" x14ac:dyDescent="0.2">
      <c r="BK167" s="614"/>
      <c r="BL167" s="243" t="s">
        <v>24</v>
      </c>
      <c r="BM167" s="256">
        <f>BU134+BU125+BU116+BU107+BU98+BU80+BU58+BU34</f>
        <v>3808286</v>
      </c>
      <c r="BN167" s="629"/>
    </row>
    <row r="168" spans="63:66" x14ac:dyDescent="0.2">
      <c r="BK168" s="614"/>
      <c r="BL168" s="243" t="s">
        <v>26</v>
      </c>
      <c r="BM168" s="256">
        <f>BV134+BV125+BV116+BV107+BV98+BV80+BV58+BV34</f>
        <v>195209321</v>
      </c>
      <c r="BN168" s="629"/>
    </row>
    <row r="169" spans="63:66" ht="15" thickBot="1" x14ac:dyDescent="0.25">
      <c r="BK169" s="615"/>
      <c r="BL169" s="248" t="s">
        <v>27</v>
      </c>
      <c r="BM169" s="259">
        <f>BW134+BW125+BW116+BW107+BW98+BW80+BW58+BW34</f>
        <v>70400131</v>
      </c>
      <c r="BN169" s="630"/>
    </row>
    <row r="170" spans="63:66" x14ac:dyDescent="0.2">
      <c r="BK170" s="613" t="s">
        <v>308</v>
      </c>
      <c r="BL170" s="242" t="s">
        <v>23</v>
      </c>
      <c r="BM170" s="255">
        <f>BY134+BY125+BY116+BY107+BY98+BY80+BY58+BY34</f>
        <v>1849922</v>
      </c>
      <c r="BN170" s="628">
        <f>SUM(BM170:BM173)</f>
        <v>77111995</v>
      </c>
    </row>
    <row r="171" spans="63:66" x14ac:dyDescent="0.2">
      <c r="BK171" s="614"/>
      <c r="BL171" s="243" t="s">
        <v>24</v>
      </c>
      <c r="BM171" s="256">
        <f>BZ134+BZ125+BZ116+BZ107+BZ98+BZ80+BZ58+BZ34</f>
        <v>8084624</v>
      </c>
      <c r="BN171" s="629"/>
    </row>
    <row r="172" spans="63:66" x14ac:dyDescent="0.2">
      <c r="BK172" s="614"/>
      <c r="BL172" s="243" t="s">
        <v>27</v>
      </c>
      <c r="BM172" s="256">
        <f>CA134+CA125+CA116+CA107+CA98+CA80+CA58+CA34</f>
        <v>66788241</v>
      </c>
      <c r="BN172" s="629"/>
    </row>
    <row r="173" spans="63:66" ht="15" thickBot="1" x14ac:dyDescent="0.25">
      <c r="BK173" s="615"/>
      <c r="BL173" s="248" t="s">
        <v>22</v>
      </c>
      <c r="BM173" s="259">
        <f>CC134+CC125+CC116+CC107+CC98+CC80+CC58+CC34</f>
        <v>389208</v>
      </c>
      <c r="BN173" s="630"/>
    </row>
    <row r="174" spans="63:66" x14ac:dyDescent="0.2">
      <c r="BK174" s="613" t="s">
        <v>309</v>
      </c>
      <c r="BL174" s="242" t="s">
        <v>22</v>
      </c>
      <c r="BM174" s="255">
        <f>CF134+CF125+CF116+CF107+CF98+CF80+CF58+CF34</f>
        <v>539752</v>
      </c>
      <c r="BN174" s="628">
        <f>SUM(BM174:BM177)</f>
        <v>24775523</v>
      </c>
    </row>
    <row r="175" spans="63:66" x14ac:dyDescent="0.2">
      <c r="BK175" s="614"/>
      <c r="BL175" s="243" t="s">
        <v>23</v>
      </c>
      <c r="BM175" s="256">
        <f>CG134+CG125+CG116+CG107+CG98+CG80+CG58+CG34</f>
        <v>246901</v>
      </c>
      <c r="BN175" s="629"/>
    </row>
    <row r="176" spans="63:66" x14ac:dyDescent="0.2">
      <c r="BK176" s="614"/>
      <c r="BL176" s="243" t="s">
        <v>24</v>
      </c>
      <c r="BM176" s="256">
        <f>CH134+CH125+CH116+CH107+CH98+CH80+CH58+CH34</f>
        <v>1674045</v>
      </c>
      <c r="BN176" s="629"/>
    </row>
    <row r="177" spans="63:66" ht="15" thickBot="1" x14ac:dyDescent="0.25">
      <c r="BK177" s="615"/>
      <c r="BL177" s="248" t="s">
        <v>27</v>
      </c>
      <c r="BM177" s="259">
        <f>CI134+CI125+CI116+CI107+CI98+CI80+CI58+CI34</f>
        <v>22314825</v>
      </c>
      <c r="BN177" s="630"/>
    </row>
    <row r="178" spans="63:66" x14ac:dyDescent="0.2">
      <c r="BK178" s="613" t="s">
        <v>310</v>
      </c>
      <c r="BL178" s="242" t="s">
        <v>24</v>
      </c>
      <c r="BM178" s="255">
        <f>CK134+CK125+CK116+CK107+CK98+CK80+CK58+CK34</f>
        <v>2873561</v>
      </c>
      <c r="BN178" s="628">
        <f>SUM(BM178:BM179)</f>
        <v>19112520</v>
      </c>
    </row>
    <row r="179" spans="63:66" ht="15" thickBot="1" x14ac:dyDescent="0.25">
      <c r="BK179" s="615"/>
      <c r="BL179" s="248" t="s">
        <v>27</v>
      </c>
      <c r="BM179" s="259">
        <f>CL134+CL125+CL116+CL107+CL98+CL80+CL58+CL34</f>
        <v>16238959</v>
      </c>
      <c r="BN179" s="630"/>
    </row>
    <row r="180" spans="63:66" x14ac:dyDescent="0.2">
      <c r="BK180" s="634" t="s">
        <v>311</v>
      </c>
      <c r="BL180" s="245" t="s">
        <v>23</v>
      </c>
      <c r="BM180" s="255">
        <f>CN134+CN125+CN116+CN107+CN98+CN80+CN58+CN34+CQ34+CQ58+CQ80+CQ98+CQ107+CQ116+CQ125+CQ134</f>
        <v>823150</v>
      </c>
      <c r="BN180" s="628">
        <f>SUM(BM180:BM182)</f>
        <v>82324703</v>
      </c>
    </row>
    <row r="181" spans="63:66" x14ac:dyDescent="0.2">
      <c r="BK181" s="635"/>
      <c r="BL181" s="246" t="s">
        <v>27</v>
      </c>
      <c r="BM181" s="256">
        <f>CO134+CO125+CO116+CO107+CO98+CO80+CO58+CO34</f>
        <v>1540115</v>
      </c>
      <c r="BN181" s="629"/>
    </row>
    <row r="182" spans="63:66" ht="15" thickBot="1" x14ac:dyDescent="0.25">
      <c r="BK182" s="636"/>
      <c r="BL182" s="250" t="s">
        <v>26</v>
      </c>
      <c r="BM182" s="257">
        <f>CR134+CR125+CR116+CR107+CR98+CR80+CR58+CR34</f>
        <v>79961438</v>
      </c>
      <c r="BN182" s="630"/>
    </row>
    <row r="183" spans="63:66" x14ac:dyDescent="0.2">
      <c r="BK183" s="613" t="s">
        <v>312</v>
      </c>
      <c r="BL183" s="260" t="s">
        <v>22</v>
      </c>
      <c r="BM183" s="258">
        <f>CU134+CU125+CU116+CU107+CU98+CU80+CU58+CU34+CY34+CY58+CY80+CY98+CY107+CY116+CY125+CY134</f>
        <v>744595</v>
      </c>
      <c r="BN183" s="628">
        <f>SUM(BM183:BM185)</f>
        <v>53354108</v>
      </c>
    </row>
    <row r="184" spans="63:66" x14ac:dyDescent="0.2">
      <c r="BK184" s="614"/>
      <c r="BL184" s="243" t="s">
        <v>24</v>
      </c>
      <c r="BM184" s="256">
        <f>CV134+CV125+CV116+CV107+CV98+CV80+CV58+CV34</f>
        <v>20771389</v>
      </c>
      <c r="BN184" s="629"/>
    </row>
    <row r="185" spans="63:66" ht="15" thickBot="1" x14ac:dyDescent="0.25">
      <c r="BK185" s="625"/>
      <c r="BL185" s="244" t="s">
        <v>27</v>
      </c>
      <c r="BM185" s="259">
        <f>CW134+CW125+CW116+CW107+CW98+CW80+CW58+CW34</f>
        <v>31838124</v>
      </c>
      <c r="BN185" s="630"/>
    </row>
    <row r="186" spans="63:66" x14ac:dyDescent="0.2">
      <c r="BK186" s="626" t="s">
        <v>313</v>
      </c>
      <c r="BL186" s="249" t="s">
        <v>24</v>
      </c>
      <c r="BM186" s="255">
        <f>DB134+DB125+DB116+DB107+DB98+DB80+DB58+DB34</f>
        <v>15190420</v>
      </c>
      <c r="BN186" s="631">
        <f>SUM(BM186:BM188)</f>
        <v>142009501</v>
      </c>
    </row>
    <row r="187" spans="63:66" x14ac:dyDescent="0.2">
      <c r="BK187" s="626"/>
      <c r="BL187" s="246" t="s">
        <v>26</v>
      </c>
      <c r="BM187" s="256">
        <f>DC134+DC125+DC116+DC107+DC98+DC80+DC58+DC34</f>
        <v>55426097</v>
      </c>
      <c r="BN187" s="632"/>
    </row>
    <row r="188" spans="63:66" ht="15" thickBot="1" x14ac:dyDescent="0.25">
      <c r="BK188" s="627"/>
      <c r="BL188" s="250" t="s">
        <v>27</v>
      </c>
      <c r="BM188" s="257">
        <f>DD134+DD125+DD116+DD107+DD98+DD80+DD58+DD34</f>
        <v>71392984</v>
      </c>
      <c r="BN188" s="633"/>
    </row>
    <row r="189" spans="63:66" ht="15.75" thickBot="1" x14ac:dyDescent="0.3">
      <c r="BK189" s="589" t="s">
        <v>314</v>
      </c>
      <c r="BL189" s="575"/>
      <c r="BM189" s="252">
        <f>SUM(BM160:BM188)</f>
        <v>1025334519</v>
      </c>
      <c r="BN189" s="252">
        <f>SUM(BN160:BN188)</f>
        <v>1025334519</v>
      </c>
    </row>
    <row r="191" spans="63:66" ht="15" thickBot="1" x14ac:dyDescent="0.25"/>
    <row r="192" spans="63:66" ht="15.75" thickBot="1" x14ac:dyDescent="0.25">
      <c r="BK192" s="211" t="s">
        <v>323</v>
      </c>
      <c r="BL192" s="212" t="s">
        <v>304</v>
      </c>
    </row>
    <row r="193" spans="63:67" x14ac:dyDescent="0.2">
      <c r="BK193" s="400">
        <v>1</v>
      </c>
      <c r="BL193" s="401">
        <f>BK8</f>
        <v>125875132</v>
      </c>
    </row>
    <row r="194" spans="63:67" x14ac:dyDescent="0.2">
      <c r="BK194" s="402">
        <v>2</v>
      </c>
      <c r="BL194" s="403">
        <f>BK41</f>
        <v>20048186</v>
      </c>
    </row>
    <row r="195" spans="63:67" x14ac:dyDescent="0.2">
      <c r="BK195" s="402">
        <v>3</v>
      </c>
      <c r="BL195" s="404">
        <f>BK65</f>
        <v>183868614</v>
      </c>
    </row>
    <row r="196" spans="63:67" x14ac:dyDescent="0.2">
      <c r="BK196" s="402">
        <v>4</v>
      </c>
      <c r="BL196" s="403">
        <f>BK87</f>
        <v>113493602</v>
      </c>
    </row>
    <row r="197" spans="63:67" x14ac:dyDescent="0.2">
      <c r="BK197" s="402">
        <v>5</v>
      </c>
      <c r="BL197" s="404">
        <f>BK105</f>
        <v>258379600</v>
      </c>
    </row>
    <row r="198" spans="63:67" x14ac:dyDescent="0.2">
      <c r="BK198" s="402">
        <v>6</v>
      </c>
      <c r="BL198" s="404">
        <f>BK114</f>
        <v>312551200</v>
      </c>
    </row>
    <row r="199" spans="63:67" x14ac:dyDescent="0.2">
      <c r="BK199" s="402">
        <v>7</v>
      </c>
      <c r="BL199" s="403">
        <f>BK123</f>
        <v>9141235</v>
      </c>
    </row>
    <row r="200" spans="63:67" ht="15" thickBot="1" x14ac:dyDescent="0.25">
      <c r="BK200" s="405">
        <v>8</v>
      </c>
      <c r="BL200" s="406">
        <f>BK132</f>
        <v>1976950</v>
      </c>
    </row>
    <row r="201" spans="63:67" ht="15.75" thickBot="1" x14ac:dyDescent="0.25">
      <c r="BK201" s="208" t="s">
        <v>41</v>
      </c>
      <c r="BL201" s="209">
        <f>SUM(BL193:BL200)</f>
        <v>1025334519</v>
      </c>
    </row>
    <row r="203" spans="63:67" ht="15" thickBot="1" x14ac:dyDescent="0.25"/>
    <row r="204" spans="63:67" ht="15.75" thickBot="1" x14ac:dyDescent="0.25">
      <c r="BK204" s="407" t="s">
        <v>324</v>
      </c>
      <c r="BL204" s="408" t="s">
        <v>303</v>
      </c>
      <c r="BM204" s="408" t="s">
        <v>304</v>
      </c>
      <c r="BN204" s="409" t="s">
        <v>1</v>
      </c>
      <c r="BO204" s="55" t="s">
        <v>325</v>
      </c>
    </row>
    <row r="205" spans="63:67" ht="84.75" thickBot="1" x14ac:dyDescent="0.25">
      <c r="BK205" s="410" t="s">
        <v>326</v>
      </c>
      <c r="BL205" s="411" t="str">
        <f>BK141</f>
        <v>NORORIENTE</v>
      </c>
      <c r="BM205" s="412">
        <f>BL141</f>
        <v>77111995</v>
      </c>
      <c r="BN205" s="413">
        <f>BM205</f>
        <v>77111995</v>
      </c>
      <c r="BO205" s="616">
        <f>SUM(BN205:BN213)</f>
        <v>1025334519</v>
      </c>
    </row>
    <row r="206" spans="63:67" x14ac:dyDescent="0.2">
      <c r="BK206" s="619" t="s">
        <v>327</v>
      </c>
      <c r="BL206" s="414" t="str">
        <f t="shared" ref="BL206:BM208" si="357">BK138</f>
        <v>DIRECCION GENERAL</v>
      </c>
      <c r="BM206" s="415">
        <f t="shared" si="357"/>
        <v>89523558</v>
      </c>
      <c r="BN206" s="622">
        <f>SUM(BM206:BM213)</f>
        <v>948222524</v>
      </c>
      <c r="BO206" s="617"/>
    </row>
    <row r="207" spans="63:67" x14ac:dyDescent="0.2">
      <c r="BK207" s="620"/>
      <c r="BL207" s="416" t="str">
        <f t="shared" si="357"/>
        <v>BOGOTA</v>
      </c>
      <c r="BM207" s="417">
        <f t="shared" si="357"/>
        <v>266571330</v>
      </c>
      <c r="BN207" s="623"/>
      <c r="BO207" s="617"/>
    </row>
    <row r="208" spans="63:67" x14ac:dyDescent="0.2">
      <c r="BK208" s="620"/>
      <c r="BL208" s="416" t="str">
        <f t="shared" si="357"/>
        <v>NOROCCIDENTE</v>
      </c>
      <c r="BM208" s="417">
        <f t="shared" si="357"/>
        <v>270551281</v>
      </c>
      <c r="BN208" s="623"/>
      <c r="BO208" s="617"/>
    </row>
    <row r="209" spans="63:67" x14ac:dyDescent="0.2">
      <c r="BK209" s="620"/>
      <c r="BL209" s="416" t="str">
        <f t="shared" ref="BL209:BM213" si="358">BK142</f>
        <v>NORTE</v>
      </c>
      <c r="BM209" s="417">
        <f t="shared" si="358"/>
        <v>24775523</v>
      </c>
      <c r="BN209" s="623"/>
      <c r="BO209" s="617"/>
    </row>
    <row r="210" spans="63:67" x14ac:dyDescent="0.2">
      <c r="BK210" s="620"/>
      <c r="BL210" s="416" t="str">
        <f t="shared" si="358"/>
        <v>OCCIDENTE</v>
      </c>
      <c r="BM210" s="417">
        <f t="shared" si="358"/>
        <v>19112520</v>
      </c>
      <c r="BN210" s="623"/>
      <c r="BO210" s="617"/>
    </row>
    <row r="211" spans="63:67" x14ac:dyDescent="0.2">
      <c r="BK211" s="620"/>
      <c r="BL211" s="416" t="str">
        <f t="shared" si="358"/>
        <v>ORIENTE</v>
      </c>
      <c r="BM211" s="417">
        <f t="shared" si="358"/>
        <v>82324703</v>
      </c>
      <c r="BN211" s="623"/>
      <c r="BO211" s="617"/>
    </row>
    <row r="212" spans="63:67" x14ac:dyDescent="0.2">
      <c r="BK212" s="620"/>
      <c r="BL212" s="416" t="str">
        <f t="shared" si="358"/>
        <v xml:space="preserve">SUR </v>
      </c>
      <c r="BM212" s="417">
        <f t="shared" si="358"/>
        <v>53354108</v>
      </c>
      <c r="BN212" s="623"/>
      <c r="BO212" s="617"/>
    </row>
    <row r="213" spans="63:67" ht="15" thickBot="1" x14ac:dyDescent="0.25">
      <c r="BK213" s="621"/>
      <c r="BL213" s="418" t="str">
        <f t="shared" si="358"/>
        <v>SUROCCIDENTE</v>
      </c>
      <c r="BM213" s="419">
        <f t="shared" si="358"/>
        <v>142009501</v>
      </c>
      <c r="BN213" s="624"/>
      <c r="BO213" s="618"/>
    </row>
  </sheetData>
  <mergeCells count="586">
    <mergeCell ref="BO205:BO213"/>
    <mergeCell ref="BK206:BK213"/>
    <mergeCell ref="BN206:BN213"/>
    <mergeCell ref="BK174:BK177"/>
    <mergeCell ref="BK178:BK179"/>
    <mergeCell ref="BK183:BK185"/>
    <mergeCell ref="BK186:BK188"/>
    <mergeCell ref="BK189:BL189"/>
    <mergeCell ref="BN161:BN165"/>
    <mergeCell ref="BN166:BN169"/>
    <mergeCell ref="BN170:BN173"/>
    <mergeCell ref="BN174:BN177"/>
    <mergeCell ref="BN178:BN179"/>
    <mergeCell ref="BN183:BN185"/>
    <mergeCell ref="BN186:BN188"/>
    <mergeCell ref="BK180:BK182"/>
    <mergeCell ref="BN180:BN182"/>
    <mergeCell ref="BK161:BK165"/>
    <mergeCell ref="BK166:BK169"/>
    <mergeCell ref="BY124:CE124"/>
    <mergeCell ref="CF124:CJ124"/>
    <mergeCell ref="CK124:CM124"/>
    <mergeCell ref="BK170:BK173"/>
    <mergeCell ref="BI134:BK134"/>
    <mergeCell ref="BI133:BJ133"/>
    <mergeCell ref="BK123:BK124"/>
    <mergeCell ref="CK133:CM133"/>
    <mergeCell ref="CF130:CJ130"/>
    <mergeCell ref="BN129:BS130"/>
    <mergeCell ref="BJ38:BJ40"/>
    <mergeCell ref="DG65:DG80"/>
    <mergeCell ref="DG87:DG98"/>
    <mergeCell ref="DG105:DG107"/>
    <mergeCell ref="DG114:DG116"/>
    <mergeCell ref="DG123:DG125"/>
    <mergeCell ref="BL120:BM121"/>
    <mergeCell ref="BN79:BS79"/>
    <mergeCell ref="BT79:BX79"/>
    <mergeCell ref="BY79:CE79"/>
    <mergeCell ref="CF79:CJ79"/>
    <mergeCell ref="CK79:CM79"/>
    <mergeCell ref="CN79:CT79"/>
    <mergeCell ref="CU79:DA79"/>
    <mergeCell ref="DB79:DE79"/>
    <mergeCell ref="BL97:BM97"/>
    <mergeCell ref="BN97:BS97"/>
    <mergeCell ref="BT97:BX97"/>
    <mergeCell ref="BY97:CE97"/>
    <mergeCell ref="CF97:CJ97"/>
    <mergeCell ref="CK97:CM97"/>
    <mergeCell ref="BL124:BM124"/>
    <mergeCell ref="BN124:BS124"/>
    <mergeCell ref="BT124:BX124"/>
    <mergeCell ref="DG132:DG134"/>
    <mergeCell ref="BN115:BS115"/>
    <mergeCell ref="BT115:BX115"/>
    <mergeCell ref="BY115:CE115"/>
    <mergeCell ref="CF115:CJ115"/>
    <mergeCell ref="CK115:CM115"/>
    <mergeCell ref="CN115:CT115"/>
    <mergeCell ref="CU115:DA115"/>
    <mergeCell ref="DB115:DE115"/>
    <mergeCell ref="BN120:BS121"/>
    <mergeCell ref="BT120:BX121"/>
    <mergeCell ref="BY120:CE120"/>
    <mergeCell ref="CF120:CJ120"/>
    <mergeCell ref="CK120:CM121"/>
    <mergeCell ref="CN120:CT120"/>
    <mergeCell ref="CU120:DA120"/>
    <mergeCell ref="DB129:DE130"/>
    <mergeCell ref="BY130:CB130"/>
    <mergeCell ref="CC130:CE130"/>
    <mergeCell ref="DG129:DG131"/>
    <mergeCell ref="BN133:BS133"/>
    <mergeCell ref="BT133:BX133"/>
    <mergeCell ref="BY133:CE133"/>
    <mergeCell ref="CF133:CJ133"/>
    <mergeCell ref="CN97:CT97"/>
    <mergeCell ref="CU97:DA97"/>
    <mergeCell ref="DB97:DE97"/>
    <mergeCell ref="BY121:CB121"/>
    <mergeCell ref="CC121:CE121"/>
    <mergeCell ref="CF121:CJ121"/>
    <mergeCell ref="CU121:CX121"/>
    <mergeCell ref="CY121:CZ121"/>
    <mergeCell ref="DA112:DA113"/>
    <mergeCell ref="CN103:CP103"/>
    <mergeCell ref="CQ103:CS103"/>
    <mergeCell ref="CT103:CT104"/>
    <mergeCell ref="CU103:CX103"/>
    <mergeCell ref="CY103:CZ103"/>
    <mergeCell ref="DA103:DA104"/>
    <mergeCell ref="DB111:DE112"/>
    <mergeCell ref="DG84:DG86"/>
    <mergeCell ref="CN57:CT57"/>
    <mergeCell ref="CU57:DA57"/>
    <mergeCell ref="DF129:DF131"/>
    <mergeCell ref="DB120:DE121"/>
    <mergeCell ref="DF120:DF122"/>
    <mergeCell ref="CN121:CP121"/>
    <mergeCell ref="CQ121:CS121"/>
    <mergeCell ref="CT121:CT122"/>
    <mergeCell ref="CN106:CT106"/>
    <mergeCell ref="CU106:DA106"/>
    <mergeCell ref="DB106:DE106"/>
    <mergeCell ref="CU130:CX130"/>
    <mergeCell ref="CY130:CZ130"/>
    <mergeCell ref="CU102:DA102"/>
    <mergeCell ref="DB102:DE103"/>
    <mergeCell ref="DF102:DF104"/>
    <mergeCell ref="DG102:DG104"/>
    <mergeCell ref="DG111:DG113"/>
    <mergeCell ref="DG120:DG122"/>
    <mergeCell ref="CN102:CT102"/>
    <mergeCell ref="CN124:CT124"/>
    <mergeCell ref="CU124:DA124"/>
    <mergeCell ref="DB124:DE124"/>
    <mergeCell ref="DB33:DE33"/>
    <mergeCell ref="DB57:DE57"/>
    <mergeCell ref="CN33:CT33"/>
    <mergeCell ref="CU33:DA33"/>
    <mergeCell ref="DG5:DG7"/>
    <mergeCell ref="DG38:DG40"/>
    <mergeCell ref="DG62:DG64"/>
    <mergeCell ref="DF62:DF64"/>
    <mergeCell ref="CU38:DA38"/>
    <mergeCell ref="DB38:DE39"/>
    <mergeCell ref="DF38:DF40"/>
    <mergeCell ref="CU5:DA5"/>
    <mergeCell ref="DB5:DE6"/>
    <mergeCell ref="DF5:DF7"/>
    <mergeCell ref="DG8:DG34"/>
    <mergeCell ref="DG41:DG58"/>
    <mergeCell ref="DB62:DE63"/>
    <mergeCell ref="CU39:CX39"/>
    <mergeCell ref="CY39:CZ39"/>
    <mergeCell ref="DA39:DA40"/>
    <mergeCell ref="CN5:CT5"/>
    <mergeCell ref="CN6:CP6"/>
    <mergeCell ref="CQ6:CS6"/>
    <mergeCell ref="CT6:CT7"/>
    <mergeCell ref="CN130:CP130"/>
    <mergeCell ref="CQ130:CS130"/>
    <mergeCell ref="CT130:CT131"/>
    <mergeCell ref="CN133:CT133"/>
    <mergeCell ref="CU133:DA133"/>
    <mergeCell ref="DB133:DE133"/>
    <mergeCell ref="BT129:BX130"/>
    <mergeCell ref="BY129:CE129"/>
    <mergeCell ref="CF129:CJ129"/>
    <mergeCell ref="CK129:CM130"/>
    <mergeCell ref="CN129:CT129"/>
    <mergeCell ref="CU129:DA129"/>
    <mergeCell ref="DA130:DA131"/>
    <mergeCell ref="DF111:DF113"/>
    <mergeCell ref="BY112:CB112"/>
    <mergeCell ref="CC112:CE112"/>
    <mergeCell ref="CF112:CJ112"/>
    <mergeCell ref="CN112:CP112"/>
    <mergeCell ref="CQ112:CS112"/>
    <mergeCell ref="CT112:CT113"/>
    <mergeCell ref="CU112:CX112"/>
    <mergeCell ref="CY112:CZ112"/>
    <mergeCell ref="BT111:BX112"/>
    <mergeCell ref="BY111:CE111"/>
    <mergeCell ref="CF111:CJ111"/>
    <mergeCell ref="CK111:CM112"/>
    <mergeCell ref="CN111:CT111"/>
    <mergeCell ref="CU111:DA111"/>
    <mergeCell ref="DA121:DA122"/>
    <mergeCell ref="BN102:BS103"/>
    <mergeCell ref="BT102:BX103"/>
    <mergeCell ref="BT106:BX106"/>
    <mergeCell ref="BY106:CE106"/>
    <mergeCell ref="CF106:CJ106"/>
    <mergeCell ref="CK106:CM106"/>
    <mergeCell ref="BY103:CB103"/>
    <mergeCell ref="CC103:CE103"/>
    <mergeCell ref="CF103:CJ103"/>
    <mergeCell ref="BY102:CE102"/>
    <mergeCell ref="CF102:CJ102"/>
    <mergeCell ref="CK102:CM103"/>
    <mergeCell ref="BN111:BS112"/>
    <mergeCell ref="CU84:DA84"/>
    <mergeCell ref="DA85:DA86"/>
    <mergeCell ref="DB84:DE85"/>
    <mergeCell ref="DF84:DF86"/>
    <mergeCell ref="BY85:CB85"/>
    <mergeCell ref="CC85:CE85"/>
    <mergeCell ref="CF85:CJ85"/>
    <mergeCell ref="CN85:CP85"/>
    <mergeCell ref="CQ85:CS85"/>
    <mergeCell ref="CT85:CT86"/>
    <mergeCell ref="CU85:CX85"/>
    <mergeCell ref="CY85:CZ85"/>
    <mergeCell ref="CK84:CM85"/>
    <mergeCell ref="CN84:CT84"/>
    <mergeCell ref="BT62:BX63"/>
    <mergeCell ref="BY62:CE62"/>
    <mergeCell ref="CF62:CJ62"/>
    <mergeCell ref="CF5:CJ5"/>
    <mergeCell ref="CK5:CM6"/>
    <mergeCell ref="CK62:CM63"/>
    <mergeCell ref="CN62:CT62"/>
    <mergeCell ref="CU62:DA62"/>
    <mergeCell ref="BL57:BM57"/>
    <mergeCell ref="BN57:BS57"/>
    <mergeCell ref="BT57:BX57"/>
    <mergeCell ref="BY57:CE57"/>
    <mergeCell ref="CF57:CJ57"/>
    <mergeCell ref="CK57:CM57"/>
    <mergeCell ref="BY63:CB63"/>
    <mergeCell ref="CC63:CE63"/>
    <mergeCell ref="CF63:CJ63"/>
    <mergeCell ref="CN63:CP63"/>
    <mergeCell ref="CQ63:CS63"/>
    <mergeCell ref="CT63:CT64"/>
    <mergeCell ref="CU63:CX63"/>
    <mergeCell ref="CY63:CZ63"/>
    <mergeCell ref="DA63:DA64"/>
    <mergeCell ref="BT5:BX6"/>
    <mergeCell ref="BL33:BM33"/>
    <mergeCell ref="BN33:BS33"/>
    <mergeCell ref="BT33:BX33"/>
    <mergeCell ref="BY33:CE33"/>
    <mergeCell ref="CF33:CJ33"/>
    <mergeCell ref="CK33:CM33"/>
    <mergeCell ref="BY6:CB6"/>
    <mergeCell ref="CC6:CE6"/>
    <mergeCell ref="CF6:CJ6"/>
    <mergeCell ref="BY5:CE5"/>
    <mergeCell ref="CU6:CX6"/>
    <mergeCell ref="CY6:CZ6"/>
    <mergeCell ref="DA6:DA7"/>
    <mergeCell ref="BK132:BK133"/>
    <mergeCell ref="BL38:BM39"/>
    <mergeCell ref="BN38:BS39"/>
    <mergeCell ref="BT38:BX39"/>
    <mergeCell ref="BY38:CE38"/>
    <mergeCell ref="CF38:CJ38"/>
    <mergeCell ref="CK38:CM39"/>
    <mergeCell ref="CN38:CT38"/>
    <mergeCell ref="BY39:CB39"/>
    <mergeCell ref="CC39:CE39"/>
    <mergeCell ref="CF39:CJ39"/>
    <mergeCell ref="CN39:CP39"/>
    <mergeCell ref="CQ39:CS39"/>
    <mergeCell ref="CT39:CT40"/>
    <mergeCell ref="BL84:BM85"/>
    <mergeCell ref="BN84:BS85"/>
    <mergeCell ref="BT84:BX85"/>
    <mergeCell ref="BY84:CE84"/>
    <mergeCell ref="CF84:CJ84"/>
    <mergeCell ref="BL133:BM133"/>
    <mergeCell ref="BL79:BM79"/>
    <mergeCell ref="A132:A133"/>
    <mergeCell ref="B133:M133"/>
    <mergeCell ref="BI5:BI7"/>
    <mergeCell ref="BI38:BI40"/>
    <mergeCell ref="BI62:BI64"/>
    <mergeCell ref="BI84:BI86"/>
    <mergeCell ref="BI102:BI104"/>
    <mergeCell ref="BI129:BI131"/>
    <mergeCell ref="BD102:BG103"/>
    <mergeCell ref="BH102:BH104"/>
    <mergeCell ref="AH130:AL130"/>
    <mergeCell ref="AM129:AO130"/>
    <mergeCell ref="AP129:AV129"/>
    <mergeCell ref="AW129:BC129"/>
    <mergeCell ref="BD129:BG130"/>
    <mergeCell ref="BH129:BH131"/>
    <mergeCell ref="AW130:AZ130"/>
    <mergeCell ref="BA130:BB130"/>
    <mergeCell ref="BC130:BC131"/>
    <mergeCell ref="AP130:AR130"/>
    <mergeCell ref="AS130:AU130"/>
    <mergeCell ref="AV130:AV131"/>
    <mergeCell ref="B124:M124"/>
    <mergeCell ref="A126:A131"/>
    <mergeCell ref="BL115:BM115"/>
    <mergeCell ref="BI34:BK34"/>
    <mergeCell ref="BI58:BK58"/>
    <mergeCell ref="BI80:BK80"/>
    <mergeCell ref="BI98:BK98"/>
    <mergeCell ref="BI107:BK107"/>
    <mergeCell ref="BI116:BK116"/>
    <mergeCell ref="BI125:BK125"/>
    <mergeCell ref="BJ129:BJ131"/>
    <mergeCell ref="BK129:BK131"/>
    <mergeCell ref="BL129:BM130"/>
    <mergeCell ref="BI124:BJ124"/>
    <mergeCell ref="BK38:BK40"/>
    <mergeCell ref="BK41:BK57"/>
    <mergeCell ref="BL111:BM112"/>
    <mergeCell ref="BL62:BM63"/>
    <mergeCell ref="AA130:AD130"/>
    <mergeCell ref="AE130:AG130"/>
    <mergeCell ref="L120:L122"/>
    <mergeCell ref="M120:M122"/>
    <mergeCell ref="BK120:BK122"/>
    <mergeCell ref="AA121:AD121"/>
    <mergeCell ref="AE121:AG121"/>
    <mergeCell ref="BN62:BS63"/>
    <mergeCell ref="BL102:BM103"/>
    <mergeCell ref="BL106:BM106"/>
    <mergeCell ref="BN106:BS106"/>
    <mergeCell ref="BJ102:BJ104"/>
    <mergeCell ref="BK102:BK104"/>
    <mergeCell ref="B126:M128"/>
    <mergeCell ref="B129:B131"/>
    <mergeCell ref="C129:C131"/>
    <mergeCell ref="D129:D131"/>
    <mergeCell ref="E129:E131"/>
    <mergeCell ref="F129:F131"/>
    <mergeCell ref="M129:M131"/>
    <mergeCell ref="N129:O130"/>
    <mergeCell ref="P129:U130"/>
    <mergeCell ref="V129:Z130"/>
    <mergeCell ref="AA129:AG129"/>
    <mergeCell ref="AH129:AL129"/>
    <mergeCell ref="G129:G131"/>
    <mergeCell ref="H129:H131"/>
    <mergeCell ref="I129:I131"/>
    <mergeCell ref="J129:J131"/>
    <mergeCell ref="K129:K131"/>
    <mergeCell ref="L129:L131"/>
    <mergeCell ref="BD111:BG112"/>
    <mergeCell ref="BH111:BH113"/>
    <mergeCell ref="BJ111:BJ113"/>
    <mergeCell ref="BI111:BI113"/>
    <mergeCell ref="BK114:BK115"/>
    <mergeCell ref="AH121:AL121"/>
    <mergeCell ref="AP121:AR121"/>
    <mergeCell ref="AS121:AU121"/>
    <mergeCell ref="AV121:AV122"/>
    <mergeCell ref="AW121:AZ121"/>
    <mergeCell ref="BA121:BB121"/>
    <mergeCell ref="BC121:BC122"/>
    <mergeCell ref="AP120:AV120"/>
    <mergeCell ref="AW120:BC120"/>
    <mergeCell ref="B115:M115"/>
    <mergeCell ref="BI115:BJ115"/>
    <mergeCell ref="B117:M119"/>
    <mergeCell ref="B120:B122"/>
    <mergeCell ref="C120:C122"/>
    <mergeCell ref="D120:D122"/>
    <mergeCell ref="E120:E122"/>
    <mergeCell ref="F120:F122"/>
    <mergeCell ref="G120:G122"/>
    <mergeCell ref="N120:O121"/>
    <mergeCell ref="P120:U121"/>
    <mergeCell ref="V120:Z121"/>
    <mergeCell ref="AA120:AG120"/>
    <mergeCell ref="AH120:AL120"/>
    <mergeCell ref="AM120:AO121"/>
    <mergeCell ref="H120:H122"/>
    <mergeCell ref="I120:I122"/>
    <mergeCell ref="J120:J122"/>
    <mergeCell ref="K120:K122"/>
    <mergeCell ref="BD120:BG121"/>
    <mergeCell ref="BH120:BH122"/>
    <mergeCell ref="BJ120:BJ122"/>
    <mergeCell ref="BI120:BI122"/>
    <mergeCell ref="AE112:AG112"/>
    <mergeCell ref="AH112:AL112"/>
    <mergeCell ref="AP112:AR112"/>
    <mergeCell ref="AS112:AU112"/>
    <mergeCell ref="AV112:AV113"/>
    <mergeCell ref="AW112:AZ112"/>
    <mergeCell ref="BA112:BB112"/>
    <mergeCell ref="BC112:BC113"/>
    <mergeCell ref="AP111:AV111"/>
    <mergeCell ref="AW111:BC111"/>
    <mergeCell ref="B111:B113"/>
    <mergeCell ref="C111:C113"/>
    <mergeCell ref="D111:D113"/>
    <mergeCell ref="E111:E113"/>
    <mergeCell ref="F111:F113"/>
    <mergeCell ref="G111:G113"/>
    <mergeCell ref="BK105:BK106"/>
    <mergeCell ref="B106:M106"/>
    <mergeCell ref="BI106:BJ106"/>
    <mergeCell ref="B108:M110"/>
    <mergeCell ref="N111:O112"/>
    <mergeCell ref="P111:U112"/>
    <mergeCell ref="V111:Z112"/>
    <mergeCell ref="AA111:AG111"/>
    <mergeCell ref="AH111:AL111"/>
    <mergeCell ref="AM111:AO112"/>
    <mergeCell ref="H111:H113"/>
    <mergeCell ref="I111:I113"/>
    <mergeCell ref="J111:J113"/>
    <mergeCell ref="K111:K113"/>
    <mergeCell ref="L111:L113"/>
    <mergeCell ref="M111:M113"/>
    <mergeCell ref="BK111:BK113"/>
    <mergeCell ref="AA112:AD112"/>
    <mergeCell ref="AW102:BC102"/>
    <mergeCell ref="AV103:AV104"/>
    <mergeCell ref="AW103:AZ103"/>
    <mergeCell ref="BA103:BB103"/>
    <mergeCell ref="BC103:BC104"/>
    <mergeCell ref="J102:J104"/>
    <mergeCell ref="K102:K104"/>
    <mergeCell ref="L102:L104"/>
    <mergeCell ref="M102:M104"/>
    <mergeCell ref="N102:O103"/>
    <mergeCell ref="P102:U103"/>
    <mergeCell ref="AA103:AD103"/>
    <mergeCell ref="AE103:AG103"/>
    <mergeCell ref="AH103:AL103"/>
    <mergeCell ref="AP103:AR103"/>
    <mergeCell ref="AS103:AU103"/>
    <mergeCell ref="V102:Z103"/>
    <mergeCell ref="AA102:AG102"/>
    <mergeCell ref="AH102:AL102"/>
    <mergeCell ref="AM102:AO103"/>
    <mergeCell ref="AP102:AV102"/>
    <mergeCell ref="A99:A105"/>
    <mergeCell ref="B99:M101"/>
    <mergeCell ref="B102:B104"/>
    <mergeCell ref="C102:C104"/>
    <mergeCell ref="D102:D104"/>
    <mergeCell ref="E102:E104"/>
    <mergeCell ref="F102:F104"/>
    <mergeCell ref="G102:G104"/>
    <mergeCell ref="H102:H104"/>
    <mergeCell ref="I102:I104"/>
    <mergeCell ref="J87:J96"/>
    <mergeCell ref="M87:M96"/>
    <mergeCell ref="BK87:BK97"/>
    <mergeCell ref="B97:M97"/>
    <mergeCell ref="BI97:BJ97"/>
    <mergeCell ref="BH84:BH86"/>
    <mergeCell ref="BJ84:BJ86"/>
    <mergeCell ref="BK84:BK86"/>
    <mergeCell ref="AA85:AD85"/>
    <mergeCell ref="AE85:AG85"/>
    <mergeCell ref="AH85:AL85"/>
    <mergeCell ref="AP85:AR85"/>
    <mergeCell ref="AS85:AU85"/>
    <mergeCell ref="AV85:AV86"/>
    <mergeCell ref="AA84:AG84"/>
    <mergeCell ref="AH84:AL84"/>
    <mergeCell ref="AM84:AO85"/>
    <mergeCell ref="AP84:AV84"/>
    <mergeCell ref="AW84:BC84"/>
    <mergeCell ref="BD84:BG85"/>
    <mergeCell ref="AW85:AZ85"/>
    <mergeCell ref="BA85:BB85"/>
    <mergeCell ref="BC85:BC86"/>
    <mergeCell ref="K84:K86"/>
    <mergeCell ref="L84:L86"/>
    <mergeCell ref="M84:M86"/>
    <mergeCell ref="N84:O85"/>
    <mergeCell ref="P84:U85"/>
    <mergeCell ref="V84:Z85"/>
    <mergeCell ref="B81:M83"/>
    <mergeCell ref="B84:B86"/>
    <mergeCell ref="C84:C86"/>
    <mergeCell ref="D84:D86"/>
    <mergeCell ref="E84:E86"/>
    <mergeCell ref="F84:F86"/>
    <mergeCell ref="G84:G86"/>
    <mergeCell ref="H84:H86"/>
    <mergeCell ref="I84:I86"/>
    <mergeCell ref="J84:J86"/>
    <mergeCell ref="J65:J78"/>
    <mergeCell ref="B79:M79"/>
    <mergeCell ref="BI79:BJ79"/>
    <mergeCell ref="BH62:BH64"/>
    <mergeCell ref="BJ62:BJ64"/>
    <mergeCell ref="BK62:BK64"/>
    <mergeCell ref="AA63:AD63"/>
    <mergeCell ref="AE63:AG63"/>
    <mergeCell ref="AH63:AL63"/>
    <mergeCell ref="AP63:AR63"/>
    <mergeCell ref="AS63:AU63"/>
    <mergeCell ref="AV63:AV64"/>
    <mergeCell ref="AA62:AG62"/>
    <mergeCell ref="AH62:AL62"/>
    <mergeCell ref="AM62:AO63"/>
    <mergeCell ref="AP62:AV62"/>
    <mergeCell ref="AW62:BC62"/>
    <mergeCell ref="BD62:BG63"/>
    <mergeCell ref="AW63:AZ63"/>
    <mergeCell ref="BA63:BB63"/>
    <mergeCell ref="BC63:BC64"/>
    <mergeCell ref="K62:K64"/>
    <mergeCell ref="M65:M78"/>
    <mergeCell ref="BK65:BK79"/>
    <mergeCell ref="B62:B64"/>
    <mergeCell ref="C62:C64"/>
    <mergeCell ref="D62:D64"/>
    <mergeCell ref="L62:L64"/>
    <mergeCell ref="M62:M64"/>
    <mergeCell ref="N62:O63"/>
    <mergeCell ref="P62:U63"/>
    <mergeCell ref="V62:Z63"/>
    <mergeCell ref="E62:E64"/>
    <mergeCell ref="F62:F64"/>
    <mergeCell ref="G62:G64"/>
    <mergeCell ref="H62:H64"/>
    <mergeCell ref="I62:I64"/>
    <mergeCell ref="J62:J64"/>
    <mergeCell ref="AE39:AG39"/>
    <mergeCell ref="AH39:AL39"/>
    <mergeCell ref="AP39:AR39"/>
    <mergeCell ref="AS39:AU39"/>
    <mergeCell ref="AV39:AV40"/>
    <mergeCell ref="AW39:AZ39"/>
    <mergeCell ref="J41:J56"/>
    <mergeCell ref="M41:M56"/>
    <mergeCell ref="B59:M61"/>
    <mergeCell ref="AH6:AL6"/>
    <mergeCell ref="AP6:AR6"/>
    <mergeCell ref="AS6:AU6"/>
    <mergeCell ref="AV6:AV7"/>
    <mergeCell ref="AW6:AZ6"/>
    <mergeCell ref="BK8:BK33"/>
    <mergeCell ref="B33:M33"/>
    <mergeCell ref="BI33:BJ33"/>
    <mergeCell ref="B57:M57"/>
    <mergeCell ref="BI57:BJ57"/>
    <mergeCell ref="B35:M37"/>
    <mergeCell ref="N38:O39"/>
    <mergeCell ref="P38:U39"/>
    <mergeCell ref="V38:Z39"/>
    <mergeCell ref="AA38:AG38"/>
    <mergeCell ref="AH38:AL38"/>
    <mergeCell ref="AM38:AO39"/>
    <mergeCell ref="H38:H40"/>
    <mergeCell ref="I38:I40"/>
    <mergeCell ref="J38:J40"/>
    <mergeCell ref="K38:K40"/>
    <mergeCell ref="L38:L40"/>
    <mergeCell ref="M38:M40"/>
    <mergeCell ref="AA39:AD39"/>
    <mergeCell ref="BL2:BN2"/>
    <mergeCell ref="B5:B7"/>
    <mergeCell ref="C5:C7"/>
    <mergeCell ref="D5:D7"/>
    <mergeCell ref="E5:E7"/>
    <mergeCell ref="F5:F7"/>
    <mergeCell ref="M5:M7"/>
    <mergeCell ref="N5:O6"/>
    <mergeCell ref="P5:U6"/>
    <mergeCell ref="V5:Z6"/>
    <mergeCell ref="AA5:AG5"/>
    <mergeCell ref="AH5:AL5"/>
    <mergeCell ref="G5:G7"/>
    <mergeCell ref="H5:H7"/>
    <mergeCell ref="I5:I7"/>
    <mergeCell ref="J5:J7"/>
    <mergeCell ref="BD5:BG6"/>
    <mergeCell ref="BH5:BH7"/>
    <mergeCell ref="BC6:BC7"/>
    <mergeCell ref="BL5:BM6"/>
    <mergeCell ref="BN5:BS6"/>
    <mergeCell ref="K5:K7"/>
    <mergeCell ref="L5:L7"/>
    <mergeCell ref="BJ5:BJ7"/>
    <mergeCell ref="A59:A78"/>
    <mergeCell ref="BK5:BK7"/>
    <mergeCell ref="BA6:BB6"/>
    <mergeCell ref="AM5:AO6"/>
    <mergeCell ref="AP5:AV5"/>
    <mergeCell ref="AW5:BC5"/>
    <mergeCell ref="B2:M4"/>
    <mergeCell ref="BJ2:BK2"/>
    <mergeCell ref="B38:B40"/>
    <mergeCell ref="C38:C40"/>
    <mergeCell ref="D38:D40"/>
    <mergeCell ref="E38:E40"/>
    <mergeCell ref="F38:F40"/>
    <mergeCell ref="G38:G40"/>
    <mergeCell ref="BA39:BB39"/>
    <mergeCell ref="J8:J32"/>
    <mergeCell ref="M8:M32"/>
    <mergeCell ref="BC39:BC40"/>
    <mergeCell ref="AP38:AV38"/>
    <mergeCell ref="AW38:BC38"/>
    <mergeCell ref="BD38:BG39"/>
    <mergeCell ref="BH38:BH40"/>
    <mergeCell ref="AA6:AD6"/>
    <mergeCell ref="AE6:AG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ESPECIFICACIONES TECNICAS- E.M</vt:lpstr>
      <vt:lpstr>ESTUDIO  FORMULADO </vt:lpstr>
      <vt:lpstr>REGIONALIZACION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Daniela Orjuela Mejia</dc:creator>
  <cp:keywords/>
  <dc:description/>
  <cp:lastModifiedBy>Andrea Pinzon Reyes</cp:lastModifiedBy>
  <cp:revision/>
  <dcterms:created xsi:type="dcterms:W3CDTF">2025-04-10T13:14:30Z</dcterms:created>
  <dcterms:modified xsi:type="dcterms:W3CDTF">2025-05-22T17:22:18Z</dcterms:modified>
  <cp:category/>
  <cp:contentStatus/>
</cp:coreProperties>
</file>