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mgarcia_sena_edu_co1/Documents/2025/PROCESOS DE CONTRATACION BIENES Y SERVICIOS/MATERIALES DE FORMACIÓN/SOLDADURA, MECANIZADO Y MTO MECANICO/"/>
    </mc:Choice>
  </mc:AlternateContent>
  <xr:revisionPtr revIDLastSave="21" documentId="13_ncr:1_{002B9115-1FBF-4E1C-9C03-34B5382E5754}" xr6:coauthVersionLast="47" xr6:coauthVersionMax="47" xr10:uidLastSave="{6CE543B0-520E-4B6E-9460-0B22080324BA}"/>
  <bookViews>
    <workbookView xWindow="5760" yWindow="3360" windowWidth="17280" windowHeight="8880" activeTab="1" xr2:uid="{00000000-000D-0000-FFFF-FFFF00000000}"/>
  </bookViews>
  <sheets>
    <sheet name="ANALISIS produccion de centro" sheetId="7" r:id="rId1"/>
    <sheet name="ANALISIS regular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9" i="6" l="1"/>
  <c r="G4" i="6"/>
  <c r="I14" i="7"/>
  <c r="G14" i="7"/>
  <c r="I13" i="7"/>
  <c r="G13" i="7"/>
  <c r="I12" i="7"/>
  <c r="G12" i="7"/>
  <c r="I11" i="7"/>
  <c r="G11" i="7"/>
  <c r="J11" i="7" s="1"/>
  <c r="I10" i="7"/>
  <c r="G10" i="7"/>
  <c r="I9" i="7"/>
  <c r="G9" i="7"/>
  <c r="I8" i="7"/>
  <c r="G8" i="7"/>
  <c r="I7" i="7"/>
  <c r="G7" i="7"/>
  <c r="I6" i="7"/>
  <c r="G6" i="7"/>
  <c r="I5" i="7"/>
  <c r="G5" i="7"/>
  <c r="I4" i="7"/>
  <c r="G4" i="7"/>
  <c r="G21" i="6"/>
  <c r="J6" i="7" l="1"/>
  <c r="J5" i="7"/>
  <c r="J12" i="7"/>
  <c r="J10" i="7"/>
  <c r="J14" i="7"/>
  <c r="J4" i="7"/>
  <c r="J9" i="7"/>
  <c r="J13" i="7"/>
  <c r="J8" i="7"/>
  <c r="J7" i="7"/>
  <c r="I15" i="7"/>
  <c r="I16" i="7" s="1"/>
  <c r="G15" i="7"/>
  <c r="G16" i="7" s="1"/>
  <c r="G17" i="7" s="1"/>
  <c r="J15" i="7" l="1"/>
  <c r="J16" i="7" s="1"/>
  <c r="J17" i="7" s="1"/>
  <c r="I17" i="7"/>
  <c r="I7" i="6" l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J21" i="6" s="1"/>
  <c r="I22" i="6"/>
  <c r="I23" i="6"/>
  <c r="I24" i="6"/>
  <c r="G16" i="6"/>
  <c r="G7" i="6"/>
  <c r="G8" i="6"/>
  <c r="G9" i="6"/>
  <c r="G10" i="6"/>
  <c r="J10" i="6" s="1"/>
  <c r="G11" i="6"/>
  <c r="G12" i="6"/>
  <c r="G13" i="6"/>
  <c r="G14" i="6"/>
  <c r="G15" i="6"/>
  <c r="G17" i="6"/>
  <c r="G18" i="6"/>
  <c r="G19" i="6"/>
  <c r="G20" i="6"/>
  <c r="J20" i="6" s="1"/>
  <c r="G22" i="6"/>
  <c r="G23" i="6"/>
  <c r="G24" i="6"/>
  <c r="G5" i="6"/>
  <c r="G6" i="6"/>
  <c r="J23" i="6" l="1"/>
  <c r="J17" i="6"/>
  <c r="J18" i="6"/>
  <c r="J16" i="6"/>
  <c r="J7" i="6"/>
  <c r="J22" i="6"/>
  <c r="J11" i="6"/>
  <c r="J15" i="6"/>
  <c r="J9" i="6"/>
  <c r="J8" i="6"/>
  <c r="J19" i="6"/>
  <c r="J13" i="6"/>
  <c r="J24" i="6"/>
  <c r="J14" i="6"/>
  <c r="J12" i="6"/>
  <c r="G25" i="6"/>
  <c r="G26" i="6" s="1"/>
  <c r="G27" i="6" s="1"/>
  <c r="I5" i="6"/>
  <c r="J5" i="6" s="1"/>
  <c r="I6" i="6"/>
  <c r="J6" i="6" s="1"/>
  <c r="I4" i="6"/>
  <c r="I25" i="6" l="1"/>
  <c r="I26" i="6" s="1"/>
  <c r="I27" i="6" s="1"/>
  <c r="J4" i="6"/>
  <c r="J25" i="6" l="1"/>
  <c r="J26" i="6" l="1"/>
  <c r="J27" i="6" s="1"/>
</calcChain>
</file>

<file path=xl/sharedStrings.xml><?xml version="1.0" encoding="utf-8"?>
<sst xmlns="http://schemas.openxmlformats.org/spreadsheetml/2006/main" count="90" uniqueCount="46">
  <si>
    <t>ANALISIS - ESTUDIO DE MERCADO</t>
  </si>
  <si>
    <t>ITEM</t>
  </si>
  <si>
    <t xml:space="preserve">DESCRIPCIÓN DETALLADA </t>
  </si>
  <si>
    <t xml:space="preserve">UNIDAD </t>
  </si>
  <si>
    <t>CANT</t>
  </si>
  <si>
    <t>VR/UNITARIO 1  bronces y laminas</t>
  </si>
  <si>
    <t>COTIZACIÓN 1</t>
  </si>
  <si>
    <t>VR/UNITARIO 2  dismec ingenieria</t>
  </si>
  <si>
    <t>COTIZACIÓN 2</t>
  </si>
  <si>
    <t>PROMEDIO</t>
  </si>
  <si>
    <t>CEPILLO DE ALAMBRE ACERO AL CARBONO EN MANGO DE MADERA   CALIDAD FULLER</t>
  </si>
  <si>
    <t>UNIDAD</t>
  </si>
  <si>
    <t>PINTURA DE ACABADO TRES EN UNO COLOR NEGRO (PINTULUZ 3 EN 1)</t>
  </si>
  <si>
    <t>GALON</t>
  </si>
  <si>
    <t>PLATINA DE ACERO HR A-36 DE 2"X1/8"X6MTS.</t>
  </si>
  <si>
    <t>PLATINA DE ACERO HR A-36 DE 4"X1/4"X6MTS.</t>
  </si>
  <si>
    <t>VALORES TOTALES SIN IVA</t>
  </si>
  <si>
    <t>IVA</t>
  </si>
  <si>
    <t>TOTAL</t>
  </si>
  <si>
    <t>PINZA PORTAELECTRODO 300 AMPERIOS. PARA TRABAJO PESADO</t>
  </si>
  <si>
    <t>KILO</t>
  </si>
  <si>
    <t>DISCO ABRASIVO PARA CORTE DE 1MM X 4" DIAMETRO</t>
  </si>
  <si>
    <t>DISCO ABRASIVO PARA PULIR DE 1/4" X 4" DIAMETRO</t>
  </si>
  <si>
    <t>MARTILLO PICA ESCORIA PARA SOLDADURA</t>
  </si>
  <si>
    <t>ELECTRODO ALAMBRE SÓLIDO A AL CORBÓN MIG-MAG AWS A5.18 ER70S-6 -0.035" X ROLLO DE 15 KILOS</t>
  </si>
  <si>
    <t>TUBO CUADRADO EN LAMINA DE 25*25MM CALIBRE 18</t>
  </si>
  <si>
    <t>BASE SOPORTE PARA DISCO CUBITRON DE 4Y1/2</t>
  </si>
  <si>
    <t>DISCO DE PULIDO DE FIBRA, TIPO CUBITRON GRANO 36, PARA PULIDORA DE 4 Y ½" </t>
  </si>
  <si>
    <t>UNIDAD </t>
  </si>
  <si>
    <t>CILINDRO DE ARGON INDUSTRIAL  DE 10.5 M3</t>
  </si>
  <si>
    <t>CILINDRO DE MEZCLA DE ARGON Y CO2 AL 75/25% DE 10.5 M3</t>
  </si>
  <si>
    <t>CILINDRO DE OXIGENO INDUSTRIAL DE 6.5M3</t>
  </si>
  <si>
    <t>CILINDRO DE ACETILENO GASEOSO DE 4,5 KILOGRAMOS</t>
  </si>
  <si>
    <t>ELECTRODO REVESTIDO DE ACERO AL CARBONO AWS A5.1 E-7018 DIÁMETRO: 1/8” X KILO</t>
  </si>
  <si>
    <t>ELECTRODO REVESTIDO DE ACERO AL CARBONO AWS A5.1 E-6010 DIÁMETRO: 3/32” X KILO</t>
  </si>
  <si>
    <t>ELECTRODO REVESTIDO DE ACERO AL CARBONO AWS A5.1 E-6011 DIÁMETRO: 3/32” X LKILO</t>
  </si>
  <si>
    <t>ELECTRODO REVESTIDO DE ACERO AL CARBONO AWS A5.1 E-6013 DIÁMETRO: 3/32” X KILO</t>
  </si>
  <si>
    <t>ELECTRODO REVESTIDO DE ACERO AL CARBONO AWS A5.1 E-6013 DIÁMETRO: 1/8” KILO</t>
  </si>
  <si>
    <t>ROLLO</t>
  </si>
  <si>
    <t>ELECTRODO REVESTIDO DE ACERO AL CARBONO AWS A5.1 E-7018 DIÁMETRO: 3/32” X KILO</t>
  </si>
  <si>
    <t>ELECTRODO ALAMBRE TUBULAR –FCAW AWS A5.20 E71T 4  -1.2 MM X ROLLO DE 15 KILOS  NOTA AUTOPROTEGIDO</t>
  </si>
  <si>
    <t xml:space="preserve">LAMINA DE ACERO HR DE 1*2M X1/8” DE ESPESOR </t>
  </si>
  <si>
    <t>ELECTRODO REVESTIDO DE ACERO AL CARBONO AWS A5.1 E-7014 DIÁMETRO: 3/32” X KILO</t>
  </si>
  <si>
    <t>DISCO ABRASIVO PARA PULIR TIPO FLAP DE 1/4" X 4" DIAMETRO</t>
  </si>
  <si>
    <t>GRATA CIRCULAR PARA PULIDORA DE 4 PULGADAS</t>
  </si>
  <si>
    <t>ELECTRODO PARA SOLDADURA EUTECTRODE 680 DE 1/8 DE PULGADA DE DIÁMETRO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</si>
</sst>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_-;\-&quot;$&quot;* #,##0_-;_-&quot;$&quot;* &quot;-&quot;??_-;_-@_-"/>
    <numFmt numFmtId="167" formatCode="_-[$$-240A]\ * #,##0.00_-;\-[$$-240A]\ * #,##0.00_-;_-[$$-240A]\ * &quot;-&quot;??_-;_-@_-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0"/>
      <color rgb="FF000000"/>
      <name val="Times New Roman"/>
      <family val="1"/>
    </font>
    <font>
      <sz val="8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42" fontId="2" fillId="0" borderId="0" applyFont="0" applyFill="0" applyBorder="0" applyAlignment="0" applyProtection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30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2" fontId="7" fillId="0" borderId="1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6" fontId="9" fillId="0" borderId="1" xfId="5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7" fontId="9" fillId="0" borderId="1" xfId="5" applyNumberFormat="1" applyFont="1" applyFill="1" applyBorder="1" applyAlignment="1">
      <alignment horizontal="center" vertical="center" wrapText="1"/>
    </xf>
    <xf numFmtId="167" fontId="0" fillId="0" borderId="3" xfId="17" applyNumberFormat="1" applyFont="1" applyBorder="1" applyAlignment="1">
      <alignment horizontal="center" vertical="center" wrapText="1"/>
    </xf>
    <xf numFmtId="44" fontId="0" fillId="0" borderId="3" xfId="17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/>
    </xf>
    <xf numFmtId="3" fontId="8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3" fontId="8" fillId="0" borderId="3" xfId="1" applyNumberFormat="1" applyFont="1" applyFill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</cellXfs>
  <cellStyles count="18">
    <cellStyle name="Moneda" xfId="17" builtinId="4"/>
    <cellStyle name="Moneda [0]" xfId="1" builtinId="7"/>
    <cellStyle name="Moneda [0] 2" xfId="4" xr:uid="{00000000-0005-0000-0000-000001000000}"/>
    <cellStyle name="Moneda 10" xfId="13" xr:uid="{00000000-0005-0000-0000-000002000000}"/>
    <cellStyle name="Moneda 11" xfId="14" xr:uid="{00000000-0005-0000-0000-000003000000}"/>
    <cellStyle name="Moneda 12" xfId="15" xr:uid="{00000000-0005-0000-0000-000004000000}"/>
    <cellStyle name="Moneda 13" xfId="16" xr:uid="{00000000-0005-0000-0000-000005000000}"/>
    <cellStyle name="Moneda 2" xfId="5" xr:uid="{00000000-0005-0000-0000-000006000000}"/>
    <cellStyle name="Moneda 3" xfId="6" xr:uid="{00000000-0005-0000-0000-000007000000}"/>
    <cellStyle name="Moneda 4" xfId="7" xr:uid="{00000000-0005-0000-0000-000008000000}"/>
    <cellStyle name="Moneda 5" xfId="8" xr:uid="{00000000-0005-0000-0000-000009000000}"/>
    <cellStyle name="Moneda 6" xfId="9" xr:uid="{00000000-0005-0000-0000-00000A000000}"/>
    <cellStyle name="Moneda 7" xfId="10" xr:uid="{00000000-0005-0000-0000-00000B000000}"/>
    <cellStyle name="Moneda 8" xfId="11" xr:uid="{00000000-0005-0000-0000-00000C000000}"/>
    <cellStyle name="Moneda 9" xfId="12" xr:uid="{00000000-0005-0000-0000-00000D000000}"/>
    <cellStyle name="Normal" xfId="0" builtinId="0"/>
    <cellStyle name="Normal 2" xfId="2" xr:uid="{00000000-0005-0000-0000-00000F000000}"/>
    <cellStyle name="Normal 3" xfId="3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1901-587B-4311-B78B-3B9D4FC75160}">
  <sheetPr>
    <pageSetUpPr fitToPage="1"/>
  </sheetPr>
  <dimension ref="B2:M19"/>
  <sheetViews>
    <sheetView topLeftCell="D1" zoomScale="90" zoomScaleNormal="90" workbookViewId="0">
      <selection activeCell="B2" sqref="B2:J17"/>
    </sheetView>
  </sheetViews>
  <sheetFormatPr baseColWidth="10" defaultColWidth="12" defaultRowHeight="13.8" x14ac:dyDescent="0.25"/>
  <cols>
    <col min="1" max="1" width="12" style="1"/>
    <col min="2" max="2" width="10.109375" style="1" customWidth="1"/>
    <col min="3" max="3" width="89.44140625" style="3" customWidth="1"/>
    <col min="4" max="5" width="13.109375" style="1" customWidth="1"/>
    <col min="6" max="6" width="21.44140625" style="3" customWidth="1"/>
    <col min="7" max="7" width="23.33203125" style="3" customWidth="1"/>
    <col min="8" max="8" width="20.77734375" style="3" customWidth="1"/>
    <col min="9" max="9" width="24.6640625" style="3" customWidth="1"/>
    <col min="10" max="10" width="18" style="3" bestFit="1" customWidth="1"/>
    <col min="11" max="13" width="12" style="3"/>
    <col min="14" max="16384" width="12" style="1"/>
  </cols>
  <sheetData>
    <row r="2" spans="2:13" s="5" customFormat="1" ht="23.25" customHeight="1" x14ac:dyDescent="0.25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4"/>
      <c r="L2" s="4"/>
      <c r="M2" s="4"/>
    </row>
    <row r="3" spans="2:13" s="6" customFormat="1" ht="42.75" customHeight="1" x14ac:dyDescent="0.25"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9</v>
      </c>
    </row>
    <row r="4" spans="2:13" s="4" customFormat="1" x14ac:dyDescent="0.25">
      <c r="B4" s="8">
        <v>1</v>
      </c>
      <c r="C4" s="27" t="s">
        <v>10</v>
      </c>
      <c r="D4" s="28" t="s">
        <v>11</v>
      </c>
      <c r="E4" s="28">
        <v>20</v>
      </c>
      <c r="F4" s="19">
        <v>12605</v>
      </c>
      <c r="G4" s="9">
        <f t="shared" ref="G4:G14" si="0">+F4*E4</f>
        <v>252100</v>
      </c>
      <c r="H4" s="17">
        <v>8000</v>
      </c>
      <c r="I4" s="9">
        <f t="shared" ref="I4:I14" si="1">+H4*E4</f>
        <v>160000</v>
      </c>
      <c r="J4" s="9">
        <f t="shared" ref="J4:J14" si="2">(G4+I4)/2</f>
        <v>206050</v>
      </c>
    </row>
    <row r="5" spans="2:13" s="4" customFormat="1" x14ac:dyDescent="0.25">
      <c r="B5" s="8">
        <v>2</v>
      </c>
      <c r="C5" s="27" t="s">
        <v>25</v>
      </c>
      <c r="D5" s="28" t="s">
        <v>11</v>
      </c>
      <c r="E5" s="28">
        <v>10</v>
      </c>
      <c r="F5" s="19">
        <v>23000</v>
      </c>
      <c r="G5" s="9">
        <f t="shared" si="0"/>
        <v>230000</v>
      </c>
      <c r="H5" s="17">
        <v>45500</v>
      </c>
      <c r="I5" s="9">
        <f t="shared" si="1"/>
        <v>455000</v>
      </c>
      <c r="J5" s="9">
        <f t="shared" si="2"/>
        <v>342500</v>
      </c>
    </row>
    <row r="6" spans="2:13" s="4" customFormat="1" x14ac:dyDescent="0.25">
      <c r="B6" s="8">
        <v>3</v>
      </c>
      <c r="C6" s="27" t="s">
        <v>12</v>
      </c>
      <c r="D6" s="28" t="s">
        <v>13</v>
      </c>
      <c r="E6" s="28">
        <v>2</v>
      </c>
      <c r="F6" s="19">
        <v>125000</v>
      </c>
      <c r="G6" s="9">
        <f t="shared" si="0"/>
        <v>250000</v>
      </c>
      <c r="H6" s="17">
        <v>145000</v>
      </c>
      <c r="I6" s="9">
        <f t="shared" si="1"/>
        <v>290000</v>
      </c>
      <c r="J6" s="9">
        <f t="shared" si="2"/>
        <v>270000</v>
      </c>
    </row>
    <row r="7" spans="2:13" s="4" customFormat="1" x14ac:dyDescent="0.25">
      <c r="B7" s="8">
        <v>4</v>
      </c>
      <c r="C7" s="27" t="s">
        <v>14</v>
      </c>
      <c r="D7" s="28" t="s">
        <v>11</v>
      </c>
      <c r="E7" s="28">
        <v>5</v>
      </c>
      <c r="F7" s="19">
        <v>42000</v>
      </c>
      <c r="G7" s="9">
        <f>+F7*E7</f>
        <v>210000</v>
      </c>
      <c r="H7" s="17">
        <v>58500</v>
      </c>
      <c r="I7" s="9">
        <f t="shared" si="1"/>
        <v>292500</v>
      </c>
      <c r="J7" s="9">
        <f t="shared" si="2"/>
        <v>251250</v>
      </c>
    </row>
    <row r="8" spans="2:13" s="4" customFormat="1" x14ac:dyDescent="0.25">
      <c r="B8" s="8">
        <v>5</v>
      </c>
      <c r="C8" s="27" t="s">
        <v>15</v>
      </c>
      <c r="D8" s="28" t="s">
        <v>11</v>
      </c>
      <c r="E8" s="28">
        <v>2</v>
      </c>
      <c r="F8" s="19">
        <v>192000</v>
      </c>
      <c r="G8" s="9">
        <f t="shared" si="0"/>
        <v>384000</v>
      </c>
      <c r="H8" s="17">
        <v>234000</v>
      </c>
      <c r="I8" s="9">
        <f t="shared" si="1"/>
        <v>468000</v>
      </c>
      <c r="J8" s="9">
        <f t="shared" si="2"/>
        <v>426000</v>
      </c>
    </row>
    <row r="9" spans="2:13" s="4" customFormat="1" x14ac:dyDescent="0.25">
      <c r="B9" s="8">
        <v>6</v>
      </c>
      <c r="C9" s="27" t="s">
        <v>26</v>
      </c>
      <c r="D9" s="28" t="s">
        <v>11</v>
      </c>
      <c r="E9" s="28">
        <v>3</v>
      </c>
      <c r="F9" s="19">
        <v>98000</v>
      </c>
      <c r="G9" s="9">
        <f t="shared" si="0"/>
        <v>294000</v>
      </c>
      <c r="H9" s="17">
        <v>28000</v>
      </c>
      <c r="I9" s="9">
        <f t="shared" si="1"/>
        <v>84000</v>
      </c>
      <c r="J9" s="9">
        <f t="shared" si="2"/>
        <v>189000</v>
      </c>
    </row>
    <row r="10" spans="2:13" s="4" customFormat="1" x14ac:dyDescent="0.25">
      <c r="B10" s="8">
        <v>7</v>
      </c>
      <c r="C10" s="27" t="s">
        <v>27</v>
      </c>
      <c r="D10" s="28" t="s">
        <v>28</v>
      </c>
      <c r="E10" s="28">
        <v>10</v>
      </c>
      <c r="F10" s="19">
        <v>10500</v>
      </c>
      <c r="G10" s="9">
        <f t="shared" si="0"/>
        <v>105000</v>
      </c>
      <c r="H10" s="17">
        <v>12000</v>
      </c>
      <c r="I10" s="9">
        <f t="shared" si="1"/>
        <v>120000</v>
      </c>
      <c r="J10" s="9">
        <f t="shared" si="2"/>
        <v>112500</v>
      </c>
    </row>
    <row r="11" spans="2:13" s="4" customFormat="1" x14ac:dyDescent="0.25">
      <c r="B11" s="8">
        <v>8</v>
      </c>
      <c r="C11" s="27" t="s">
        <v>29</v>
      </c>
      <c r="D11" s="28" t="s">
        <v>3</v>
      </c>
      <c r="E11" s="28">
        <v>4</v>
      </c>
      <c r="F11" s="19">
        <v>975000</v>
      </c>
      <c r="G11" s="9">
        <f t="shared" si="0"/>
        <v>3900000</v>
      </c>
      <c r="H11" s="17">
        <v>1100000</v>
      </c>
      <c r="I11" s="9">
        <f t="shared" si="1"/>
        <v>4400000</v>
      </c>
      <c r="J11" s="9">
        <f t="shared" si="2"/>
        <v>4150000</v>
      </c>
    </row>
    <row r="12" spans="2:13" s="4" customFormat="1" x14ac:dyDescent="0.25">
      <c r="B12" s="8">
        <v>9</v>
      </c>
      <c r="C12" s="27" t="s">
        <v>30</v>
      </c>
      <c r="D12" s="28" t="s">
        <v>11</v>
      </c>
      <c r="E12" s="28">
        <v>6</v>
      </c>
      <c r="F12" s="19">
        <v>600000</v>
      </c>
      <c r="G12" s="9">
        <f t="shared" si="0"/>
        <v>3600000</v>
      </c>
      <c r="H12" s="17">
        <v>800000</v>
      </c>
      <c r="I12" s="9">
        <f t="shared" si="1"/>
        <v>4800000</v>
      </c>
      <c r="J12" s="9">
        <f t="shared" si="2"/>
        <v>4200000</v>
      </c>
    </row>
    <row r="13" spans="2:13" s="4" customFormat="1" x14ac:dyDescent="0.25">
      <c r="B13" s="8">
        <v>10</v>
      </c>
      <c r="C13" s="27" t="s">
        <v>31</v>
      </c>
      <c r="D13" s="28" t="s">
        <v>11</v>
      </c>
      <c r="E13" s="28">
        <v>4</v>
      </c>
      <c r="F13" s="19">
        <v>275000</v>
      </c>
      <c r="G13" s="9">
        <f t="shared" si="0"/>
        <v>1100000</v>
      </c>
      <c r="H13" s="17">
        <v>400000</v>
      </c>
      <c r="I13" s="9">
        <f t="shared" si="1"/>
        <v>1600000</v>
      </c>
      <c r="J13" s="9">
        <f t="shared" si="2"/>
        <v>1350000</v>
      </c>
    </row>
    <row r="14" spans="2:13" s="4" customFormat="1" x14ac:dyDescent="0.25">
      <c r="B14" s="8">
        <v>11</v>
      </c>
      <c r="C14" s="27" t="s">
        <v>32</v>
      </c>
      <c r="D14" s="28" t="s">
        <v>11</v>
      </c>
      <c r="E14" s="28">
        <v>2</v>
      </c>
      <c r="F14" s="19">
        <v>500000</v>
      </c>
      <c r="G14" s="9">
        <f t="shared" si="0"/>
        <v>1000000</v>
      </c>
      <c r="H14" s="17">
        <v>600000</v>
      </c>
      <c r="I14" s="9">
        <f t="shared" si="1"/>
        <v>1200000</v>
      </c>
      <c r="J14" s="9">
        <f t="shared" si="2"/>
        <v>1100000</v>
      </c>
    </row>
    <row r="15" spans="2:13" s="5" customFormat="1" x14ac:dyDescent="0.25">
      <c r="B15" s="10"/>
      <c r="C15" s="14" t="s">
        <v>16</v>
      </c>
      <c r="D15" s="11"/>
      <c r="E15" s="12"/>
      <c r="F15" s="25"/>
      <c r="G15" s="13">
        <f>SUM(G4:G14)</f>
        <v>11325100</v>
      </c>
      <c r="H15" s="13"/>
      <c r="I15" s="13">
        <f>SUM(I4:I14)</f>
        <v>13869500</v>
      </c>
      <c r="J15" s="13">
        <f>(G15+I15)/2</f>
        <v>12597300</v>
      </c>
      <c r="K15" s="7"/>
      <c r="L15" s="7"/>
      <c r="M15" s="4"/>
    </row>
    <row r="16" spans="2:13" s="5" customFormat="1" x14ac:dyDescent="0.25">
      <c r="B16" s="16"/>
      <c r="C16" s="14" t="s">
        <v>17</v>
      </c>
      <c r="D16" s="11"/>
      <c r="E16" s="12"/>
      <c r="F16" s="26"/>
      <c r="G16" s="12">
        <f>+G15*19%</f>
        <v>2151769</v>
      </c>
      <c r="H16" s="12"/>
      <c r="I16" s="12">
        <f>+I15*19%</f>
        <v>2635205</v>
      </c>
      <c r="J16" s="12">
        <f>+J15*19%</f>
        <v>2393487</v>
      </c>
      <c r="K16" s="7"/>
      <c r="L16" s="7"/>
      <c r="M16" s="4"/>
    </row>
    <row r="17" spans="2:13" s="5" customFormat="1" x14ac:dyDescent="0.25">
      <c r="B17" s="16"/>
      <c r="C17" s="14" t="s">
        <v>18</v>
      </c>
      <c r="D17" s="11"/>
      <c r="E17" s="12"/>
      <c r="F17" s="12"/>
      <c r="G17" s="12">
        <f>+G15+G16</f>
        <v>13476869</v>
      </c>
      <c r="H17" s="12"/>
      <c r="I17" s="12">
        <f>+I15+I16</f>
        <v>16504705</v>
      </c>
      <c r="J17" s="12">
        <f>+J15+J16</f>
        <v>14990787</v>
      </c>
      <c r="K17" s="7"/>
      <c r="L17" s="7"/>
      <c r="M17" s="4"/>
    </row>
    <row r="18" spans="2:13" s="5" customFormat="1" ht="13.2" x14ac:dyDescent="0.25">
      <c r="C18" s="4"/>
      <c r="E18" s="7"/>
      <c r="F18" s="7"/>
      <c r="G18" s="7"/>
      <c r="H18" s="7"/>
      <c r="I18" s="7"/>
      <c r="J18" s="7"/>
      <c r="K18" s="7"/>
      <c r="L18" s="7"/>
      <c r="M18" s="4"/>
    </row>
    <row r="19" spans="2:13" x14ac:dyDescent="0.25">
      <c r="E19" s="2"/>
      <c r="F19" s="2"/>
      <c r="G19" s="2"/>
      <c r="H19" s="2"/>
      <c r="I19" s="2"/>
      <c r="J19" s="2"/>
      <c r="K19" s="2"/>
      <c r="L19" s="2"/>
    </row>
  </sheetData>
  <mergeCells count="1">
    <mergeCell ref="B2:J2"/>
  </mergeCells>
  <pageMargins left="0.7" right="0.7" top="0.75" bottom="0.75" header="0.3" footer="0.3"/>
  <pageSetup scale="61" fitToWidth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9"/>
  <sheetViews>
    <sheetView tabSelected="1" topLeftCell="D1" zoomScale="90" zoomScaleNormal="90" workbookViewId="0">
      <selection activeCell="J30" sqref="J30"/>
    </sheetView>
  </sheetViews>
  <sheetFormatPr baseColWidth="10" defaultColWidth="12" defaultRowHeight="13.8" x14ac:dyDescent="0.25"/>
  <cols>
    <col min="1" max="1" width="12" style="1"/>
    <col min="2" max="2" width="10.109375" style="1" customWidth="1"/>
    <col min="3" max="3" width="89.44140625" style="3" customWidth="1"/>
    <col min="4" max="5" width="13.109375" style="1" customWidth="1"/>
    <col min="6" max="6" width="21.44140625" style="3" customWidth="1"/>
    <col min="7" max="7" width="23.33203125" style="3" customWidth="1"/>
    <col min="8" max="8" width="20.77734375" style="3" customWidth="1"/>
    <col min="9" max="9" width="24.6640625" style="3" customWidth="1"/>
    <col min="10" max="10" width="18" style="3" bestFit="1" customWidth="1"/>
    <col min="11" max="13" width="12" style="3"/>
    <col min="14" max="16384" width="12" style="1"/>
  </cols>
  <sheetData>
    <row r="2" spans="2:13" s="5" customFormat="1" ht="23.25" customHeight="1" x14ac:dyDescent="0.25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4"/>
      <c r="L2" s="4"/>
      <c r="M2" s="4"/>
    </row>
    <row r="3" spans="2:13" s="6" customFormat="1" ht="42.75" customHeight="1" x14ac:dyDescent="0.25"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9</v>
      </c>
    </row>
    <row r="4" spans="2:13" s="4" customFormat="1" x14ac:dyDescent="0.25">
      <c r="B4" s="8">
        <v>1</v>
      </c>
      <c r="C4" s="23" t="s">
        <v>33</v>
      </c>
      <c r="D4" s="24" t="s">
        <v>20</v>
      </c>
      <c r="E4" s="24">
        <v>80</v>
      </c>
      <c r="F4" s="18">
        <v>13445</v>
      </c>
      <c r="G4" s="9">
        <f>+F4*E4</f>
        <v>1075600</v>
      </c>
      <c r="H4" s="15">
        <v>27000</v>
      </c>
      <c r="I4" s="9">
        <f>+H4*E4</f>
        <v>2160000</v>
      </c>
      <c r="J4" s="9">
        <f>(G4+I4)/2</f>
        <v>1617800</v>
      </c>
    </row>
    <row r="5" spans="2:13" s="4" customFormat="1" x14ac:dyDescent="0.25">
      <c r="B5" s="8">
        <v>2</v>
      </c>
      <c r="C5" s="23" t="s">
        <v>19</v>
      </c>
      <c r="D5" s="24" t="s">
        <v>11</v>
      </c>
      <c r="E5" s="24">
        <v>8</v>
      </c>
      <c r="F5" s="19">
        <v>25210</v>
      </c>
      <c r="G5" s="9">
        <f>+F5*E5</f>
        <v>201680</v>
      </c>
      <c r="H5" s="17">
        <v>35000</v>
      </c>
      <c r="I5" s="9">
        <f t="shared" ref="I5:I24" si="0">+H5*E5</f>
        <v>280000</v>
      </c>
      <c r="J5" s="9">
        <f t="shared" ref="J5:J24" si="1">(G5+I5)/2</f>
        <v>240840</v>
      </c>
    </row>
    <row r="6" spans="2:13" s="4" customFormat="1" x14ac:dyDescent="0.25">
      <c r="B6" s="8">
        <v>3</v>
      </c>
      <c r="C6" s="23" t="s">
        <v>34</v>
      </c>
      <c r="D6" s="24" t="s">
        <v>20</v>
      </c>
      <c r="E6" s="24">
        <v>60</v>
      </c>
      <c r="F6" s="19">
        <v>15126</v>
      </c>
      <c r="G6" s="9">
        <f t="shared" ref="G6:G24" si="2">+F6*E6</f>
        <v>907560</v>
      </c>
      <c r="H6" s="17">
        <v>27000</v>
      </c>
      <c r="I6" s="9">
        <f t="shared" si="0"/>
        <v>1620000</v>
      </c>
      <c r="J6" s="9">
        <f t="shared" si="1"/>
        <v>1263780</v>
      </c>
    </row>
    <row r="7" spans="2:13" s="4" customFormat="1" x14ac:dyDescent="0.25">
      <c r="B7" s="8">
        <v>4</v>
      </c>
      <c r="C7" s="23" t="s">
        <v>35</v>
      </c>
      <c r="D7" s="24" t="s">
        <v>20</v>
      </c>
      <c r="E7" s="24">
        <v>60</v>
      </c>
      <c r="F7" s="19">
        <v>15126</v>
      </c>
      <c r="G7" s="9">
        <f t="shared" si="2"/>
        <v>907560</v>
      </c>
      <c r="H7" s="17">
        <v>27000</v>
      </c>
      <c r="I7" s="9">
        <f t="shared" si="0"/>
        <v>1620000</v>
      </c>
      <c r="J7" s="9">
        <f t="shared" si="1"/>
        <v>1263780</v>
      </c>
    </row>
    <row r="8" spans="2:13" s="4" customFormat="1" x14ac:dyDescent="0.25">
      <c r="B8" s="8">
        <v>5</v>
      </c>
      <c r="C8" s="23" t="s">
        <v>21</v>
      </c>
      <c r="D8" s="24" t="s">
        <v>11</v>
      </c>
      <c r="E8" s="24">
        <v>80</v>
      </c>
      <c r="F8" s="19">
        <v>2521</v>
      </c>
      <c r="G8" s="9">
        <f t="shared" si="2"/>
        <v>201680</v>
      </c>
      <c r="H8" s="17">
        <v>5000</v>
      </c>
      <c r="I8" s="9">
        <f t="shared" si="0"/>
        <v>400000</v>
      </c>
      <c r="J8" s="9">
        <f t="shared" si="1"/>
        <v>300840</v>
      </c>
    </row>
    <row r="9" spans="2:13" s="4" customFormat="1" x14ac:dyDescent="0.25">
      <c r="B9" s="8">
        <v>6</v>
      </c>
      <c r="C9" s="23" t="s">
        <v>22</v>
      </c>
      <c r="D9" s="24" t="s">
        <v>11</v>
      </c>
      <c r="E9" s="24">
        <v>60</v>
      </c>
      <c r="F9" s="19">
        <v>4621</v>
      </c>
      <c r="G9" s="9">
        <f t="shared" si="2"/>
        <v>277260</v>
      </c>
      <c r="H9" s="17">
        <v>8000</v>
      </c>
      <c r="I9" s="9">
        <f t="shared" si="0"/>
        <v>480000</v>
      </c>
      <c r="J9" s="9">
        <f t="shared" si="1"/>
        <v>378630</v>
      </c>
    </row>
    <row r="10" spans="2:13" s="4" customFormat="1" x14ac:dyDescent="0.25">
      <c r="B10" s="8">
        <v>7</v>
      </c>
      <c r="C10" s="23" t="s">
        <v>10</v>
      </c>
      <c r="D10" s="24" t="s">
        <v>11</v>
      </c>
      <c r="E10" s="24">
        <v>20</v>
      </c>
      <c r="F10" s="19">
        <v>12605</v>
      </c>
      <c r="G10" s="9">
        <f t="shared" si="2"/>
        <v>252100</v>
      </c>
      <c r="H10" s="17">
        <v>8000</v>
      </c>
      <c r="I10" s="9">
        <f t="shared" si="0"/>
        <v>160000</v>
      </c>
      <c r="J10" s="9">
        <f t="shared" si="1"/>
        <v>206050</v>
      </c>
    </row>
    <row r="11" spans="2:13" s="4" customFormat="1" x14ac:dyDescent="0.25">
      <c r="B11" s="8">
        <v>8</v>
      </c>
      <c r="C11" s="23" t="s">
        <v>23</v>
      </c>
      <c r="D11" s="24" t="s">
        <v>11</v>
      </c>
      <c r="E11" s="24">
        <v>35</v>
      </c>
      <c r="F11" s="19">
        <v>21008</v>
      </c>
      <c r="G11" s="9">
        <f t="shared" si="2"/>
        <v>735280</v>
      </c>
      <c r="H11" s="17">
        <v>28000</v>
      </c>
      <c r="I11" s="9">
        <f t="shared" si="0"/>
        <v>980000</v>
      </c>
      <c r="J11" s="9">
        <f t="shared" si="1"/>
        <v>857640</v>
      </c>
    </row>
    <row r="12" spans="2:13" s="4" customFormat="1" x14ac:dyDescent="0.25">
      <c r="B12" s="8">
        <v>9</v>
      </c>
      <c r="C12" s="23" t="s">
        <v>36</v>
      </c>
      <c r="D12" s="24" t="s">
        <v>20</v>
      </c>
      <c r="E12" s="24">
        <v>80</v>
      </c>
      <c r="F12" s="19">
        <v>15126</v>
      </c>
      <c r="G12" s="9">
        <f t="shared" si="2"/>
        <v>1210080</v>
      </c>
      <c r="H12" s="17">
        <v>27000</v>
      </c>
      <c r="I12" s="9">
        <f t="shared" si="0"/>
        <v>2160000</v>
      </c>
      <c r="J12" s="9">
        <f t="shared" si="1"/>
        <v>1685040</v>
      </c>
    </row>
    <row r="13" spans="2:13" s="4" customFormat="1" ht="36.75" customHeight="1" x14ac:dyDescent="0.25">
      <c r="B13" s="8">
        <v>10</v>
      </c>
      <c r="C13" s="23" t="s">
        <v>37</v>
      </c>
      <c r="D13" s="24" t="s">
        <v>20</v>
      </c>
      <c r="E13" s="24">
        <v>80</v>
      </c>
      <c r="F13" s="19">
        <v>15126</v>
      </c>
      <c r="G13" s="9">
        <f t="shared" si="2"/>
        <v>1210080</v>
      </c>
      <c r="H13" s="17">
        <v>27000</v>
      </c>
      <c r="I13" s="9">
        <f t="shared" si="0"/>
        <v>2160000</v>
      </c>
      <c r="J13" s="9">
        <f t="shared" si="1"/>
        <v>1685040</v>
      </c>
    </row>
    <row r="14" spans="2:13" s="4" customFormat="1" x14ac:dyDescent="0.25">
      <c r="B14" s="8">
        <v>11</v>
      </c>
      <c r="C14" s="23" t="s">
        <v>24</v>
      </c>
      <c r="D14" s="24" t="s">
        <v>38</v>
      </c>
      <c r="E14" s="24">
        <v>2</v>
      </c>
      <c r="F14" s="19">
        <v>117647</v>
      </c>
      <c r="G14" s="9">
        <f t="shared" si="2"/>
        <v>235294</v>
      </c>
      <c r="H14" s="17">
        <v>250000</v>
      </c>
      <c r="I14" s="9">
        <f t="shared" si="0"/>
        <v>500000</v>
      </c>
      <c r="J14" s="9">
        <f t="shared" si="1"/>
        <v>367647</v>
      </c>
    </row>
    <row r="15" spans="2:13" s="4" customFormat="1" ht="37.5" customHeight="1" x14ac:dyDescent="0.25">
      <c r="B15" s="8">
        <v>12</v>
      </c>
      <c r="C15" s="23" t="s">
        <v>39</v>
      </c>
      <c r="D15" s="24" t="s">
        <v>20</v>
      </c>
      <c r="E15" s="24">
        <v>80</v>
      </c>
      <c r="F15" s="19">
        <v>15126</v>
      </c>
      <c r="G15" s="9">
        <f t="shared" si="2"/>
        <v>1210080</v>
      </c>
      <c r="H15" s="17">
        <v>26000</v>
      </c>
      <c r="I15" s="9">
        <f t="shared" si="0"/>
        <v>2080000</v>
      </c>
      <c r="J15" s="9">
        <f t="shared" si="1"/>
        <v>1645040</v>
      </c>
    </row>
    <row r="16" spans="2:13" s="4" customFormat="1" ht="27.6" x14ac:dyDescent="0.25">
      <c r="B16" s="8">
        <v>13</v>
      </c>
      <c r="C16" s="23" t="s">
        <v>40</v>
      </c>
      <c r="D16" s="24" t="s">
        <v>11</v>
      </c>
      <c r="E16" s="24">
        <v>1</v>
      </c>
      <c r="F16" s="19">
        <v>172000</v>
      </c>
      <c r="G16" s="9">
        <f>+F16*E16</f>
        <v>172000</v>
      </c>
      <c r="H16" s="17">
        <v>312000</v>
      </c>
      <c r="I16" s="9">
        <f t="shared" si="0"/>
        <v>312000</v>
      </c>
      <c r="J16" s="9">
        <f t="shared" si="1"/>
        <v>242000</v>
      </c>
    </row>
    <row r="17" spans="2:13" s="4" customFormat="1" x14ac:dyDescent="0.25">
      <c r="B17" s="8">
        <v>14</v>
      </c>
      <c r="C17" s="23" t="s">
        <v>41</v>
      </c>
      <c r="D17" s="24" t="s">
        <v>11</v>
      </c>
      <c r="E17" s="24">
        <v>1</v>
      </c>
      <c r="F17" s="19">
        <v>199000</v>
      </c>
      <c r="G17" s="9">
        <f t="shared" si="2"/>
        <v>199000</v>
      </c>
      <c r="H17" s="17">
        <v>490000</v>
      </c>
      <c r="I17" s="9">
        <f t="shared" si="0"/>
        <v>490000</v>
      </c>
      <c r="J17" s="9">
        <f t="shared" si="1"/>
        <v>344500</v>
      </c>
    </row>
    <row r="18" spans="2:13" s="4" customFormat="1" x14ac:dyDescent="0.25">
      <c r="B18" s="8">
        <v>15</v>
      </c>
      <c r="C18" s="23" t="s">
        <v>42</v>
      </c>
      <c r="D18" s="24" t="s">
        <v>20</v>
      </c>
      <c r="E18" s="24">
        <v>40</v>
      </c>
      <c r="F18" s="19">
        <v>28000</v>
      </c>
      <c r="G18" s="9">
        <f t="shared" si="2"/>
        <v>1120000</v>
      </c>
      <c r="H18" s="17">
        <v>28000</v>
      </c>
      <c r="I18" s="9">
        <f t="shared" si="0"/>
        <v>1120000</v>
      </c>
      <c r="J18" s="9">
        <f t="shared" si="1"/>
        <v>1120000</v>
      </c>
    </row>
    <row r="19" spans="2:13" s="4" customFormat="1" ht="27" customHeight="1" x14ac:dyDescent="0.25">
      <c r="B19" s="8">
        <v>16</v>
      </c>
      <c r="C19" s="23" t="s">
        <v>43</v>
      </c>
      <c r="D19" s="24" t="s">
        <v>11</v>
      </c>
      <c r="E19" s="24">
        <v>50</v>
      </c>
      <c r="F19" s="19">
        <v>7563</v>
      </c>
      <c r="G19" s="9">
        <f t="shared" si="2"/>
        <v>378150</v>
      </c>
      <c r="H19" s="17">
        <v>8000</v>
      </c>
      <c r="I19" s="9">
        <f t="shared" si="0"/>
        <v>400000</v>
      </c>
      <c r="J19" s="9">
        <f t="shared" si="1"/>
        <v>389075</v>
      </c>
    </row>
    <row r="20" spans="2:13" s="4" customFormat="1" ht="17.25" customHeight="1" x14ac:dyDescent="0.25">
      <c r="B20" s="8">
        <v>17</v>
      </c>
      <c r="C20" s="23" t="s">
        <v>44</v>
      </c>
      <c r="D20" s="24" t="s">
        <v>11</v>
      </c>
      <c r="E20" s="24">
        <v>10</v>
      </c>
      <c r="F20" s="19">
        <v>18500</v>
      </c>
      <c r="G20" s="9">
        <f t="shared" si="2"/>
        <v>185000</v>
      </c>
      <c r="H20" s="17">
        <v>40000</v>
      </c>
      <c r="I20" s="9">
        <f t="shared" si="0"/>
        <v>400000</v>
      </c>
      <c r="J20" s="9">
        <f t="shared" si="1"/>
        <v>292500</v>
      </c>
    </row>
    <row r="21" spans="2:13" s="4" customFormat="1" x14ac:dyDescent="0.25">
      <c r="B21" s="8">
        <v>18</v>
      </c>
      <c r="C21" s="23" t="s">
        <v>14</v>
      </c>
      <c r="D21" s="24" t="s">
        <v>11</v>
      </c>
      <c r="E21" s="24">
        <v>10</v>
      </c>
      <c r="F21" s="19">
        <v>42000</v>
      </c>
      <c r="G21" s="9">
        <f>+F21*E21</f>
        <v>420000</v>
      </c>
      <c r="H21" s="17">
        <v>58500</v>
      </c>
      <c r="I21" s="9">
        <f t="shared" si="0"/>
        <v>585000</v>
      </c>
      <c r="J21" s="9">
        <f t="shared" si="1"/>
        <v>502500</v>
      </c>
    </row>
    <row r="22" spans="2:13" s="4" customFormat="1" x14ac:dyDescent="0.25">
      <c r="B22" s="8">
        <v>19</v>
      </c>
      <c r="C22" s="23" t="s">
        <v>15</v>
      </c>
      <c r="D22" s="24" t="s">
        <v>11</v>
      </c>
      <c r="E22" s="24">
        <v>6</v>
      </c>
      <c r="F22" s="19">
        <v>192000</v>
      </c>
      <c r="G22" s="9">
        <f t="shared" si="2"/>
        <v>1152000</v>
      </c>
      <c r="H22" s="17">
        <v>234000</v>
      </c>
      <c r="I22" s="9">
        <f t="shared" si="0"/>
        <v>1404000</v>
      </c>
      <c r="J22" s="9">
        <f t="shared" si="1"/>
        <v>1278000</v>
      </c>
    </row>
    <row r="23" spans="2:13" s="4" customFormat="1" x14ac:dyDescent="0.25">
      <c r="B23" s="8">
        <v>20</v>
      </c>
      <c r="C23" s="23" t="s">
        <v>45</v>
      </c>
      <c r="D23" s="24" t="s">
        <v>20</v>
      </c>
      <c r="E23" s="24">
        <v>3</v>
      </c>
      <c r="F23" s="19">
        <v>290000</v>
      </c>
      <c r="G23" s="9">
        <f t="shared" si="2"/>
        <v>870000</v>
      </c>
      <c r="H23" s="17">
        <v>380000</v>
      </c>
      <c r="I23" s="9">
        <f t="shared" si="0"/>
        <v>1140000</v>
      </c>
      <c r="J23" s="9">
        <f t="shared" si="1"/>
        <v>1005000</v>
      </c>
    </row>
    <row r="24" spans="2:13" s="4" customFormat="1" x14ac:dyDescent="0.25">
      <c r="B24" s="8">
        <v>21</v>
      </c>
      <c r="C24" s="23" t="s">
        <v>27</v>
      </c>
      <c r="D24" s="24" t="s">
        <v>28</v>
      </c>
      <c r="E24" s="24">
        <v>10</v>
      </c>
      <c r="F24" s="19">
        <v>10500</v>
      </c>
      <c r="G24" s="9">
        <f t="shared" si="2"/>
        <v>105000</v>
      </c>
      <c r="H24" s="17">
        <v>12000</v>
      </c>
      <c r="I24" s="9">
        <f t="shared" si="0"/>
        <v>120000</v>
      </c>
      <c r="J24" s="9">
        <f t="shared" si="1"/>
        <v>112500</v>
      </c>
    </row>
    <row r="25" spans="2:13" s="5" customFormat="1" x14ac:dyDescent="0.25">
      <c r="B25" s="10"/>
      <c r="C25" s="20" t="s">
        <v>16</v>
      </c>
      <c r="D25" s="21"/>
      <c r="E25" s="22"/>
      <c r="F25" s="13"/>
      <c r="G25" s="13">
        <f>SUM(G4:G24)</f>
        <v>13025404</v>
      </c>
      <c r="H25" s="13"/>
      <c r="I25" s="13">
        <f>SUM(I4:I24)</f>
        <v>20571000</v>
      </c>
      <c r="J25" s="13">
        <f>(G25+I25)/2</f>
        <v>16798202</v>
      </c>
      <c r="K25" s="7"/>
      <c r="L25" s="7"/>
      <c r="M25" s="4"/>
    </row>
    <row r="26" spans="2:13" s="5" customFormat="1" x14ac:dyDescent="0.25">
      <c r="B26" s="16"/>
      <c r="C26" s="14" t="s">
        <v>17</v>
      </c>
      <c r="D26" s="11"/>
      <c r="E26" s="12"/>
      <c r="F26" s="12"/>
      <c r="G26" s="12">
        <f>+G25*19%</f>
        <v>2474826.7600000002</v>
      </c>
      <c r="H26" s="12"/>
      <c r="I26" s="12">
        <f>+I25*19%</f>
        <v>3908490</v>
      </c>
      <c r="J26" s="12">
        <f>+J25*19%</f>
        <v>3191658.38</v>
      </c>
      <c r="K26" s="7"/>
      <c r="L26" s="7"/>
      <c r="M26" s="4"/>
    </row>
    <row r="27" spans="2:13" s="5" customFormat="1" x14ac:dyDescent="0.25">
      <c r="B27" s="16"/>
      <c r="C27" s="14" t="s">
        <v>18</v>
      </c>
      <c r="D27" s="11"/>
      <c r="E27" s="12"/>
      <c r="F27" s="12"/>
      <c r="G27" s="12">
        <f>+G25+G26</f>
        <v>15500230.76</v>
      </c>
      <c r="H27" s="12"/>
      <c r="I27" s="12">
        <f>+I25+I26</f>
        <v>24479490</v>
      </c>
      <c r="J27" s="12">
        <f>+J25+J26</f>
        <v>19989860.379999999</v>
      </c>
      <c r="K27" s="7"/>
      <c r="L27" s="7"/>
      <c r="M27" s="4"/>
    </row>
    <row r="28" spans="2:13" s="5" customFormat="1" ht="13.2" x14ac:dyDescent="0.25">
      <c r="C28" s="4"/>
      <c r="E28" s="7"/>
      <c r="F28" s="7"/>
      <c r="G28" s="7"/>
      <c r="H28" s="7"/>
      <c r="I28" s="7"/>
      <c r="J28" s="7"/>
      <c r="K28" s="7"/>
      <c r="L28" s="7"/>
      <c r="M28" s="4"/>
    </row>
    <row r="29" spans="2:13" x14ac:dyDescent="0.25">
      <c r="E29" s="2"/>
      <c r="F29" s="2"/>
      <c r="G29" s="2"/>
      <c r="H29" s="2"/>
      <c r="I29" s="2"/>
      <c r="J29" s="2">
        <f>J27+'ANALISIS produccion de centro'!J17</f>
        <v>34980647.379999995</v>
      </c>
      <c r="K29" s="2"/>
      <c r="L29" s="2"/>
    </row>
  </sheetData>
  <mergeCells count="1">
    <mergeCell ref="B2:J2"/>
  </mergeCells>
  <pageMargins left="0.7" right="0.7" top="0.75" bottom="0.75" header="0.3" footer="0.3"/>
  <pageSetup scale="61" fitToWidth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produccion de centro</vt:lpstr>
      <vt:lpstr>ANALISIS regular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Jenny Marcela Garcia Vallejo</cp:lastModifiedBy>
  <cp:revision/>
  <dcterms:created xsi:type="dcterms:W3CDTF">2019-07-10T22:21:02Z</dcterms:created>
  <dcterms:modified xsi:type="dcterms:W3CDTF">2025-07-02T14:36:36Z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2025-05-14T14:01:37Z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728e7f5d-d37a-445c-815c-95d490be2c90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