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E:\COMPARTIDA\COMPARTIDA\VARIAS\SECCIONAL ARMENIA QUINDÍO - 1\Contratación\MC-022-2025 Proceso de Interventoría de Patología\"/>
    </mc:Choice>
  </mc:AlternateContent>
  <xr:revisionPtr revIDLastSave="0" documentId="13_ncr:1_{8566AEF0-F3BC-4D16-8B52-9CF0E81EFDB2}" xr6:coauthVersionLast="47" xr6:coauthVersionMax="47" xr10:uidLastSave="{00000000-0000-0000-0000-000000000000}"/>
  <workbookProtection workbookAlgorithmName="SHA-512" workbookHashValue="AGaMuYDYdo6ennTUuL+h6EfENyZfXAHMoHupcRtTCa6hEBlTOHGe/+N+IzOIg9IkPJWWmNpBGztz8tkRCRcQlg==" workbookSaltValue="t36nQ2meUKbThAOmf65b7w==" workbookSpinCount="100000" lockStructure="1"/>
  <bookViews>
    <workbookView xWindow="-120" yWindow="-120" windowWidth="20730" windowHeight="11160" activeTab="2" xr2:uid="{00000000-000D-0000-FFFF-FFFF00000000}"/>
  </bookViews>
  <sheets>
    <sheet name="Ppto Interventoría Patología" sheetId="4" r:id="rId1"/>
    <sheet name="Factor Multiplicador" sheetId="2" r:id="rId2"/>
    <sheet name="Tabla SCI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4" l="1"/>
  <c r="B30" i="4"/>
  <c r="B31" i="4" s="1"/>
  <c r="C31" i="4" l="1"/>
  <c r="C32" i="4" s="1"/>
  <c r="E6" i="4" s="1"/>
  <c r="F6" i="4" s="1"/>
  <c r="B32" i="4"/>
  <c r="E5" i="4" s="1"/>
  <c r="F5" i="4" s="1"/>
  <c r="B17" i="3"/>
  <c r="B18" i="3" s="1"/>
  <c r="B15" i="3"/>
  <c r="B13" i="3"/>
  <c r="B5" i="3"/>
  <c r="B7" i="3"/>
  <c r="B9" i="3"/>
  <c r="B11" i="3"/>
  <c r="F7" i="4" l="1"/>
  <c r="E26" i="2" l="1"/>
  <c r="E17" i="2"/>
  <c r="E13" i="2"/>
  <c r="E9" i="2"/>
  <c r="E18" i="2" l="1"/>
  <c r="E28" i="2" s="1"/>
  <c r="E29" i="2" s="1"/>
  <c r="B8" i="4" s="1"/>
  <c r="F8" i="4" s="1"/>
  <c r="F9" i="4" s="1"/>
  <c r="F11" i="4" s="1"/>
</calcChain>
</file>

<file path=xl/sharedStrings.xml><?xml version="1.0" encoding="utf-8"?>
<sst xmlns="http://schemas.openxmlformats.org/spreadsheetml/2006/main" count="80" uniqueCount="77">
  <si>
    <t>CANTIDAD</t>
  </si>
  <si>
    <t xml:space="preserve">Director de interventoria </t>
  </si>
  <si>
    <t>ITEM</t>
  </si>
  <si>
    <t>PORCENTAJE</t>
  </si>
  <si>
    <t>Salarios</t>
  </si>
  <si>
    <t>Nomina</t>
  </si>
  <si>
    <t>Prestaciones Sociales</t>
  </si>
  <si>
    <t>Cesantías</t>
  </si>
  <si>
    <t>Intereses Cesantías</t>
  </si>
  <si>
    <t>Prima de servicios</t>
  </si>
  <si>
    <t>Auxilio de Transporte</t>
  </si>
  <si>
    <t>Vacaciones</t>
  </si>
  <si>
    <t>Subtotal Prestaciones Sociales</t>
  </si>
  <si>
    <t>Seguridad Social</t>
  </si>
  <si>
    <t>Salud</t>
  </si>
  <si>
    <t>Pensión</t>
  </si>
  <si>
    <t>Subtotal Seguridad Social</t>
  </si>
  <si>
    <t>Parafiscales</t>
  </si>
  <si>
    <t>Aportes SENA</t>
  </si>
  <si>
    <t>Aportes ICBF</t>
  </si>
  <si>
    <t>Aportes Caja de Compensación Familiar</t>
  </si>
  <si>
    <t>Subtotal Parafiscales</t>
  </si>
  <si>
    <t>Subtotal 2</t>
  </si>
  <si>
    <t>3.1 Gastos directos no reembolsables</t>
  </si>
  <si>
    <t>3.2 Salarios y prestaciones no reembolsables</t>
  </si>
  <si>
    <t>3.2.2 Personal técnico no facturable</t>
  </si>
  <si>
    <t>3.3 Otros gastos no reembolsables</t>
  </si>
  <si>
    <t>SUBTOTAL 3</t>
  </si>
  <si>
    <t>Honorarios</t>
  </si>
  <si>
    <t>SUBTOTAL 4</t>
  </si>
  <si>
    <t>FACTOR MULTIPLICADOR (%) (1+2+3+4)</t>
  </si>
  <si>
    <t>TOTAL FACTOR MULTIPLICADOR (DECIMAL)</t>
  </si>
  <si>
    <t>NA</t>
  </si>
  <si>
    <t>SUBTOTAL PERSONAL</t>
  </si>
  <si>
    <t>IVA</t>
  </si>
  <si>
    <t>TOTAL</t>
  </si>
  <si>
    <t>PERSONAL MÍNIMO REQUERIDO</t>
  </si>
  <si>
    <t># smmlv</t>
  </si>
  <si>
    <t>X honorarios</t>
  </si>
  <si>
    <t>Director</t>
  </si>
  <si>
    <t>VALOR TOTAL</t>
  </si>
  <si>
    <t>PERFIL DIRECTOR DE INTERVENTORÍA</t>
  </si>
  <si>
    <t>Profesión:</t>
  </si>
  <si>
    <t>Postgrado:</t>
  </si>
  <si>
    <t>Experiencia Específica:</t>
  </si>
  <si>
    <t>Ingeniero Civil o Arquitecto</t>
  </si>
  <si>
    <t>PERFIL RESIDENTE DE INTERVENTORÍA SST</t>
  </si>
  <si>
    <t>Ingeniero Industrial o profesional en SST</t>
  </si>
  <si>
    <t>Certificados:</t>
  </si>
  <si>
    <t>Licencia de SST vigente</t>
  </si>
  <si>
    <t>Residente en seguridad y salud en el trabajo</t>
  </si>
  <si>
    <t>SALARIO MES</t>
  </si>
  <si>
    <t>2 años</t>
  </si>
  <si>
    <t>TOTAL Personal Incluyendo Factor Multiplicador</t>
  </si>
  <si>
    <t>TABLA DE HONORARIOS DE LA SOCIEDAD COLOMBIANA DE INGENIEROS</t>
  </si>
  <si>
    <t>HONORARIOS (SMMLV)</t>
  </si>
  <si>
    <t>Exp General</t>
  </si>
  <si>
    <t>Factor Prestacional</t>
  </si>
  <si>
    <t xml:space="preserve">Cargo </t>
  </si>
  <si>
    <t>Sal Nominal</t>
  </si>
  <si>
    <t>SST</t>
  </si>
  <si>
    <t>ARL</t>
  </si>
  <si>
    <t>DESCRPCIÓN</t>
  </si>
  <si>
    <t>3.1.2 Pólizas</t>
  </si>
  <si>
    <t xml:space="preserve">Especialización </t>
  </si>
  <si>
    <t>5 años</t>
  </si>
  <si>
    <t>FACTOR MULTIPLICADOR - INTERVENTORÍA</t>
  </si>
  <si>
    <t>EXPERIENCIA</t>
  </si>
  <si>
    <t>CALCULO SALARIO MENSUAL</t>
  </si>
  <si>
    <t>ESTIMACIÓN PRESUPUESTO INTERVENTORÍA A CONTRATO RESULTANTE DEL PROCESO DE MÍNIMA CUANTÍA PARA CONTRATAR "ENSAYOS DE PATOLOGÍA ESTRUCTURAL Y DIAGNÓSTICO DE LA TORRE CENTRAL, LA PLACA DE ENTREPISO DE LA CAFETERÍA Y SÓTANO 1 Y LA PLACA DE ENTREPISO DE LA PLAZOLETA EXTERIOR Y SÓTANO 2, ZONAS DEL PALACIO DE JUSTICIA “FABIO CALDERÓN BOTERO” DE ARMENIA – QUINDÍO”</t>
  </si>
  <si>
    <t>CATEGORÍA</t>
  </si>
  <si>
    <t>DEDICACIÓN EN OBRA</t>
  </si>
  <si>
    <t>DURACIÓN MESES</t>
  </si>
  <si>
    <r>
      <t xml:space="preserve">Costos Indirectos </t>
    </r>
    <r>
      <rPr>
        <sz val="11"/>
        <color theme="1"/>
        <rFont val="Arial"/>
        <family val="2"/>
      </rPr>
      <t>(Gastos Legales y de Administración)</t>
    </r>
  </si>
  <si>
    <t>3.2.1 Personal administrativo y financiero</t>
  </si>
  <si>
    <t>3.4 Asesoría legal permanente (responsabilidad civil, ambiental, penal, laboral, etc.)</t>
  </si>
  <si>
    <t>SMMLV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</si>
</sst>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#,##0.00_ ;\-#,##0.00\ "/>
    <numFmt numFmtId="167" formatCode="_-&quot;$&quot;\ * #,##0_-;\-&quot;$&quot;\ * #,##0_-;_-&quot;$&quot;\ * &quot;-&quot;??_-;_-@_-"/>
    <numFmt numFmtId="168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168" fontId="0" fillId="0" borderId="0" xfId="0" applyNumberFormat="1"/>
    <xf numFmtId="0" fontId="8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wrapText="1"/>
    </xf>
    <xf numFmtId="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167" fontId="8" fillId="0" borderId="1" xfId="7" applyNumberFormat="1" applyFont="1" applyBorder="1" applyAlignment="1">
      <alignment horizontal="center" wrapText="1"/>
    </xf>
    <xf numFmtId="167" fontId="8" fillId="0" borderId="5" xfId="7" applyNumberFormat="1" applyFont="1" applyBorder="1" applyAlignment="1">
      <alignment horizontal="center" wrapText="1"/>
    </xf>
    <xf numFmtId="9" fontId="8" fillId="0" borderId="1" xfId="0" applyNumberFormat="1" applyFont="1" applyBorder="1" applyAlignment="1">
      <alignment horizontal="center" wrapText="1"/>
    </xf>
    <xf numFmtId="167" fontId="7" fillId="0" borderId="5" xfId="7" applyNumberFormat="1" applyFont="1" applyBorder="1" applyAlignment="1">
      <alignment horizontal="center" wrapText="1"/>
    </xf>
    <xf numFmtId="164" fontId="8" fillId="0" borderId="1" xfId="1" applyNumberFormat="1" applyFont="1" applyBorder="1" applyAlignment="1">
      <alignment horizontal="center" wrapText="1"/>
    </xf>
    <xf numFmtId="164" fontId="8" fillId="0" borderId="5" xfId="1" applyNumberFormat="1" applyFont="1" applyBorder="1" applyAlignment="1">
      <alignment horizontal="right" wrapText="1"/>
    </xf>
    <xf numFmtId="0" fontId="7" fillId="0" borderId="7" xfId="0" applyFont="1" applyBorder="1" applyAlignment="1">
      <alignment horizontal="center" wrapText="1"/>
    </xf>
    <xf numFmtId="0" fontId="8" fillId="0" borderId="0" xfId="0" applyFont="1" applyAlignment="1">
      <alignment horizontal="left" wrapText="1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2" fillId="0" borderId="4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8" fillId="0" borderId="4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0" fontId="7" fillId="0" borderId="6" xfId="0" applyFont="1" applyBorder="1" applyAlignment="1">
      <alignment wrapText="1"/>
    </xf>
    <xf numFmtId="167" fontId="8" fillId="0" borderId="0" xfId="7" applyNumberFormat="1" applyFont="1" applyAlignment="1">
      <alignment wrapText="1"/>
    </xf>
    <xf numFmtId="0" fontId="7" fillId="3" borderId="1" xfId="0" applyFont="1" applyFill="1" applyBorder="1" applyAlignment="1">
      <alignment wrapText="1"/>
    </xf>
    <xf numFmtId="167" fontId="8" fillId="0" borderId="0" xfId="0" applyNumberFormat="1" applyFont="1" applyAlignment="1">
      <alignment wrapText="1"/>
    </xf>
    <xf numFmtId="0" fontId="8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167" fontId="8" fillId="0" borderId="1" xfId="7" applyNumberFormat="1" applyFont="1" applyBorder="1" applyAlignment="1">
      <alignment vertical="center" wrapText="1"/>
    </xf>
    <xf numFmtId="167" fontId="8" fillId="0" borderId="1" xfId="7" applyNumberFormat="1" applyFont="1" applyBorder="1" applyAlignment="1">
      <alignment wrapText="1"/>
    </xf>
    <xf numFmtId="167" fontId="8" fillId="0" borderId="0" xfId="7" applyNumberFormat="1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wrapText="1"/>
    </xf>
    <xf numFmtId="0" fontId="8" fillId="2" borderId="2" xfId="2" applyFont="1" applyFill="1" applyBorder="1"/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3" borderId="1" xfId="2" applyFont="1" applyFill="1" applyBorder="1" applyAlignment="1">
      <alignment vertical="center" wrapText="1"/>
    </xf>
    <xf numFmtId="9" fontId="4" fillId="3" borderId="1" xfId="3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0" fontId="5" fillId="0" borderId="1" xfId="3" applyNumberFormat="1" applyFont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 wrapText="1"/>
    </xf>
    <xf numFmtId="10" fontId="5" fillId="0" borderId="1" xfId="3" applyNumberFormat="1" applyFont="1" applyFill="1" applyBorder="1" applyAlignment="1">
      <alignment horizontal="center" vertical="center" wrapText="1"/>
    </xf>
    <xf numFmtId="10" fontId="4" fillId="3" borderId="1" xfId="3" applyNumberFormat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wrapText="1"/>
    </xf>
    <xf numFmtId="0" fontId="4" fillId="0" borderId="1" xfId="2" applyFont="1" applyBorder="1"/>
    <xf numFmtId="10" fontId="4" fillId="0" borderId="1" xfId="3" applyNumberFormat="1" applyFont="1" applyFill="1" applyBorder="1" applyAlignment="1">
      <alignment horizontal="center" vertical="center" wrapText="1"/>
    </xf>
    <xf numFmtId="10" fontId="6" fillId="3" borderId="1" xfId="5" applyNumberFormat="1" applyFont="1" applyFill="1" applyBorder="1" applyAlignment="1">
      <alignment horizontal="center" vertical="center"/>
    </xf>
    <xf numFmtId="10" fontId="6" fillId="0" borderId="1" xfId="5" applyNumberFormat="1" applyFont="1" applyBorder="1" applyAlignment="1">
      <alignment horizontal="center" vertical="center"/>
    </xf>
    <xf numFmtId="0" fontId="4" fillId="0" borderId="1" xfId="2" applyFont="1" applyBorder="1" applyAlignment="1">
      <alignment vertical="center" wrapText="1"/>
    </xf>
    <xf numFmtId="0" fontId="9" fillId="2" borderId="1" xfId="4" applyFont="1" applyFill="1" applyBorder="1" applyAlignment="1">
      <alignment horizontal="justify"/>
    </xf>
    <xf numFmtId="10" fontId="9" fillId="2" borderId="1" xfId="5" applyNumberFormat="1" applyFont="1" applyFill="1" applyBorder="1" applyAlignment="1">
      <alignment horizontal="center" vertical="center"/>
    </xf>
    <xf numFmtId="0" fontId="9" fillId="2" borderId="1" xfId="4" applyFont="1" applyFill="1" applyBorder="1" applyAlignment="1">
      <alignment horizontal="center"/>
    </xf>
    <xf numFmtId="0" fontId="9" fillId="2" borderId="1" xfId="4" applyFont="1" applyFill="1" applyBorder="1" applyAlignment="1">
      <alignment horizontal="center" vertical="center" wrapText="1"/>
    </xf>
    <xf numFmtId="0" fontId="4" fillId="2" borderId="1" xfId="2" applyFont="1" applyFill="1" applyBorder="1"/>
    <xf numFmtId="166" fontId="9" fillId="3" borderId="1" xfId="6" applyNumberFormat="1" applyFont="1" applyFill="1" applyBorder="1" applyAlignment="1">
      <alignment horizontal="center" vertical="center" wrapText="1"/>
    </xf>
    <xf numFmtId="168" fontId="8" fillId="0" borderId="1" xfId="0" applyNumberFormat="1" applyFont="1" applyBorder="1"/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wrapText="1"/>
    </xf>
    <xf numFmtId="164" fontId="7" fillId="3" borderId="1" xfId="1" applyNumberFormat="1" applyFont="1" applyFill="1" applyBorder="1" applyAlignment="1">
      <alignment horizontal="center" wrapText="1"/>
    </xf>
    <xf numFmtId="167" fontId="7" fillId="3" borderId="5" xfId="7" applyNumberFormat="1" applyFont="1" applyFill="1" applyBorder="1" applyAlignment="1">
      <alignment horizontal="right" wrapText="1"/>
    </xf>
    <xf numFmtId="167" fontId="7" fillId="3" borderId="8" xfId="7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14" xfId="0" applyFont="1" applyBorder="1" applyAlignment="1">
      <alignment horizontal="left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wrapText="1"/>
    </xf>
    <xf numFmtId="0" fontId="7" fillId="3" borderId="16" xfId="0" applyFont="1" applyFill="1" applyBorder="1" applyAlignment="1">
      <alignment horizontal="left" wrapText="1"/>
    </xf>
    <xf numFmtId="0" fontId="7" fillId="3" borderId="17" xfId="0" applyFont="1" applyFill="1" applyBorder="1" applyAlignment="1">
      <alignment horizontal="center" wrapText="1"/>
    </xf>
    <xf numFmtId="0" fontId="7" fillId="3" borderId="18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4" applyFont="1" applyBorder="1" applyAlignment="1">
      <alignment horizontal="center"/>
    </xf>
    <xf numFmtId="0" fontId="9" fillId="3" borderId="1" xfId="4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</cellXfs>
  <cellStyles count="8">
    <cellStyle name="Millares" xfId="1" builtinId="3"/>
    <cellStyle name="Millares 8" xfId="6" xr:uid="{00000000-0005-0000-0000-000001000000}"/>
    <cellStyle name="Moneda" xfId="7" builtinId="4"/>
    <cellStyle name="Normal" xfId="0" builtinId="0"/>
    <cellStyle name="Normal 4 2" xfId="4" xr:uid="{00000000-0005-0000-0000-000004000000}"/>
    <cellStyle name="Normal 8" xfId="2" xr:uid="{00000000-0005-0000-0000-000005000000}"/>
    <cellStyle name="Porcentual 2 2 2 2" xfId="5" xr:uid="{00000000-0005-0000-0000-000006000000}"/>
    <cellStyle name="Porcentual 6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7733-990C-4EAD-A914-E5D7FC567610}">
  <dimension ref="A1:F35"/>
  <sheetViews>
    <sheetView showGridLines="0" workbookViewId="0">
      <selection activeCell="B8" sqref="B8"/>
    </sheetView>
  </sheetViews>
  <sheetFormatPr baseColWidth="10" defaultRowHeight="15" x14ac:dyDescent="0.25"/>
  <cols>
    <col min="1" max="1" width="43.7109375" customWidth="1"/>
    <col min="2" max="2" width="13" customWidth="1"/>
    <col min="3" max="3" width="15.7109375" customWidth="1"/>
    <col min="4" max="4" width="13.28515625" customWidth="1"/>
    <col min="5" max="5" width="18.7109375" customWidth="1"/>
    <col min="6" max="6" width="15.42578125" customWidth="1"/>
    <col min="8" max="8" width="12.7109375" bestFit="1" customWidth="1"/>
    <col min="9" max="9" width="12.28515625" customWidth="1"/>
    <col min="10" max="10" width="13.7109375" customWidth="1"/>
    <col min="11" max="12" width="15.140625" customWidth="1"/>
    <col min="13" max="13" width="14.140625" customWidth="1"/>
  </cols>
  <sheetData>
    <row r="1" spans="1:6" x14ac:dyDescent="0.25">
      <c r="A1" s="74" t="s">
        <v>69</v>
      </c>
      <c r="B1" s="75"/>
      <c r="C1" s="75"/>
      <c r="D1" s="75"/>
      <c r="E1" s="75"/>
      <c r="F1" s="76"/>
    </row>
    <row r="2" spans="1:6" ht="51.75" customHeight="1" x14ac:dyDescent="0.25">
      <c r="A2" s="77"/>
      <c r="B2" s="78"/>
      <c r="C2" s="78"/>
      <c r="D2" s="78"/>
      <c r="E2" s="78"/>
      <c r="F2" s="79"/>
    </row>
    <row r="3" spans="1:6" ht="28.5" customHeight="1" x14ac:dyDescent="0.25">
      <c r="A3" s="60" t="s">
        <v>70</v>
      </c>
      <c r="B3" s="61" t="s">
        <v>0</v>
      </c>
      <c r="C3" s="61" t="s">
        <v>71</v>
      </c>
      <c r="D3" s="61" t="s">
        <v>72</v>
      </c>
      <c r="E3" s="61" t="s">
        <v>51</v>
      </c>
      <c r="F3" s="62" t="s">
        <v>40</v>
      </c>
    </row>
    <row r="4" spans="1:6" x14ac:dyDescent="0.25">
      <c r="A4" s="80" t="s">
        <v>36</v>
      </c>
      <c r="B4" s="81"/>
      <c r="C4" s="81"/>
      <c r="D4" s="81"/>
      <c r="E4" s="81"/>
      <c r="F4" s="82"/>
    </row>
    <row r="5" spans="1:6" x14ac:dyDescent="0.25">
      <c r="A5" s="19" t="s">
        <v>1</v>
      </c>
      <c r="B5" s="20">
        <v>1</v>
      </c>
      <c r="C5" s="6">
        <v>0.5</v>
      </c>
      <c r="D5" s="7">
        <v>2</v>
      </c>
      <c r="E5" s="8">
        <f>+B32</f>
        <v>5405696.2025316451</v>
      </c>
      <c r="F5" s="9">
        <f>(E5*D5)*C5*B5</f>
        <v>5405696.2025316451</v>
      </c>
    </row>
    <row r="6" spans="1:6" x14ac:dyDescent="0.25">
      <c r="A6" s="21" t="s">
        <v>50</v>
      </c>
      <c r="B6" s="7">
        <v>1</v>
      </c>
      <c r="C6" s="10">
        <v>0.5</v>
      </c>
      <c r="D6" s="7">
        <v>2</v>
      </c>
      <c r="E6" s="8">
        <f>+C32</f>
        <v>3783987.3417721516</v>
      </c>
      <c r="F6" s="9">
        <f t="shared" ref="F6" si="0">(E6*D6)*C6*B6</f>
        <v>3783987.3417721516</v>
      </c>
    </row>
    <row r="7" spans="1:6" ht="15.75" customHeight="1" x14ac:dyDescent="0.25">
      <c r="A7" s="21"/>
      <c r="B7" s="7"/>
      <c r="C7" s="7"/>
      <c r="D7" s="22" t="s">
        <v>33</v>
      </c>
      <c r="E7" s="7"/>
      <c r="F7" s="11">
        <f>SUM(F5:F6)</f>
        <v>9189683.5443037972</v>
      </c>
    </row>
    <row r="8" spans="1:6" ht="26.25" x14ac:dyDescent="0.25">
      <c r="A8" s="63" t="s">
        <v>53</v>
      </c>
      <c r="B8" s="64">
        <f>+'Factor Multiplicador'!E29</f>
        <v>1.77</v>
      </c>
      <c r="C8" s="65"/>
      <c r="D8" s="65"/>
      <c r="E8" s="66"/>
      <c r="F8" s="67">
        <f>+F7*B8</f>
        <v>16265739.873417722</v>
      </c>
    </row>
    <row r="9" spans="1:6" x14ac:dyDescent="0.25">
      <c r="A9" s="21" t="s">
        <v>34</v>
      </c>
      <c r="B9" s="10">
        <v>0.19</v>
      </c>
      <c r="C9" s="7"/>
      <c r="D9" s="7"/>
      <c r="E9" s="7"/>
      <c r="F9" s="9">
        <f>+F8*B9</f>
        <v>3090490.5759493671</v>
      </c>
    </row>
    <row r="10" spans="1:6" x14ac:dyDescent="0.25">
      <c r="A10" s="21"/>
      <c r="B10" s="7"/>
      <c r="C10" s="7"/>
      <c r="D10" s="7"/>
      <c r="E10" s="12"/>
      <c r="F10" s="13"/>
    </row>
    <row r="11" spans="1:6" s="1" customFormat="1" ht="16.5" thickBot="1" x14ac:dyDescent="0.3">
      <c r="A11" s="23"/>
      <c r="B11" s="14"/>
      <c r="C11" s="14"/>
      <c r="D11" s="83" t="s">
        <v>35</v>
      </c>
      <c r="E11" s="84"/>
      <c r="F11" s="68">
        <f>+F8+F9</f>
        <v>19356230.449367091</v>
      </c>
    </row>
    <row r="12" spans="1:6" x14ac:dyDescent="0.25">
      <c r="A12" s="18"/>
      <c r="B12" s="18"/>
      <c r="C12" s="18"/>
      <c r="D12" s="18"/>
      <c r="E12" s="18"/>
      <c r="F12" s="18"/>
    </row>
    <row r="13" spans="1:6" x14ac:dyDescent="0.25">
      <c r="A13" s="18"/>
      <c r="B13" s="18"/>
      <c r="C13" s="18"/>
      <c r="D13" s="18"/>
      <c r="E13" s="18"/>
      <c r="F13" s="24"/>
    </row>
    <row r="14" spans="1:6" x14ac:dyDescent="0.25">
      <c r="A14" s="25" t="s">
        <v>41</v>
      </c>
      <c r="B14" s="18"/>
      <c r="C14" s="18"/>
      <c r="D14" s="18"/>
      <c r="E14" s="18"/>
      <c r="F14" s="26"/>
    </row>
    <row r="15" spans="1:6" x14ac:dyDescent="0.25">
      <c r="A15" s="5" t="s">
        <v>42</v>
      </c>
      <c r="B15" s="70" t="s">
        <v>45</v>
      </c>
      <c r="C15" s="70"/>
      <c r="D15" s="70"/>
      <c r="E15" s="18"/>
      <c r="F15" s="18"/>
    </row>
    <row r="16" spans="1:6" x14ac:dyDescent="0.25">
      <c r="A16" s="5" t="s">
        <v>43</v>
      </c>
      <c r="B16" s="70" t="s">
        <v>64</v>
      </c>
      <c r="C16" s="70"/>
      <c r="D16" s="70"/>
      <c r="E16" s="18"/>
      <c r="F16" s="18"/>
    </row>
    <row r="17" spans="1:6" x14ac:dyDescent="0.25">
      <c r="A17" s="27" t="s">
        <v>44</v>
      </c>
      <c r="B17" s="70" t="s">
        <v>65</v>
      </c>
      <c r="C17" s="70"/>
      <c r="D17" s="70"/>
      <c r="E17" s="18"/>
      <c r="F17" s="18"/>
    </row>
    <row r="18" spans="1:6" x14ac:dyDescent="0.25">
      <c r="A18" s="18"/>
      <c r="B18" s="18"/>
      <c r="C18" s="18"/>
      <c r="D18" s="18"/>
      <c r="E18" s="18"/>
      <c r="F18" s="18"/>
    </row>
    <row r="19" spans="1:6" x14ac:dyDescent="0.25">
      <c r="A19" s="28" t="s">
        <v>46</v>
      </c>
      <c r="B19" s="18"/>
      <c r="C19" s="18"/>
      <c r="D19" s="18"/>
      <c r="E19" s="18"/>
      <c r="F19" s="18"/>
    </row>
    <row r="20" spans="1:6" x14ac:dyDescent="0.25">
      <c r="A20" s="27" t="s">
        <v>42</v>
      </c>
      <c r="B20" s="70" t="s">
        <v>47</v>
      </c>
      <c r="C20" s="70"/>
      <c r="D20" s="70"/>
      <c r="E20" s="18"/>
      <c r="F20" s="18"/>
    </row>
    <row r="21" spans="1:6" x14ac:dyDescent="0.25">
      <c r="A21" s="27" t="s">
        <v>43</v>
      </c>
      <c r="B21" s="70" t="s">
        <v>32</v>
      </c>
      <c r="C21" s="70"/>
      <c r="D21" s="70"/>
      <c r="E21" s="18"/>
      <c r="F21" s="18"/>
    </row>
    <row r="22" spans="1:6" x14ac:dyDescent="0.25">
      <c r="A22" s="27" t="s">
        <v>48</v>
      </c>
      <c r="B22" s="71" t="s">
        <v>49</v>
      </c>
      <c r="C22" s="72"/>
      <c r="D22" s="73"/>
      <c r="E22" s="18"/>
      <c r="F22" s="18"/>
    </row>
    <row r="23" spans="1:6" x14ac:dyDescent="0.25">
      <c r="A23" s="27" t="s">
        <v>44</v>
      </c>
      <c r="B23" s="70" t="s">
        <v>52</v>
      </c>
      <c r="C23" s="70"/>
      <c r="D23" s="70"/>
      <c r="E23" s="18"/>
      <c r="F23" s="18"/>
    </row>
    <row r="24" spans="1:6" x14ac:dyDescent="0.25">
      <c r="A24" s="29"/>
      <c r="B24" s="15"/>
      <c r="C24" s="15"/>
      <c r="D24" s="15"/>
      <c r="E24" s="18"/>
      <c r="F24" s="18"/>
    </row>
    <row r="25" spans="1:6" x14ac:dyDescent="0.25">
      <c r="A25" s="69" t="s">
        <v>68</v>
      </c>
      <c r="B25" s="69"/>
      <c r="C25" s="69"/>
      <c r="D25" s="29"/>
      <c r="E25" s="18"/>
      <c r="F25" s="18"/>
    </row>
    <row r="26" spans="1:6" x14ac:dyDescent="0.25">
      <c r="A26" s="16" t="s">
        <v>76</v>
      </c>
      <c r="B26" s="30">
        <v>1423500</v>
      </c>
      <c r="C26" s="31"/>
      <c r="D26" s="32"/>
      <c r="E26" s="18"/>
      <c r="F26" s="18"/>
    </row>
    <row r="27" spans="1:6" x14ac:dyDescent="0.25">
      <c r="A27" s="16" t="s">
        <v>57</v>
      </c>
      <c r="B27" s="33">
        <v>1.58</v>
      </c>
      <c r="C27" s="5"/>
      <c r="D27" s="18"/>
      <c r="E27" s="18"/>
      <c r="F27" s="18"/>
    </row>
    <row r="28" spans="1:6" x14ac:dyDescent="0.25">
      <c r="A28" s="34" t="s">
        <v>58</v>
      </c>
      <c r="B28" s="35" t="s">
        <v>39</v>
      </c>
      <c r="C28" s="35" t="s">
        <v>60</v>
      </c>
      <c r="D28" s="18"/>
      <c r="E28" s="18"/>
      <c r="F28" s="24"/>
    </row>
    <row r="29" spans="1:6" ht="15" customHeight="1" x14ac:dyDescent="0.25">
      <c r="A29" s="34" t="s">
        <v>56</v>
      </c>
      <c r="B29" s="5">
        <v>5</v>
      </c>
      <c r="C29" s="5">
        <v>2</v>
      </c>
      <c r="D29" s="18"/>
      <c r="E29" s="18"/>
      <c r="F29" s="18"/>
    </row>
    <row r="30" spans="1:6" x14ac:dyDescent="0.25">
      <c r="A30" s="34" t="s">
        <v>37</v>
      </c>
      <c r="B30" s="5">
        <f>+VLOOKUP(B29,'Tabla SCI'!$A$4:$B$19,2)</f>
        <v>6</v>
      </c>
      <c r="C30" s="5">
        <f>+VLOOKUP(C29,'Tabla SCI'!$A$4:$B$19,2)</f>
        <v>4.2</v>
      </c>
      <c r="D30" s="18"/>
      <c r="E30" s="18"/>
      <c r="F30" s="18"/>
    </row>
    <row r="31" spans="1:6" x14ac:dyDescent="0.25">
      <c r="A31" s="34" t="s">
        <v>38</v>
      </c>
      <c r="B31" s="36">
        <f>+B30*$B$26</f>
        <v>8541000</v>
      </c>
      <c r="C31" s="36">
        <f>+C30*$B$26</f>
        <v>5978700</v>
      </c>
      <c r="D31" s="18"/>
      <c r="E31" s="18"/>
      <c r="F31" s="18"/>
    </row>
    <row r="32" spans="1:6" x14ac:dyDescent="0.25">
      <c r="A32" s="34" t="s">
        <v>59</v>
      </c>
      <c r="B32" s="31">
        <f>+B31/$B$27</f>
        <v>5405696.2025316451</v>
      </c>
      <c r="C32" s="31">
        <f>+C31/$B$27</f>
        <v>3783987.3417721516</v>
      </c>
      <c r="D32" s="18"/>
      <c r="E32" s="18"/>
      <c r="F32" s="18"/>
    </row>
    <row r="35" spans="1:1" ht="15.75" x14ac:dyDescent="0.25">
      <c r="A35" s="1"/>
    </row>
  </sheetData>
  <sheetProtection algorithmName="SHA-512" hashValue="nrwfEbq9fWXo8Vg9MOicWUrlfxA3QNY/Wl5EvDM8umqpgqGJCtQ0fO8su4aEOV8eAK6vqZ62MZ3LiYWwtpJUcA==" saltValue="nWSObs/AcEiTVeRSTNJYEA==" spinCount="100000" sheet="1" objects="1" scenarios="1"/>
  <mergeCells count="11">
    <mergeCell ref="A25:C25"/>
    <mergeCell ref="B21:D21"/>
    <mergeCell ref="B22:D22"/>
    <mergeCell ref="B23:D23"/>
    <mergeCell ref="A1:F2"/>
    <mergeCell ref="B15:D15"/>
    <mergeCell ref="B16:D16"/>
    <mergeCell ref="B17:D17"/>
    <mergeCell ref="B20:D20"/>
    <mergeCell ref="A4:F4"/>
    <mergeCell ref="D11:E11"/>
  </mergeCells>
  <pageMargins left="0.7" right="0.7" top="0.75" bottom="0.75" header="0.3" footer="0.3"/>
  <pageSetup paperSiz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topLeftCell="A3" workbookViewId="0">
      <selection activeCell="E12" sqref="E12"/>
    </sheetView>
  </sheetViews>
  <sheetFormatPr baseColWidth="10" defaultRowHeight="12.75" x14ac:dyDescent="0.2"/>
  <cols>
    <col min="1" max="1" width="2.5703125" style="3" customWidth="1"/>
    <col min="2" max="2" width="6.140625" style="3" customWidth="1"/>
    <col min="3" max="3" width="27.140625" style="3" customWidth="1"/>
    <col min="4" max="4" width="39.42578125" style="3" customWidth="1"/>
    <col min="5" max="5" width="15.7109375" style="3" customWidth="1"/>
    <col min="6" max="16384" width="11.42578125" style="3"/>
  </cols>
  <sheetData>
    <row r="1" spans="1:5" ht="23.25" customHeight="1" x14ac:dyDescent="0.2">
      <c r="B1" s="85" t="s">
        <v>66</v>
      </c>
      <c r="C1" s="85"/>
      <c r="D1" s="85"/>
      <c r="E1" s="85"/>
    </row>
    <row r="2" spans="1:5" ht="30" x14ac:dyDescent="0.2">
      <c r="A2" s="37"/>
      <c r="B2" s="38" t="s">
        <v>2</v>
      </c>
      <c r="C2" s="88" t="s">
        <v>62</v>
      </c>
      <c r="D2" s="88"/>
      <c r="E2" s="38" t="s">
        <v>3</v>
      </c>
    </row>
    <row r="3" spans="1:5" ht="15" x14ac:dyDescent="0.2">
      <c r="A3" s="37"/>
      <c r="B3" s="39">
        <v>1</v>
      </c>
      <c r="C3" s="38" t="s">
        <v>4</v>
      </c>
      <c r="D3" s="40" t="s">
        <v>5</v>
      </c>
      <c r="E3" s="41">
        <v>1</v>
      </c>
    </row>
    <row r="4" spans="1:5" ht="14.25" x14ac:dyDescent="0.2">
      <c r="A4" s="37"/>
      <c r="B4" s="89">
        <v>2</v>
      </c>
      <c r="C4" s="88" t="s">
        <v>6</v>
      </c>
      <c r="D4" s="42" t="s">
        <v>7</v>
      </c>
      <c r="E4" s="43">
        <v>8.3299999999999999E-2</v>
      </c>
    </row>
    <row r="5" spans="1:5" ht="14.25" x14ac:dyDescent="0.2">
      <c r="A5" s="37"/>
      <c r="B5" s="89"/>
      <c r="C5" s="88"/>
      <c r="D5" s="44" t="s">
        <v>8</v>
      </c>
      <c r="E5" s="43">
        <v>0.01</v>
      </c>
    </row>
    <row r="6" spans="1:5" ht="14.25" x14ac:dyDescent="0.2">
      <c r="A6" s="37"/>
      <c r="B6" s="89"/>
      <c r="C6" s="88"/>
      <c r="D6" s="42" t="s">
        <v>9</v>
      </c>
      <c r="E6" s="43">
        <v>8.3299999999999999E-2</v>
      </c>
    </row>
    <row r="7" spans="1:5" ht="14.25" x14ac:dyDescent="0.2">
      <c r="A7" s="37"/>
      <c r="B7" s="89"/>
      <c r="C7" s="88"/>
      <c r="D7" s="42" t="s">
        <v>10</v>
      </c>
      <c r="E7" s="45"/>
    </row>
    <row r="8" spans="1:5" ht="14.25" x14ac:dyDescent="0.2">
      <c r="A8" s="37"/>
      <c r="B8" s="89"/>
      <c r="C8" s="88"/>
      <c r="D8" s="42" t="s">
        <v>11</v>
      </c>
      <c r="E8" s="43">
        <v>4.1700000000000001E-2</v>
      </c>
    </row>
    <row r="9" spans="1:5" ht="15" x14ac:dyDescent="0.2">
      <c r="A9" s="37"/>
      <c r="B9" s="89"/>
      <c r="C9" s="88"/>
      <c r="D9" s="40" t="s">
        <v>12</v>
      </c>
      <c r="E9" s="46">
        <f>SUM(E4:E8)</f>
        <v>0.21829999999999999</v>
      </c>
    </row>
    <row r="10" spans="1:5" ht="14.25" x14ac:dyDescent="0.2">
      <c r="A10" s="37"/>
      <c r="B10" s="89"/>
      <c r="C10" s="88" t="s">
        <v>13</v>
      </c>
      <c r="D10" s="42" t="s">
        <v>14</v>
      </c>
      <c r="E10" s="43">
        <v>8.5000000000000006E-2</v>
      </c>
    </row>
    <row r="11" spans="1:5" ht="14.25" x14ac:dyDescent="0.2">
      <c r="A11" s="37"/>
      <c r="B11" s="89"/>
      <c r="C11" s="88"/>
      <c r="D11" s="42" t="s">
        <v>15</v>
      </c>
      <c r="E11" s="43">
        <v>0.12</v>
      </c>
    </row>
    <row r="12" spans="1:5" ht="14.25" x14ac:dyDescent="0.2">
      <c r="A12" s="37"/>
      <c r="B12" s="89"/>
      <c r="C12" s="88"/>
      <c r="D12" s="42" t="s">
        <v>61</v>
      </c>
      <c r="E12" s="45">
        <v>6.9599999999999995E-2</v>
      </c>
    </row>
    <row r="13" spans="1:5" ht="15" x14ac:dyDescent="0.2">
      <c r="A13" s="37"/>
      <c r="B13" s="89"/>
      <c r="C13" s="88"/>
      <c r="D13" s="40" t="s">
        <v>16</v>
      </c>
      <c r="E13" s="46">
        <f>SUM(E10:E12)</f>
        <v>0.27460000000000001</v>
      </c>
    </row>
    <row r="14" spans="1:5" ht="14.25" x14ac:dyDescent="0.2">
      <c r="A14" s="37"/>
      <c r="B14" s="89"/>
      <c r="C14" s="88" t="s">
        <v>17</v>
      </c>
      <c r="D14" s="42" t="s">
        <v>18</v>
      </c>
      <c r="E14" s="43">
        <v>0.02</v>
      </c>
    </row>
    <row r="15" spans="1:5" ht="14.25" x14ac:dyDescent="0.2">
      <c r="A15" s="37"/>
      <c r="B15" s="89"/>
      <c r="C15" s="88"/>
      <c r="D15" s="42" t="s">
        <v>19</v>
      </c>
      <c r="E15" s="43">
        <v>0.03</v>
      </c>
    </row>
    <row r="16" spans="1:5" ht="14.25" x14ac:dyDescent="0.2">
      <c r="A16" s="37"/>
      <c r="B16" s="89"/>
      <c r="C16" s="88"/>
      <c r="D16" s="42" t="s">
        <v>20</v>
      </c>
      <c r="E16" s="43">
        <v>0.04</v>
      </c>
    </row>
    <row r="17" spans="1:5" ht="15" x14ac:dyDescent="0.2">
      <c r="A17" s="37"/>
      <c r="B17" s="89"/>
      <c r="C17" s="88"/>
      <c r="D17" s="40" t="s">
        <v>21</v>
      </c>
      <c r="E17" s="46">
        <f>SUM(E14:E16)</f>
        <v>0.09</v>
      </c>
    </row>
    <row r="18" spans="1:5" ht="15" x14ac:dyDescent="0.25">
      <c r="A18" s="37"/>
      <c r="B18" s="89"/>
      <c r="C18" s="47"/>
      <c r="D18" s="48" t="s">
        <v>22</v>
      </c>
      <c r="E18" s="49">
        <f>ROUND(E17+E13+E9,2)</f>
        <v>0.57999999999999996</v>
      </c>
    </row>
    <row r="19" spans="1:5" ht="30" x14ac:dyDescent="0.2">
      <c r="A19" s="37"/>
      <c r="B19" s="90">
        <v>3</v>
      </c>
      <c r="C19" s="88" t="s">
        <v>73</v>
      </c>
      <c r="D19" s="40" t="s">
        <v>23</v>
      </c>
      <c r="E19" s="50"/>
    </row>
    <row r="20" spans="1:5" ht="14.25" x14ac:dyDescent="0.2">
      <c r="A20" s="37"/>
      <c r="B20" s="90"/>
      <c r="C20" s="88"/>
      <c r="D20" s="42" t="s">
        <v>63</v>
      </c>
      <c r="E20" s="51">
        <v>0.01</v>
      </c>
    </row>
    <row r="21" spans="1:5" ht="30" x14ac:dyDescent="0.2">
      <c r="A21" s="37"/>
      <c r="B21" s="90"/>
      <c r="C21" s="88"/>
      <c r="D21" s="40" t="s">
        <v>24</v>
      </c>
      <c r="E21" s="50"/>
    </row>
    <row r="22" spans="1:5" ht="17.25" customHeight="1" x14ac:dyDescent="0.2">
      <c r="A22" s="37"/>
      <c r="B22" s="90"/>
      <c r="C22" s="88"/>
      <c r="D22" s="42" t="s">
        <v>74</v>
      </c>
      <c r="E22" s="51">
        <v>0.03</v>
      </c>
    </row>
    <row r="23" spans="1:5" ht="14.25" x14ac:dyDescent="0.2">
      <c r="A23" s="37"/>
      <c r="B23" s="90"/>
      <c r="C23" s="88"/>
      <c r="D23" s="42" t="s">
        <v>25</v>
      </c>
      <c r="E23" s="51">
        <v>0.01</v>
      </c>
    </row>
    <row r="24" spans="1:5" ht="15" x14ac:dyDescent="0.2">
      <c r="A24" s="37"/>
      <c r="B24" s="90"/>
      <c r="C24" s="88"/>
      <c r="D24" s="40" t="s">
        <v>26</v>
      </c>
      <c r="E24" s="50"/>
    </row>
    <row r="25" spans="1:5" ht="42.75" x14ac:dyDescent="0.2">
      <c r="A25" s="37"/>
      <c r="B25" s="90"/>
      <c r="C25" s="88"/>
      <c r="D25" s="42" t="s">
        <v>75</v>
      </c>
      <c r="E25" s="51">
        <v>0.03</v>
      </c>
    </row>
    <row r="26" spans="1:5" ht="15" x14ac:dyDescent="0.25">
      <c r="A26" s="37"/>
      <c r="B26" s="90"/>
      <c r="C26" s="52"/>
      <c r="D26" s="53" t="s">
        <v>27</v>
      </c>
      <c r="E26" s="54">
        <f>SUM(E20:E25)</f>
        <v>0.08</v>
      </c>
    </row>
    <row r="27" spans="1:5" ht="15" x14ac:dyDescent="0.25">
      <c r="A27" s="37"/>
      <c r="B27" s="55">
        <v>4</v>
      </c>
      <c r="C27" s="56" t="s">
        <v>28</v>
      </c>
      <c r="D27" s="57" t="s">
        <v>29</v>
      </c>
      <c r="E27" s="54">
        <v>0.11</v>
      </c>
    </row>
    <row r="28" spans="1:5" ht="15" x14ac:dyDescent="0.25">
      <c r="A28" s="37"/>
      <c r="B28" s="86" t="s">
        <v>30</v>
      </c>
      <c r="C28" s="86"/>
      <c r="D28" s="86"/>
      <c r="E28" s="54">
        <f>+E27+E26+E18+E3</f>
        <v>1.77</v>
      </c>
    </row>
    <row r="29" spans="1:5" ht="15" x14ac:dyDescent="0.2">
      <c r="A29" s="37"/>
      <c r="B29" s="87" t="s">
        <v>31</v>
      </c>
      <c r="C29" s="87"/>
      <c r="D29" s="87"/>
      <c r="E29" s="58">
        <f>ROUND(E28/1,2)</f>
        <v>1.77</v>
      </c>
    </row>
  </sheetData>
  <sheetProtection algorithmName="SHA-512" hashValue="BjluSIymmDQMtiazKLuTrfJBmczU31BaGh5j7uCXWdfTRkKvGoKuzrX4du++DYvJxa79Z+AMNoezywT5veKIcg==" saltValue="SesT/5Ih+xkwR/l66xIl4g==" spinCount="100000" sheet="1" objects="1" scenarios="1"/>
  <mergeCells count="10">
    <mergeCell ref="B1:E1"/>
    <mergeCell ref="B28:D28"/>
    <mergeCell ref="B29:D29"/>
    <mergeCell ref="C2:D2"/>
    <mergeCell ref="B4:B18"/>
    <mergeCell ref="C4:C9"/>
    <mergeCell ref="C10:C13"/>
    <mergeCell ref="C14:C17"/>
    <mergeCell ref="B19:B26"/>
    <mergeCell ref="C19:C25"/>
  </mergeCells>
  <pageMargins left="0.7" right="0.7" top="0.75" bottom="0.75" header="0.3" footer="0.3"/>
  <pageSetup paperSize="12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23"/>
  <sheetViews>
    <sheetView tabSelected="1" workbookViewId="0">
      <selection activeCell="A2" sqref="A2:B2"/>
    </sheetView>
  </sheetViews>
  <sheetFormatPr baseColWidth="10" defaultRowHeight="15" x14ac:dyDescent="0.25"/>
  <cols>
    <col min="1" max="1" width="13.5703125" customWidth="1"/>
    <col min="2" max="2" width="24.5703125" customWidth="1"/>
  </cols>
  <sheetData>
    <row r="2" spans="1:2" ht="38.25" customHeight="1" x14ac:dyDescent="0.25">
      <c r="A2" s="91" t="s">
        <v>54</v>
      </c>
      <c r="B2" s="91"/>
    </row>
    <row r="3" spans="1:2" x14ac:dyDescent="0.25">
      <c r="A3" s="17" t="s">
        <v>67</v>
      </c>
      <c r="B3" s="17" t="s">
        <v>55</v>
      </c>
    </row>
    <row r="4" spans="1:2" x14ac:dyDescent="0.25">
      <c r="A4" s="4">
        <v>0</v>
      </c>
      <c r="B4" s="59">
        <v>3</v>
      </c>
    </row>
    <row r="5" spans="1:2" x14ac:dyDescent="0.25">
      <c r="A5" s="4">
        <v>1</v>
      </c>
      <c r="B5" s="59">
        <f>+(B4+B6)/2</f>
        <v>3.6</v>
      </c>
    </row>
    <row r="6" spans="1:2" x14ac:dyDescent="0.25">
      <c r="A6" s="4">
        <v>2</v>
      </c>
      <c r="B6" s="59">
        <v>4.2</v>
      </c>
    </row>
    <row r="7" spans="1:2" x14ac:dyDescent="0.25">
      <c r="A7" s="4">
        <v>3</v>
      </c>
      <c r="B7" s="59">
        <f>+(B6+B8)/2</f>
        <v>4.8000000000000007</v>
      </c>
    </row>
    <row r="8" spans="1:2" x14ac:dyDescent="0.25">
      <c r="A8" s="4">
        <v>4</v>
      </c>
      <c r="B8" s="59">
        <v>5.4</v>
      </c>
    </row>
    <row r="9" spans="1:2" x14ac:dyDescent="0.25">
      <c r="A9" s="4">
        <v>5</v>
      </c>
      <c r="B9" s="59">
        <f>+(B8+B10)/2</f>
        <v>6</v>
      </c>
    </row>
    <row r="10" spans="1:2" x14ac:dyDescent="0.25">
      <c r="A10" s="4">
        <v>6</v>
      </c>
      <c r="B10" s="59">
        <v>6.6</v>
      </c>
    </row>
    <row r="11" spans="1:2" x14ac:dyDescent="0.25">
      <c r="A11" s="4">
        <v>7</v>
      </c>
      <c r="B11" s="59">
        <f>+(B10+B12)/2</f>
        <v>8.1</v>
      </c>
    </row>
    <row r="12" spans="1:2" x14ac:dyDescent="0.25">
      <c r="A12" s="4">
        <v>8</v>
      </c>
      <c r="B12" s="59">
        <v>9.6</v>
      </c>
    </row>
    <row r="13" spans="1:2" x14ac:dyDescent="0.25">
      <c r="A13" s="4">
        <v>9</v>
      </c>
      <c r="B13" s="59">
        <f>+(B12+B14)/2</f>
        <v>10.8</v>
      </c>
    </row>
    <row r="14" spans="1:2" x14ac:dyDescent="0.25">
      <c r="A14" s="4">
        <v>10</v>
      </c>
      <c r="B14" s="59">
        <v>12</v>
      </c>
    </row>
    <row r="15" spans="1:2" x14ac:dyDescent="0.25">
      <c r="A15" s="4">
        <v>11</v>
      </c>
      <c r="B15" s="59">
        <f>+(B14+B16)/2</f>
        <v>13.25</v>
      </c>
    </row>
    <row r="16" spans="1:2" x14ac:dyDescent="0.25">
      <c r="A16" s="4">
        <v>12</v>
      </c>
      <c r="B16" s="59">
        <v>14.5</v>
      </c>
    </row>
    <row r="17" spans="1:5" x14ac:dyDescent="0.25">
      <c r="A17" s="4">
        <v>13</v>
      </c>
      <c r="B17" s="59">
        <f>+B16+0.8</f>
        <v>15.3</v>
      </c>
    </row>
    <row r="18" spans="1:5" x14ac:dyDescent="0.25">
      <c r="A18" s="4">
        <v>14</v>
      </c>
      <c r="B18" s="59">
        <f>+B17+0.8</f>
        <v>16.100000000000001</v>
      </c>
      <c r="E18" s="2"/>
    </row>
    <row r="19" spans="1:5" x14ac:dyDescent="0.25">
      <c r="A19" s="4">
        <v>15</v>
      </c>
      <c r="B19" s="59">
        <v>16.899999999999999</v>
      </c>
    </row>
    <row r="20" spans="1:5" x14ac:dyDescent="0.25">
      <c r="A20" s="4"/>
      <c r="B20" s="59"/>
    </row>
    <row r="21" spans="1:5" x14ac:dyDescent="0.25">
      <c r="B21" s="2"/>
    </row>
    <row r="22" spans="1:5" x14ac:dyDescent="0.25">
      <c r="B22" s="2"/>
    </row>
    <row r="23" spans="1:5" x14ac:dyDescent="0.25">
      <c r="B23" s="2"/>
    </row>
  </sheetData>
  <sheetProtection algorithmName="SHA-512" hashValue="RtUmzJ1cWTIRs4escDVMIaRJ0lpUOuQB2UF5WPzIRIyKMAYkhN9UT+hjydXjslZdIcUfeJ/+OyRqip8v0AYZJg==" saltValue="HfZCTprsTibhVNaJ+Jyw+Q==" spinCount="100000" sheet="1" objects="1" scenarios="1"/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Ppto Interventoría Patología</vt:lpstr>
      <vt:lpstr>Factor Multiplicador</vt:lpstr>
      <vt:lpstr>Tabla SCI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UriCastañeda</dc:creator>
  <cp:lastModifiedBy>beatrizelenaraver@hotmail.com</cp:lastModifiedBy>
  <dcterms:created xsi:type="dcterms:W3CDTF">2023-09-11T16:05:46Z</dcterms:created>
  <dcterms:modified xsi:type="dcterms:W3CDTF">2025-07-07T01:11:20Z</dcterms:modified>
</cp:coreProperties>
</file>