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8a590b12d4193fce/Documentos/DEPORTE/Concurso de Méritos  1094-2025/"/>
    </mc:Choice>
  </mc:AlternateContent>
  <xr:revisionPtr revIDLastSave="0" documentId="8_{D79C57DF-20AD-4282-803A-2703557BF3C4}" xr6:coauthVersionLast="47" xr6:coauthVersionMax="47" xr10:uidLastSave="{00000000-0000-0000-0000-000000000000}"/>
  <bookViews>
    <workbookView xWindow="-110" yWindow="-110" windowWidth="23260" windowHeight="14860" xr2:uid="{00000000-000D-0000-FFFF-FFFF00000000}"/>
  </bookViews>
  <sheets>
    <sheet name="OFERTA ECONOMICA" sheetId="8" r:id="rId1"/>
    <sheet name="PRESUPUESTO OFICIAL_i" sheetId="1" state="hidden" r:id="rId2"/>
    <sheet name="FactorMultiplicador" sheetId="2" state="hidden" r:id="rId3"/>
    <sheet name="Table 1" sheetId="3" state="hidden" r:id="rId4"/>
    <sheet name="FactorMultiplicador " sheetId="6" r:id="rId5"/>
    <sheet name="Polizas_Impuestos" sheetId="9" r:id="rId6"/>
  </sheets>
  <externalReferences>
    <externalReference r:id="rId7"/>
  </externalReferences>
  <definedNames>
    <definedName name="____R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EST1" localSheetId="2">#REF!</definedName>
    <definedName name="__EST1" localSheetId="4">#REF!</definedName>
    <definedName name="__EST1" localSheetId="5">#REF!</definedName>
    <definedName name="__EST1">#REF!</definedName>
    <definedName name="__EST10" localSheetId="2">#REF!</definedName>
    <definedName name="__EST10" localSheetId="4">#REF!</definedName>
    <definedName name="__EST10" localSheetId="5">#REF!</definedName>
    <definedName name="__EST10">#REF!</definedName>
    <definedName name="__EST11" localSheetId="2">#REF!</definedName>
    <definedName name="__EST11" localSheetId="4">#REF!</definedName>
    <definedName name="__EST11" localSheetId="5">#REF!</definedName>
    <definedName name="__EST11">#REF!</definedName>
    <definedName name="__EST12" localSheetId="2">#REF!</definedName>
    <definedName name="__EST12" localSheetId="4">#REF!</definedName>
    <definedName name="__EST12" localSheetId="5">#REF!</definedName>
    <definedName name="__EST12">#REF!</definedName>
    <definedName name="__EST13" localSheetId="2">#REF!</definedName>
    <definedName name="__EST13" localSheetId="4">#REF!</definedName>
    <definedName name="__EST13" localSheetId="5">#REF!</definedName>
    <definedName name="__EST13">#REF!</definedName>
    <definedName name="__EST14" localSheetId="2">#REF!</definedName>
    <definedName name="__EST14" localSheetId="4">#REF!</definedName>
    <definedName name="__EST14" localSheetId="5">#REF!</definedName>
    <definedName name="__EST14">#REF!</definedName>
    <definedName name="__EST15" localSheetId="2">#REF!</definedName>
    <definedName name="__EST15" localSheetId="4">#REF!</definedName>
    <definedName name="__EST15" localSheetId="5">#REF!</definedName>
    <definedName name="__EST15">#REF!</definedName>
    <definedName name="__EST16" localSheetId="2">#REF!</definedName>
    <definedName name="__EST16" localSheetId="4">#REF!</definedName>
    <definedName name="__EST16" localSheetId="5">#REF!</definedName>
    <definedName name="__EST16">#REF!</definedName>
    <definedName name="__EST17" localSheetId="2">#REF!</definedName>
    <definedName name="__EST17" localSheetId="4">#REF!</definedName>
    <definedName name="__EST17" localSheetId="5">#REF!</definedName>
    <definedName name="__EST17">#REF!</definedName>
    <definedName name="__EST18" localSheetId="2">#REF!</definedName>
    <definedName name="__EST18" localSheetId="4">#REF!</definedName>
    <definedName name="__EST18" localSheetId="5">#REF!</definedName>
    <definedName name="__EST18">#REF!</definedName>
    <definedName name="__EST19" localSheetId="2">#REF!</definedName>
    <definedName name="__EST19" localSheetId="4">#REF!</definedName>
    <definedName name="__EST19" localSheetId="5">#REF!</definedName>
    <definedName name="__EST19">#REF!</definedName>
    <definedName name="__EST2" localSheetId="2">#REF!</definedName>
    <definedName name="__EST2" localSheetId="4">#REF!</definedName>
    <definedName name="__EST2" localSheetId="5">#REF!</definedName>
    <definedName name="__EST2">#REF!</definedName>
    <definedName name="__EST3" localSheetId="2">#REF!</definedName>
    <definedName name="__EST3" localSheetId="4">#REF!</definedName>
    <definedName name="__EST3" localSheetId="5">#REF!</definedName>
    <definedName name="__EST3">#REF!</definedName>
    <definedName name="__EST4" localSheetId="2">#REF!</definedName>
    <definedName name="__EST4" localSheetId="4">#REF!</definedName>
    <definedName name="__EST4" localSheetId="5">#REF!</definedName>
    <definedName name="__EST4">#REF!</definedName>
    <definedName name="__EST5" localSheetId="2">#REF!</definedName>
    <definedName name="__EST5" localSheetId="4">#REF!</definedName>
    <definedName name="__EST5" localSheetId="5">#REF!</definedName>
    <definedName name="__EST5">#REF!</definedName>
    <definedName name="__EST6" localSheetId="2">#REF!</definedName>
    <definedName name="__EST6" localSheetId="4">#REF!</definedName>
    <definedName name="__EST6" localSheetId="5">#REF!</definedName>
    <definedName name="__EST6">#REF!</definedName>
    <definedName name="__EST7" localSheetId="2">#REF!</definedName>
    <definedName name="__EST7" localSheetId="4">#REF!</definedName>
    <definedName name="__EST7" localSheetId="5">#REF!</definedName>
    <definedName name="__EST7">#REF!</definedName>
    <definedName name="__EST8" localSheetId="2">#REF!</definedName>
    <definedName name="__EST8" localSheetId="4">#REF!</definedName>
    <definedName name="__EST8" localSheetId="5">#REF!</definedName>
    <definedName name="__EST8">#REF!</definedName>
    <definedName name="__EST9" localSheetId="2">#REF!</definedName>
    <definedName name="__EST9" localSheetId="4">#REF!</definedName>
    <definedName name="__EST9" localSheetId="5">#REF!</definedName>
    <definedName name="__EST9">#REF!</definedName>
    <definedName name="__EXC1" localSheetId="2">#REF!</definedName>
    <definedName name="__EXC1" localSheetId="4">#REF!</definedName>
    <definedName name="__EXC1" localSheetId="5">#REF!</definedName>
    <definedName name="__EXC1">#REF!</definedName>
    <definedName name="__EXC10" localSheetId="2">#REF!</definedName>
    <definedName name="__EXC10" localSheetId="4">#REF!</definedName>
    <definedName name="__EXC10" localSheetId="5">#REF!</definedName>
    <definedName name="__EXC10">#REF!</definedName>
    <definedName name="__EXC11" localSheetId="2">#REF!</definedName>
    <definedName name="__EXC11" localSheetId="4">#REF!</definedName>
    <definedName name="__EXC11" localSheetId="5">#REF!</definedName>
    <definedName name="__EXC11">#REF!</definedName>
    <definedName name="__EXC12" localSheetId="2">#REF!</definedName>
    <definedName name="__EXC12" localSheetId="4">#REF!</definedName>
    <definedName name="__EXC12" localSheetId="5">#REF!</definedName>
    <definedName name="__EXC12">#REF!</definedName>
    <definedName name="__EXC2" localSheetId="2">#REF!</definedName>
    <definedName name="__EXC2" localSheetId="4">#REF!</definedName>
    <definedName name="__EXC2" localSheetId="5">#REF!</definedName>
    <definedName name="__EXC2">#REF!</definedName>
    <definedName name="__EXC3" localSheetId="2">#REF!</definedName>
    <definedName name="__EXC3" localSheetId="4">#REF!</definedName>
    <definedName name="__EXC3" localSheetId="5">#REF!</definedName>
    <definedName name="__EXC3">#REF!</definedName>
    <definedName name="__EXC4" localSheetId="2">#REF!</definedName>
    <definedName name="__EXC4" localSheetId="4">#REF!</definedName>
    <definedName name="__EXC4" localSheetId="5">#REF!</definedName>
    <definedName name="__EXC4">#REF!</definedName>
    <definedName name="__EXC5" localSheetId="2">#REF!</definedName>
    <definedName name="__EXC5" localSheetId="4">#REF!</definedName>
    <definedName name="__EXC5" localSheetId="5">#REF!</definedName>
    <definedName name="__EXC5">#REF!</definedName>
    <definedName name="__EXC6" localSheetId="2">#REF!</definedName>
    <definedName name="__EXC6" localSheetId="4">#REF!</definedName>
    <definedName name="__EXC6" localSheetId="5">#REF!</definedName>
    <definedName name="__EXC6">#REF!</definedName>
    <definedName name="__EXC7" localSheetId="2">#REF!</definedName>
    <definedName name="__EXC7" localSheetId="4">#REF!</definedName>
    <definedName name="__EXC7" localSheetId="5">#REF!</definedName>
    <definedName name="__EXC7">#REF!</definedName>
    <definedName name="__EXC8" localSheetId="2">#REF!</definedName>
    <definedName name="__EXC8" localSheetId="4">#REF!</definedName>
    <definedName name="__EXC8" localSheetId="5">#REF!</definedName>
    <definedName name="__EXC8">#REF!</definedName>
    <definedName name="__EXC9" localSheetId="2">#REF!</definedName>
    <definedName name="__EXC9" localSheetId="4">#REF!</definedName>
    <definedName name="__EXC9" localSheetId="5">#REF!</definedName>
    <definedName name="__EXC9">#REF!</definedName>
    <definedName name="_EST1" localSheetId="2">#REF!</definedName>
    <definedName name="_EST1" localSheetId="4">#REF!</definedName>
    <definedName name="_EST1" localSheetId="5">#REF!</definedName>
    <definedName name="_EST1">#REF!</definedName>
    <definedName name="_EST10" localSheetId="2">#REF!</definedName>
    <definedName name="_EST10" localSheetId="4">#REF!</definedName>
    <definedName name="_EST10" localSheetId="5">#REF!</definedName>
    <definedName name="_EST10">#REF!</definedName>
    <definedName name="_EST11" localSheetId="2">#REF!</definedName>
    <definedName name="_EST11" localSheetId="4">#REF!</definedName>
    <definedName name="_EST11" localSheetId="5">#REF!</definedName>
    <definedName name="_EST11">#REF!</definedName>
    <definedName name="_EST12" localSheetId="2">#REF!</definedName>
    <definedName name="_EST12" localSheetId="4">#REF!</definedName>
    <definedName name="_EST12" localSheetId="5">#REF!</definedName>
    <definedName name="_EST12">#REF!</definedName>
    <definedName name="_EST13" localSheetId="2">#REF!</definedName>
    <definedName name="_EST13" localSheetId="4">#REF!</definedName>
    <definedName name="_EST13" localSheetId="5">#REF!</definedName>
    <definedName name="_EST13">#REF!</definedName>
    <definedName name="_EST14" localSheetId="2">#REF!</definedName>
    <definedName name="_EST14" localSheetId="4">#REF!</definedName>
    <definedName name="_EST14" localSheetId="5">#REF!</definedName>
    <definedName name="_EST14">#REF!</definedName>
    <definedName name="_EST15" localSheetId="2">#REF!</definedName>
    <definedName name="_EST15" localSheetId="4">#REF!</definedName>
    <definedName name="_EST15" localSheetId="5">#REF!</definedName>
    <definedName name="_EST15">#REF!</definedName>
    <definedName name="_EST16" localSheetId="2">#REF!</definedName>
    <definedName name="_EST16" localSheetId="4">#REF!</definedName>
    <definedName name="_EST16" localSheetId="5">#REF!</definedName>
    <definedName name="_EST16">#REF!</definedName>
    <definedName name="_EST17" localSheetId="2">#REF!</definedName>
    <definedName name="_EST17" localSheetId="4">#REF!</definedName>
    <definedName name="_EST17" localSheetId="5">#REF!</definedName>
    <definedName name="_EST17">#REF!</definedName>
    <definedName name="_EST18" localSheetId="2">#REF!</definedName>
    <definedName name="_EST18" localSheetId="4">#REF!</definedName>
    <definedName name="_EST18" localSheetId="5">#REF!</definedName>
    <definedName name="_EST18">#REF!</definedName>
    <definedName name="_EST19" localSheetId="2">#REF!</definedName>
    <definedName name="_EST19" localSheetId="4">#REF!</definedName>
    <definedName name="_EST19" localSheetId="5">#REF!</definedName>
    <definedName name="_EST19">#REF!</definedName>
    <definedName name="_EST2" localSheetId="2">#REF!</definedName>
    <definedName name="_EST2" localSheetId="4">#REF!</definedName>
    <definedName name="_EST2" localSheetId="5">#REF!</definedName>
    <definedName name="_EST2">#REF!</definedName>
    <definedName name="_EST3" localSheetId="2">#REF!</definedName>
    <definedName name="_EST3" localSheetId="4">#REF!</definedName>
    <definedName name="_EST3" localSheetId="5">#REF!</definedName>
    <definedName name="_EST3">#REF!</definedName>
    <definedName name="_EST4" localSheetId="2">#REF!</definedName>
    <definedName name="_EST4" localSheetId="4">#REF!</definedName>
    <definedName name="_EST4" localSheetId="5">#REF!</definedName>
    <definedName name="_EST4">#REF!</definedName>
    <definedName name="_EST5" localSheetId="2">#REF!</definedName>
    <definedName name="_EST5" localSheetId="4">#REF!</definedName>
    <definedName name="_EST5" localSheetId="5">#REF!</definedName>
    <definedName name="_EST5">#REF!</definedName>
    <definedName name="_EST6" localSheetId="2">#REF!</definedName>
    <definedName name="_EST6" localSheetId="4">#REF!</definedName>
    <definedName name="_EST6" localSheetId="5">#REF!</definedName>
    <definedName name="_EST6">#REF!</definedName>
    <definedName name="_EST7" localSheetId="2">#REF!</definedName>
    <definedName name="_EST7" localSheetId="4">#REF!</definedName>
    <definedName name="_EST7" localSheetId="5">#REF!</definedName>
    <definedName name="_EST7">#REF!</definedName>
    <definedName name="_EST8" localSheetId="2">#REF!</definedName>
    <definedName name="_EST8" localSheetId="4">#REF!</definedName>
    <definedName name="_EST8" localSheetId="5">#REF!</definedName>
    <definedName name="_EST8">#REF!</definedName>
    <definedName name="_EST9" localSheetId="2">#REF!</definedName>
    <definedName name="_EST9" localSheetId="4">#REF!</definedName>
    <definedName name="_EST9" localSheetId="5">#REF!</definedName>
    <definedName name="_EST9">#REF!</definedName>
    <definedName name="_EXC1" localSheetId="2">#REF!</definedName>
    <definedName name="_EXC1" localSheetId="4">#REF!</definedName>
    <definedName name="_EXC1" localSheetId="5">#REF!</definedName>
    <definedName name="_EXC1">#REF!</definedName>
    <definedName name="_EXC10" localSheetId="2">#REF!</definedName>
    <definedName name="_EXC10" localSheetId="4">#REF!</definedName>
    <definedName name="_EXC10" localSheetId="5">#REF!</definedName>
    <definedName name="_EXC10">#REF!</definedName>
    <definedName name="_EXC11" localSheetId="2">#REF!</definedName>
    <definedName name="_EXC11" localSheetId="4">#REF!</definedName>
    <definedName name="_EXC11" localSheetId="5">#REF!</definedName>
    <definedName name="_EXC11">#REF!</definedName>
    <definedName name="_EXC12" localSheetId="2">#REF!</definedName>
    <definedName name="_EXC12" localSheetId="4">#REF!</definedName>
    <definedName name="_EXC12" localSheetId="5">#REF!</definedName>
    <definedName name="_EXC12">#REF!</definedName>
    <definedName name="_EXC2" localSheetId="2">#REF!</definedName>
    <definedName name="_EXC2" localSheetId="4">#REF!</definedName>
    <definedName name="_EXC2" localSheetId="5">#REF!</definedName>
    <definedName name="_EXC2">#REF!</definedName>
    <definedName name="_EXC3" localSheetId="2">#REF!</definedName>
    <definedName name="_EXC3" localSheetId="4">#REF!</definedName>
    <definedName name="_EXC3" localSheetId="5">#REF!</definedName>
    <definedName name="_EXC3">#REF!</definedName>
    <definedName name="_EXC4" localSheetId="2">#REF!</definedName>
    <definedName name="_EXC4" localSheetId="4">#REF!</definedName>
    <definedName name="_EXC4" localSheetId="5">#REF!</definedName>
    <definedName name="_EXC4">#REF!</definedName>
    <definedName name="_EXC5" localSheetId="2">#REF!</definedName>
    <definedName name="_EXC5" localSheetId="4">#REF!</definedName>
    <definedName name="_EXC5" localSheetId="5">#REF!</definedName>
    <definedName name="_EXC5">#REF!</definedName>
    <definedName name="_EXC6" localSheetId="2">#REF!</definedName>
    <definedName name="_EXC6" localSheetId="4">#REF!</definedName>
    <definedName name="_EXC6" localSheetId="5">#REF!</definedName>
    <definedName name="_EXC6">#REF!</definedName>
    <definedName name="_EXC7" localSheetId="2">#REF!</definedName>
    <definedName name="_EXC7" localSheetId="4">#REF!</definedName>
    <definedName name="_EXC7" localSheetId="5">#REF!</definedName>
    <definedName name="_EXC7">#REF!</definedName>
    <definedName name="_EXC8" localSheetId="2">#REF!</definedName>
    <definedName name="_EXC8" localSheetId="4">#REF!</definedName>
    <definedName name="_EXC8" localSheetId="5">#REF!</definedName>
    <definedName name="_EXC8">#REF!</definedName>
    <definedName name="_EXC9" localSheetId="2">#REF!</definedName>
    <definedName name="_EXC9" localSheetId="4">#REF!</definedName>
    <definedName name="_EXC9" localSheetId="5">#REF!</definedName>
    <definedName name="_EXC9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" hidden="1">#REF!</definedName>
    <definedName name="_Sort" hidden="1">#REF!</definedName>
    <definedName name="A" hidden="1">{#N/A,#N/A,FALSE,"GRAFICO";#N/A,#N/A,FALSE,"CAJA (2)";#N/A,#N/A,FALSE,"TERCEROS-PROMEDIO";#N/A,#N/A,FALSE,"CAJA";#N/A,#N/A,FALSE,"INGRESOS1995-2003";#N/A,#N/A,FALSE,"GASTOS1995-2003"}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_xlnm.Print_Area" localSheetId="2">FactorMultiplicador!$B$1:$I$57</definedName>
    <definedName name="_xlnm.Print_Area" localSheetId="4">'FactorMultiplicador '!$B$1:$I$41</definedName>
    <definedName name="_xlnm.Print_Area" localSheetId="0">'OFERTA ECONOMICA'!$B$1:$H$80</definedName>
    <definedName name="_xlnm.Print_Area" localSheetId="5">Polizas_Impuestos!$B$1:$I$21</definedName>
    <definedName name="_xlnm.Print_Area" localSheetId="1">'PRESUPUESTO OFICIAL_i'!$B$1:$H$76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B" hidden="1">{"PYGS",#N/A,FALSE,"PYG";"ACTIS",#N/A,FALSE,"BCE_GRAL-ACTIVO";"PASIS",#N/A,FALSE,"BCE_GRAL-PASIVO-PATRIM";"CAJAS",#N/A,FALSE,"CAJA"}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D" hidden="1">{"PYGT",#N/A,FALSE,"PYG";"ACTIT",#N/A,FALSE,"BCE_GRAL-ACTIVO";"PASIT",#N/A,FALSE,"BCE_GRAL-PASIVO-PATRIM";"CAJAT",#N/A,FALSE,"CAJA"}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E" hidden="1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xcel_BuiltIn_Print_Titles_3" localSheetId="2">'[1]COSTOS OFICINA'!#REF!</definedName>
    <definedName name="Excel_BuiltIn_Print_Titles_3" localSheetId="4">'[1]COSTOS OFICINA'!#REF!</definedName>
    <definedName name="Excel_BuiltIn_Print_Titles_3" localSheetId="5">'[1]COSTOS OFICINA'!#REF!</definedName>
    <definedName name="Excel_BuiltIn_Print_Titles_3">'[1]COSTOS OFICINA'!#REF!</definedName>
    <definedName name="Excel_BuiltIn_Print_Titles_4" localSheetId="2">'[1]COSTOS CAMPAMENTO'!#REF!</definedName>
    <definedName name="Excel_BuiltIn_Print_Titles_4" localSheetId="4">'[1]COSTOS CAMPAMENTO'!#REF!</definedName>
    <definedName name="Excel_BuiltIn_Print_Titles_4" localSheetId="5">'[1]COSTOS CAMPAMENTO'!#REF!</definedName>
    <definedName name="Excel_BuiltIn_Print_Titles_4">'[1]COSTOS CAMPAMENTO'!#REF!</definedName>
    <definedName name="FIDUCIASOCTUBRE" hidden="1">{#N/A,#N/A,FALSE,"Aging Summary";#N/A,#N/A,FALSE,"Ratio Analysis";#N/A,#N/A,FALSE,"Test 120 Day Accts";#N/A,#N/A,FALSE,"Tickmarks"}</definedName>
    <definedName name="FREV" hidden="1">{"PYGT",#N/A,FALSE,"PYG";"ACTIT",#N/A,FALSE,"BCE_GRAL-ACTIVO";"PASIT",#N/A,FALSE,"BCE_GRAL-PASIVO-PATRIM";"CAJAT",#N/A,FALSE,"CAJA"}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hoha" hidden="1">{"PYGT",#N/A,FALSE,"PYG";"ACTIT",#N/A,FALSE,"BCE_GRAL-ACTIVO";"PASIT",#N/A,FALSE,"BCE_GRAL-PASIVO-PATRIM";"CAJAT",#N/A,FALSE,"CAJA"}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 localSheetId="2">#REF!</definedName>
    <definedName name="K0F1" localSheetId="4">#REF!</definedName>
    <definedName name="K0F1" localSheetId="5">#REF!</definedName>
    <definedName name="K0F1">#REF!</definedName>
    <definedName name="K0F2" localSheetId="2">#REF!</definedName>
    <definedName name="K0F2" localSheetId="4">#REF!</definedName>
    <definedName name="K0F2" localSheetId="5">#REF!</definedName>
    <definedName name="K0F2">#REF!</definedName>
    <definedName name="K10ALO" localSheetId="2">#REF!</definedName>
    <definedName name="K10ALO" localSheetId="4">#REF!</definedName>
    <definedName name="K10ALO" localSheetId="5">#REF!</definedName>
    <definedName name="K10ALO">#REF!</definedName>
    <definedName name="K11ALO" localSheetId="2">#REF!</definedName>
    <definedName name="K11ALO" localSheetId="4">#REF!</definedName>
    <definedName name="K11ALO" localSheetId="5">#REF!</definedName>
    <definedName name="K11ALO">#REF!</definedName>
    <definedName name="K1F1" localSheetId="2">#REF!</definedName>
    <definedName name="K1F1" localSheetId="4">#REF!</definedName>
    <definedName name="K1F1" localSheetId="5">#REF!</definedName>
    <definedName name="K1F1">#REF!</definedName>
    <definedName name="K1F2" localSheetId="2">#REF!</definedName>
    <definedName name="K1F2" localSheetId="4">#REF!</definedName>
    <definedName name="K1F2" localSheetId="5">#REF!</definedName>
    <definedName name="K1F2">#REF!</definedName>
    <definedName name="K2F1" localSheetId="2">#REF!</definedName>
    <definedName name="K2F1" localSheetId="4">#REF!</definedName>
    <definedName name="K2F1" localSheetId="5">#REF!</definedName>
    <definedName name="K2F1">#REF!</definedName>
    <definedName name="K2F2" localSheetId="2">#REF!</definedName>
    <definedName name="K2F2" localSheetId="4">#REF!</definedName>
    <definedName name="K2F2" localSheetId="5">#REF!</definedName>
    <definedName name="K2F2">#REF!</definedName>
    <definedName name="K3F1" localSheetId="2">#REF!</definedName>
    <definedName name="K3F1" localSheetId="4">#REF!</definedName>
    <definedName name="K3F1" localSheetId="5">#REF!</definedName>
    <definedName name="K3F1">#REF!</definedName>
    <definedName name="K3F2" localSheetId="2">#REF!</definedName>
    <definedName name="K3F2" localSheetId="4">#REF!</definedName>
    <definedName name="K3F2" localSheetId="5">#REF!</definedName>
    <definedName name="K3F2">#REF!</definedName>
    <definedName name="K4F1" localSheetId="2">#REF!</definedName>
    <definedName name="K4F1" localSheetId="4">#REF!</definedName>
    <definedName name="K4F1" localSheetId="5">#REF!</definedName>
    <definedName name="K4F1">#REF!</definedName>
    <definedName name="K4F2" localSheetId="2">#REF!</definedName>
    <definedName name="K4F2" localSheetId="4">#REF!</definedName>
    <definedName name="K4F2" localSheetId="5">#REF!</definedName>
    <definedName name="K4F2">#REF!</definedName>
    <definedName name="K5F1" localSheetId="2">#REF!</definedName>
    <definedName name="K5F1" localSheetId="4">#REF!</definedName>
    <definedName name="K5F1" localSheetId="5">#REF!</definedName>
    <definedName name="K5F1">#REF!</definedName>
    <definedName name="K5F2" localSheetId="2">#REF!</definedName>
    <definedName name="K5F2" localSheetId="4">#REF!</definedName>
    <definedName name="K5F2" localSheetId="5">#REF!</definedName>
    <definedName name="K5F2">#REF!</definedName>
    <definedName name="K6F1" localSheetId="2">#REF!</definedName>
    <definedName name="K6F1" localSheetId="4">#REF!</definedName>
    <definedName name="K6F1" localSheetId="5">#REF!</definedName>
    <definedName name="K6F1">#REF!</definedName>
    <definedName name="K6F2" localSheetId="2">#REF!</definedName>
    <definedName name="K6F2" localSheetId="4">#REF!</definedName>
    <definedName name="K6F2" localSheetId="5">#REF!</definedName>
    <definedName name="K6F2">#REF!</definedName>
    <definedName name="K7F1" localSheetId="2">#REF!</definedName>
    <definedName name="K7F1" localSheetId="4">#REF!</definedName>
    <definedName name="K7F1" localSheetId="5">#REF!</definedName>
    <definedName name="K7F1">#REF!</definedName>
    <definedName name="K7F2" localSheetId="2">#REF!</definedName>
    <definedName name="K7F2" localSheetId="4">#REF!</definedName>
    <definedName name="K7F2" localSheetId="5">#REF!</definedName>
    <definedName name="K7F2">#REF!</definedName>
    <definedName name="K8ALO" localSheetId="2">#REF!</definedName>
    <definedName name="K8ALO" localSheetId="4">#REF!</definedName>
    <definedName name="K8ALO" localSheetId="5">#REF!</definedName>
    <definedName name="K8ALO">#REF!</definedName>
    <definedName name="K8F1" localSheetId="2">#REF!</definedName>
    <definedName name="K8F1" localSheetId="4">#REF!</definedName>
    <definedName name="K8F1" localSheetId="5">#REF!</definedName>
    <definedName name="K8F1">#REF!</definedName>
    <definedName name="K8F2" localSheetId="2">#REF!</definedName>
    <definedName name="K8F2" localSheetId="4">#REF!</definedName>
    <definedName name="K8F2" localSheetId="5">#REF!</definedName>
    <definedName name="K8F2">#REF!</definedName>
    <definedName name="K9ALO" localSheetId="2">#REF!</definedName>
    <definedName name="K9ALO" localSheetId="4">#REF!</definedName>
    <definedName name="K9ALO" localSheetId="5">#REF!</definedName>
    <definedName name="K9ALO">#REF!</definedName>
    <definedName name="KO" hidden="1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NO" hidden="1">{"PYGT",#N/A,FALSE,"PYG";"ACTIT",#N/A,FALSE,"BCE_GRAL-ACTIVO";"PASIT",#N/A,FALSE,"BCE_GRAL-PASIVO-PATRIM";"CAJAT",#N/A,FALSE,"CAJA"}</definedName>
    <definedName name="oera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res" hidden="1">{#N/A,#N/A,FALSE,"GRAFICO";#N/A,#N/A,FALSE,"CAJA (2)";#N/A,#N/A,FALSE,"TERCEROS-PROMEDIO";#N/A,#N/A,FALSE,"CAJA";#N/A,#N/A,FALSE,"INGRESOS1995-2003";#N/A,#N/A,FALSE,"GASTOS1995-2003"}</definedName>
    <definedName name="sss">IF(ISEVEN(COLUMN()),CANT_Z_PPTO,SUB_TOT)</definedName>
    <definedName name="TC" hidden="1">{#N/A,#N/A,FALSE,"GRAFICO";#N/A,#N/A,FALSE,"CAJA (2)";#N/A,#N/A,FALSE,"TERCEROS-PROMEDIO";#N/A,#N/A,FALSE,"CAJA";#N/A,#N/A,FALSE,"INGRESOS1995-2003";#N/A,#N/A,FALSE,"GASTOS1995-2003"}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O" hidden="1">{#N/A,#N/A,FALSE,"GRAFICO";#N/A,#N/A,FALSE,"CAJA (2)";#N/A,#N/A,FALSE,"TERCEROS-PROMEDIO";#N/A,#N/A,FALSE,"CAJA";#N/A,#N/A,FALSE,"INGRESOS1995-2003";#N/A,#N/A,FALSE,"GASTOS1995-2003"}</definedName>
    <definedName name="ZONA_PPTO">IF(ISEVEN(COLUMN()),CANT_Z_PPTO,SUB_TOT)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VV5Dwmi/Lh0eMMNQnv7n0uQ/w9IjvJfs0s9P87z61e4="/>
    </ext>
  </extLst>
</workbook>
</file>

<file path=xl/calcChain.xml><?xml version="1.0" encoding="utf-8"?>
<calcChain xmlns="http://schemas.openxmlformats.org/spreadsheetml/2006/main">
  <c r="H13" i="8" l="1"/>
  <c r="O26" i="9" l="1"/>
  <c r="I20" i="9" l="1"/>
  <c r="I9" i="9"/>
  <c r="N24" i="9" l="1"/>
  <c r="N25" i="9" s="1"/>
  <c r="O24" i="9" l="1"/>
  <c r="D77" i="8" s="1"/>
  <c r="H67" i="8" l="1"/>
  <c r="H66" i="8"/>
  <c r="H65" i="8"/>
  <c r="H64" i="8"/>
  <c r="H63" i="8"/>
  <c r="H62" i="8"/>
  <c r="H61" i="8"/>
  <c r="H60" i="8"/>
  <c r="H59" i="8"/>
  <c r="H40" i="8"/>
  <c r="H39" i="8"/>
  <c r="H38" i="8"/>
  <c r="K27" i="8"/>
  <c r="K26" i="8"/>
  <c r="K25" i="8"/>
  <c r="F25" i="8"/>
  <c r="F26" i="8" s="1"/>
  <c r="K24" i="8"/>
  <c r="H24" i="8"/>
  <c r="H21" i="8"/>
  <c r="K20" i="8"/>
  <c r="H20" i="8"/>
  <c r="K19" i="8"/>
  <c r="H19" i="8"/>
  <c r="K18" i="8"/>
  <c r="H18" i="8"/>
  <c r="K17" i="8"/>
  <c r="H17" i="8"/>
  <c r="K14" i="8"/>
  <c r="H14" i="8"/>
  <c r="H12" i="8" s="1"/>
  <c r="K10" i="8"/>
  <c r="H10" i="8"/>
  <c r="H9" i="8" s="1"/>
  <c r="I39" i="6"/>
  <c r="I24" i="6"/>
  <c r="I55" i="2"/>
  <c r="I39" i="2"/>
  <c r="I24" i="2"/>
  <c r="I9" i="2"/>
  <c r="I11" i="2" s="1"/>
  <c r="I8" i="2"/>
  <c r="I19" i="2" s="1"/>
  <c r="I57" i="2" s="1"/>
  <c r="I59" i="2" s="1"/>
  <c r="H66" i="1"/>
  <c r="H65" i="1"/>
  <c r="H64" i="1"/>
  <c r="H63" i="1"/>
  <c r="H62" i="1"/>
  <c r="H61" i="1"/>
  <c r="H60" i="1"/>
  <c r="H59" i="1"/>
  <c r="H58" i="1"/>
  <c r="H39" i="1"/>
  <c r="H38" i="1"/>
  <c r="H37" i="1"/>
  <c r="K26" i="1"/>
  <c r="K25" i="1"/>
  <c r="K24" i="1"/>
  <c r="F24" i="1"/>
  <c r="H24" i="1" s="1"/>
  <c r="K23" i="1"/>
  <c r="H23" i="1"/>
  <c r="H20" i="1"/>
  <c r="K19" i="1"/>
  <c r="H19" i="1"/>
  <c r="K18" i="1"/>
  <c r="H18" i="1"/>
  <c r="K17" i="1"/>
  <c r="H17" i="1"/>
  <c r="K16" i="1"/>
  <c r="H16" i="1"/>
  <c r="K13" i="1"/>
  <c r="H13" i="1"/>
  <c r="H12" i="1" s="1"/>
  <c r="K10" i="1"/>
  <c r="H10" i="1"/>
  <c r="H9" i="1" s="1"/>
  <c r="D78" i="8" l="1"/>
  <c r="I21" i="9"/>
  <c r="I19" i="6"/>
  <c r="I41" i="6" s="1"/>
  <c r="H37" i="8"/>
  <c r="H42" i="8" s="1"/>
  <c r="H58" i="8"/>
  <c r="H69" i="8" s="1"/>
  <c r="H16" i="8"/>
  <c r="F27" i="8"/>
  <c r="H27" i="8" s="1"/>
  <c r="H26" i="8"/>
  <c r="H25" i="8"/>
  <c r="H15" i="1"/>
  <c r="H57" i="1"/>
  <c r="H68" i="1" s="1"/>
  <c r="H70" i="1" s="1"/>
  <c r="I70" i="1" s="1"/>
  <c r="H36" i="1"/>
  <c r="H41" i="1" s="1"/>
  <c r="F25" i="1"/>
  <c r="H23" i="8" l="1"/>
  <c r="D50" i="8"/>
  <c r="H50" i="8" s="1"/>
  <c r="H49" i="8" s="1"/>
  <c r="H52" i="8" s="1"/>
  <c r="H70" i="8"/>
  <c r="H71" i="8" s="1"/>
  <c r="I71" i="8" s="1"/>
  <c r="H30" i="8"/>
  <c r="H53" i="8"/>
  <c r="H29" i="8"/>
  <c r="F26" i="1"/>
  <c r="H26" i="1" s="1"/>
  <c r="H25" i="1"/>
  <c r="H22" i="1" s="1"/>
  <c r="H54" i="8" l="1"/>
  <c r="H73" i="8" s="1"/>
  <c r="H31" i="8"/>
  <c r="H44" i="8" s="1"/>
  <c r="D49" i="1"/>
  <c r="H49" i="1" s="1"/>
  <c r="H48" i="1" s="1"/>
  <c r="H51" i="1" s="1"/>
  <c r="H53" i="1" s="1"/>
  <c r="H72" i="1" s="1"/>
  <c r="H28" i="1"/>
  <c r="H30" i="1" s="1"/>
  <c r="H43" i="1" s="1"/>
  <c r="H75" i="8" l="1"/>
  <c r="H74" i="1"/>
  <c r="H75" i="1" s="1"/>
  <c r="H76" i="1" s="1"/>
  <c r="I78" i="1" s="1"/>
  <c r="H77" i="8"/>
  <c r="H78" i="8"/>
  <c r="O78" i="8"/>
  <c r="H79" i="8"/>
  <c r="H80" i="8"/>
  <c r="I82" i="8"/>
</calcChain>
</file>

<file path=xl/sharedStrings.xml><?xml version="1.0" encoding="utf-8"?>
<sst xmlns="http://schemas.openxmlformats.org/spreadsheetml/2006/main" count="438" uniqueCount="211">
  <si>
    <t>FORMULARIO No 1 - FORMULARIO DE PRESUPUESTO OFICIAL</t>
  </si>
  <si>
    <t>CANT.
(1)</t>
  </si>
  <si>
    <t>CARGO / OFICIO</t>
  </si>
  <si>
    <t>SUELDO Y/O
JORNAL MENSUAL
(2)</t>
  </si>
  <si>
    <t>PRIMA
REGIONAL
(3)</t>
  </si>
  <si>
    <t>DEDICACIÓN
(h-mes)
(4)</t>
  </si>
  <si>
    <t>PARTICIPACIÓN
TOTAL (mes)
(5)</t>
  </si>
  <si>
    <t>VALOR
PARCIAL ($)
(1)*((2)+(3))*(4)*(5) = (6)</t>
  </si>
  <si>
    <t>COSTOS DIRECTOS DE PERSONAL OPERATIVO OBRA</t>
  </si>
  <si>
    <t>% prestaciones</t>
  </si>
  <si>
    <t>PERSONAL PROFESIONAL PERMANENTE</t>
  </si>
  <si>
    <t>costos según circular</t>
  </si>
  <si>
    <t>Dirección Proyecto</t>
  </si>
  <si>
    <t>Director General</t>
  </si>
  <si>
    <t>PROFESIONAL  ESPECIALIZADO GRADO 6</t>
  </si>
  <si>
    <t>Residentes</t>
  </si>
  <si>
    <t>Residente Grado 3</t>
  </si>
  <si>
    <t>PROFESIONAL  ESPECIALIZADO GRADO 3</t>
  </si>
  <si>
    <t>Gestión Obra</t>
  </si>
  <si>
    <t>INSPECTOR DE OBRA</t>
  </si>
  <si>
    <t>TECNICO GRADO 3</t>
  </si>
  <si>
    <t>PROFESIONAL DE SEGURIDAD INDUSTRIAL Y SALUD OCUPACIONAL
SISO</t>
  </si>
  <si>
    <t>PROFESIONAL  GRADO 3</t>
  </si>
  <si>
    <t>INSPECTOR TÉCNICO SST</t>
  </si>
  <si>
    <t>PROFESIONAL SOCIAL</t>
  </si>
  <si>
    <t>INGENIERO AMBIENTAL</t>
  </si>
  <si>
    <t>Levantamiento Topográfico</t>
  </si>
  <si>
    <t>Topografo -  Inspector</t>
  </si>
  <si>
    <t>Cadenero</t>
  </si>
  <si>
    <t>ASISTENCIAL GRADO 1</t>
  </si>
  <si>
    <t>Laboratorista Inspector</t>
  </si>
  <si>
    <t>Laboratorista Auxiliar</t>
  </si>
  <si>
    <t>TECNICO GRADO 1</t>
  </si>
  <si>
    <t>SUBTOTAL COSTOS DE PERSONAL = SUMATORIA DE (5) = (6)</t>
  </si>
  <si>
    <t>FACTOR MULTIPLICADOR (7)</t>
  </si>
  <si>
    <t xml:space="preserve">TOTAL COSTOS DE PERSONAL = (6) * (7) = (A) </t>
  </si>
  <si>
    <t>COSTO</t>
  </si>
  <si>
    <t>TIEMPO DE</t>
  </si>
  <si>
    <t>VALOR</t>
  </si>
  <si>
    <t>CANT.</t>
  </si>
  <si>
    <t>CONCEPTO</t>
  </si>
  <si>
    <t>UNIDAD</t>
  </si>
  <si>
    <t>($)</t>
  </si>
  <si>
    <t>UTILIZACIÓN</t>
  </si>
  <si>
    <t>PARCIAL ($)</t>
  </si>
  <si>
    <t>(8)</t>
  </si>
  <si>
    <t>(9)</t>
  </si>
  <si>
    <t>TOTAL (10)</t>
  </si>
  <si>
    <t>(8) * (9) * (10) = (11)</t>
  </si>
  <si>
    <t>OTROS COSTOS DIRECTOS</t>
  </si>
  <si>
    <t xml:space="preserve"> ALQUILER DE EQUIPOS</t>
  </si>
  <si>
    <t xml:space="preserve">Equipo completo de Topografía </t>
  </si>
  <si>
    <t>mes</t>
  </si>
  <si>
    <t>Ensayos laboratorio</t>
  </si>
  <si>
    <t>Alquiler Vehículo</t>
  </si>
  <si>
    <t>TOTAL OTROS COSTOS DIRECTOS = SUMATORIA DE (11) = (B)</t>
  </si>
  <si>
    <t>TOTAL OPERACIÓN PERMANENTE FIJA</t>
  </si>
  <si>
    <t>DIAS FESTIVOS Y DOMINICALES</t>
  </si>
  <si>
    <t>Reconocimiento Días Festivos mas 1 hora días sábado (completar jornada 8 horas)</t>
  </si>
  <si>
    <t>ESPECIALISTAS POR DEMANDA</t>
  </si>
  <si>
    <t xml:space="preserve">PERSONAL PROFESIONAL POR DEMANDA </t>
  </si>
  <si>
    <t>Especialistas</t>
  </si>
  <si>
    <t>INGENIERO FORESTAL</t>
  </si>
  <si>
    <t>INGENIERO ELÉCTRICO</t>
  </si>
  <si>
    <t>INGENIERO HIDRÁULICO</t>
  </si>
  <si>
    <t>INGENIERO ESTRUCTURAL</t>
  </si>
  <si>
    <t>PROFESIONAL EN BIOLOGÍA</t>
  </si>
  <si>
    <t xml:space="preserve">ARQUITECTO PROFESIONAL </t>
  </si>
  <si>
    <t xml:space="preserve">CONTADOR PÚBLICO </t>
  </si>
  <si>
    <t>ABOGADO EXPERTO EN CONTRATACIÓN ESTATAL</t>
  </si>
  <si>
    <t>TOTAL OPERACIÓN VARIABLE  POR DEMANDA</t>
  </si>
  <si>
    <t>COSTO BÁSICO = (A) + (B) = (C)</t>
  </si>
  <si>
    <t>IVA = 19% * (C) = (D)</t>
  </si>
  <si>
    <t>COSTO TOTAL = (C) + (D)</t>
  </si>
  <si>
    <t>REPRESENTANTE LEGAL</t>
  </si>
  <si>
    <t>CONTRATISTA</t>
  </si>
  <si>
    <t xml:space="preserve">FACTOR MULTIPLICADOR </t>
  </si>
  <si>
    <t>ITEM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</si>
  <si>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</si>
  <si>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</si>
  <si>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</si>
  <si>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</si>
  <si>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</si>
  <si>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</si>
  <si>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</si>
  <si>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</si>
  <si>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</si>
  <si>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</si>
  <si>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</si>
  <si>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</si>
  <si>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</si>
  <si>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</si>
  <si>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</si>
  <si>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</si>
  <si>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</si>
  <si>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</si>
  <si>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</si>
  <si>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</si>
  <si>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</si>
  <si>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</si>
  <si>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</si>
  <si>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Porcentaje ajustado a la estructura salarial de sólo el director de interventoría &gt; 10 SMLM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</si>
  <si>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</si>
  <si>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</si>
  <si>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</si>
  <si>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</si>
  <si>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</si>
  <si>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</si>
  <si>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</si>
  <si>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</si>
  <si>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</si>
  <si>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</si>
  <si>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</si>
  <si>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</si>
  <si>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Administración edificio</t>
  </si>
  <si>
    <t>3.2.</t>
  </si>
  <si>
    <t>Servicios públicos</t>
  </si>
  <si>
    <t>3.</t>
  </si>
  <si>
    <t>Gastos Generales</t>
  </si>
  <si>
    <t>3.1.</t>
  </si>
  <si>
    <t>Preparación de Propuesta</t>
  </si>
  <si>
    <t xml:space="preserve">Asesoria Contable Tributaria  y Juridica </t>
  </si>
  <si>
    <t>3.3.</t>
  </si>
  <si>
    <t>Equipos y mantenimiento Oficina (Aseo)</t>
  </si>
  <si>
    <t>3.4.</t>
  </si>
  <si>
    <t>Mubles Equipos Campamento</t>
  </si>
  <si>
    <t>Gastos de vehículo</t>
  </si>
  <si>
    <t>Seguros de robo e incendio</t>
  </si>
  <si>
    <t>Documentación Técnica</t>
  </si>
  <si>
    <t>Papelería y útiles de oficina</t>
  </si>
  <si>
    <t>Personal Administrativo no facturado</t>
  </si>
  <si>
    <t>3.11.</t>
  </si>
  <si>
    <t>Personal Profesional no facturado</t>
  </si>
  <si>
    <t>3.12.</t>
  </si>
  <si>
    <t>Depreciación de muebles y equipos</t>
  </si>
  <si>
    <t>3.13.</t>
  </si>
  <si>
    <t>Licenciamiento de software</t>
  </si>
  <si>
    <t>3.14.</t>
  </si>
  <si>
    <t>Correo y otros</t>
  </si>
  <si>
    <t>4.</t>
  </si>
  <si>
    <t>Costos Directos no Reembolsables</t>
  </si>
  <si>
    <t>Poliza de Calidad</t>
  </si>
  <si>
    <t>Póliza Cumplimiento</t>
  </si>
  <si>
    <t>Póliza Salarios y prestaciones Sociales</t>
  </si>
  <si>
    <t>Póliza RCE</t>
  </si>
  <si>
    <t>Retefuente</t>
  </si>
  <si>
    <t>RETEICA Comercial - Cioxmayor productos diversos  NCP 0,77%</t>
  </si>
  <si>
    <t>Estampilla Adulto Mayor - Deducción estampilla Pro Adulto Mayor</t>
  </si>
  <si>
    <t>Estampilla Procultura - Deducción estampilla Procultura con base</t>
  </si>
  <si>
    <t>Estampilla Prohospitales - Deduccion estampilla Prohospitales</t>
  </si>
  <si>
    <t>Estampilla Prodesarrollo - Deduc. EstampProdesarro =+ de 2.196UVTs</t>
  </si>
  <si>
    <t>Estampilla Prouniversidad del Pacifico - Deduc EstamProuniverpacifico PN</t>
  </si>
  <si>
    <t>Estampilla Prouniversidad del Valle - Deduccion estampilla Prouniv  del Valle</t>
  </si>
  <si>
    <t>Tasa Pro Deporte y Recreación  Acuerdo No. 0530 de 2022</t>
  </si>
  <si>
    <t>Impuesto de Timbre Nacional</t>
  </si>
  <si>
    <t>5.</t>
  </si>
  <si>
    <t>Honorarios (Utilidad del consultor y costos no previstos)</t>
  </si>
  <si>
    <t>T  O  T  A  L</t>
  </si>
  <si>
    <r>
      <rPr>
        <b/>
        <sz val="10"/>
        <color theme="1"/>
        <rFont val="Arial"/>
        <family val="2"/>
      </rPr>
      <t>TABLA DE HONORARIOS 2025</t>
    </r>
  </si>
  <si>
    <r>
      <rPr>
        <b/>
        <sz val="10"/>
        <color theme="1"/>
        <rFont val="Arial"/>
        <family val="2"/>
      </rPr>
      <t>NIVEL</t>
    </r>
  </si>
  <si>
    <r>
      <rPr>
        <b/>
        <sz val="10"/>
        <color theme="1"/>
        <rFont val="Arial"/>
        <family val="2"/>
      </rPr>
      <t>GRADO</t>
    </r>
  </si>
  <si>
    <r>
      <rPr>
        <b/>
        <sz val="10"/>
        <color theme="1"/>
        <rFont val="Arial"/>
        <family val="2"/>
      </rPr>
      <t>FORMACION ACADEMICA</t>
    </r>
  </si>
  <si>
    <r>
      <rPr>
        <b/>
        <sz val="10"/>
        <color theme="1"/>
        <rFont val="Arial"/>
        <family val="2"/>
      </rPr>
      <t>EXPERIENCIA</t>
    </r>
  </si>
  <si>
    <r>
      <rPr>
        <b/>
        <sz val="10"/>
        <color theme="1"/>
        <rFont val="Arial"/>
        <family val="2"/>
      </rPr>
      <t>HONORARIOS 2025</t>
    </r>
  </si>
  <si>
    <r>
      <rPr>
        <sz val="10"/>
        <color theme="1"/>
        <rFont val="Arial MT"/>
      </rPr>
      <t>PROFESIONAL ESPECIALIZADO</t>
    </r>
  </si>
  <si>
    <r>
      <rPr>
        <sz val="10"/>
        <color theme="1"/>
        <rFont val="Arial MT"/>
      </rPr>
      <t>Título profesional y titulo de postgrado</t>
    </r>
  </si>
  <si>
    <r>
      <rPr>
        <sz val="10"/>
        <color theme="1"/>
        <rFont val="Arial MT"/>
      </rPr>
      <t>108 meses de experiencia profesional</t>
    </r>
  </si>
  <si>
    <r>
      <rPr>
        <sz val="10"/>
        <color theme="1"/>
        <rFont val="Arial MT"/>
      </rPr>
      <t>Título profesional y titulo de postgrado</t>
    </r>
  </si>
  <si>
    <r>
      <rPr>
        <sz val="10"/>
        <color theme="1"/>
        <rFont val="Arial MT"/>
      </rPr>
      <t>90 meses de experiencia profesional</t>
    </r>
  </si>
  <si>
    <r>
      <rPr>
        <sz val="10"/>
        <color theme="1"/>
        <rFont val="Arial MT"/>
      </rPr>
      <t>Título profesional y titulo de postgrado</t>
    </r>
  </si>
  <si>
    <r>
      <rPr>
        <sz val="10"/>
        <color theme="1"/>
        <rFont val="Arial MT"/>
      </rPr>
      <t>72 meses de experiencia profesional</t>
    </r>
  </si>
  <si>
    <r>
      <rPr>
        <sz val="10"/>
        <color theme="1"/>
        <rFont val="Arial MT"/>
      </rPr>
      <t>Título profesional y titulo de postgrado</t>
    </r>
  </si>
  <si>
    <r>
      <rPr>
        <sz val="10"/>
        <color theme="1"/>
        <rFont val="Arial MT"/>
      </rPr>
      <t>54 meses de experiencia profesional</t>
    </r>
  </si>
  <si>
    <r>
      <rPr>
        <sz val="10"/>
        <color theme="1"/>
        <rFont val="Arial MT"/>
      </rPr>
      <t>Título profesional y titulo de postgrado</t>
    </r>
  </si>
  <si>
    <r>
      <rPr>
        <sz val="10"/>
        <color theme="1"/>
        <rFont val="Arial MT"/>
      </rPr>
      <t>36 meses de experiencia profesional</t>
    </r>
  </si>
  <si>
    <r>
      <rPr>
        <sz val="10"/>
        <color theme="1"/>
        <rFont val="Arial MT"/>
      </rPr>
      <t>Título profesional y titulo de postgrado</t>
    </r>
  </si>
  <si>
    <r>
      <rPr>
        <sz val="10"/>
        <color theme="1"/>
        <rFont val="Arial MT"/>
      </rPr>
      <t>24 meses de experiencia profesional</t>
    </r>
  </si>
  <si>
    <r>
      <rPr>
        <sz val="10"/>
        <color theme="1"/>
        <rFont val="Arial MT"/>
      </rPr>
      <t>PROFESIONAL</t>
    </r>
  </si>
  <si>
    <r>
      <rPr>
        <sz val="10"/>
        <color theme="1"/>
        <rFont val="Arial MT"/>
      </rPr>
      <t>Título profesional</t>
    </r>
  </si>
  <si>
    <r>
      <rPr>
        <sz val="10"/>
        <color theme="1"/>
        <rFont val="Arial MT"/>
      </rPr>
      <t>18 meses de experiencia profesional</t>
    </r>
  </si>
  <si>
    <r>
      <rPr>
        <sz val="10"/>
        <color theme="1"/>
        <rFont val="Arial MT"/>
      </rPr>
      <t>Título profesional</t>
    </r>
  </si>
  <si>
    <r>
      <rPr>
        <sz val="10"/>
        <color theme="1"/>
        <rFont val="Arial MT"/>
      </rPr>
      <t>12 meses de experiencia profesional</t>
    </r>
  </si>
  <si>
    <r>
      <rPr>
        <sz val="10"/>
        <color theme="1"/>
        <rFont val="Arial MT"/>
      </rPr>
      <t>Título profesional</t>
    </r>
  </si>
  <si>
    <r>
      <rPr>
        <sz val="10"/>
        <color theme="1"/>
        <rFont val="Arial MT"/>
      </rPr>
      <t>No requerida</t>
    </r>
  </si>
  <si>
    <r>
      <rPr>
        <sz val="10"/>
        <color theme="1"/>
        <rFont val="Arial MT"/>
      </rPr>
      <t>TECNICO</t>
    </r>
  </si>
  <si>
    <r>
      <rPr>
        <sz val="10"/>
        <color theme="1"/>
        <rFont val="Arial MT"/>
      </rPr>
      <t>Título  de  formación  técnica o  tecnológica  o  aprobación de  seis  (6)  semestres  de educación   superior   en   la modalidad de pregrado.</t>
    </r>
  </si>
  <si>
    <r>
      <rPr>
        <sz val="10"/>
        <color theme="1"/>
        <rFont val="Arial MT"/>
      </rPr>
      <t>12 meses de experiencia laboral</t>
    </r>
  </si>
  <si>
    <r>
      <rPr>
        <sz val="10"/>
        <color theme="1"/>
        <rFont val="Arial MT"/>
      </rPr>
      <t>Título  de  formación  técnica o  tecnológica  o  aprobación de  seis  (6)  semestres  de educación   superior   en   la modalidad de pregrado.</t>
    </r>
  </si>
  <si>
    <r>
      <rPr>
        <sz val="10"/>
        <color theme="1"/>
        <rFont val="Arial MT"/>
      </rPr>
      <t>6 meses de experiencia laboral</t>
    </r>
  </si>
  <si>
    <r>
      <rPr>
        <sz val="10"/>
        <color theme="1"/>
        <rFont val="Arial MT"/>
      </rPr>
      <t>Título  de  formación  técnica o  tecnológica  o  aprobación de  seis  (6)  semestres  de educación   superior   en   la modalidad de pregrado.</t>
    </r>
  </si>
  <si>
    <r>
      <rPr>
        <sz val="10"/>
        <color theme="1"/>
        <rFont val="Arial MT"/>
      </rPr>
      <t>No requerida</t>
    </r>
  </si>
  <si>
    <r>
      <rPr>
        <sz val="10"/>
        <color theme="1"/>
        <rFont val="Arial MT"/>
      </rPr>
      <t>ASISTENCIAL</t>
    </r>
  </si>
  <si>
    <r>
      <rPr>
        <sz val="10"/>
        <color theme="1"/>
        <rFont val="Arial MT"/>
      </rPr>
      <t>Título de bachiller</t>
    </r>
  </si>
  <si>
    <r>
      <rPr>
        <sz val="10"/>
        <color theme="1"/>
        <rFont val="Arial MT"/>
      </rPr>
      <t>24 meses de experiencia laboral</t>
    </r>
  </si>
  <si>
    <r>
      <rPr>
        <sz val="10"/>
        <color theme="1"/>
        <rFont val="Arial MT"/>
      </rPr>
      <t>Título de bachiller</t>
    </r>
  </si>
  <si>
    <r>
      <rPr>
        <sz val="10"/>
        <color rgb="FF000000"/>
        <rFont val="Arial MT"/>
      </rPr>
      <t xml:space="preserve">6 meses de experiencia laboral
</t>
    </r>
    <r>
      <rPr>
        <sz val="10"/>
        <color rgb="FF000000"/>
        <rFont val="Arial MT"/>
      </rPr>
      <t xml:space="preserve">o
</t>
    </r>
    <r>
      <rPr>
        <sz val="10"/>
        <color rgb="FF000000"/>
        <rFont val="Arial MT"/>
      </rPr>
      <t>18 meses de experiencia laboral sin titulo de bachiller</t>
    </r>
  </si>
  <si>
    <r>
      <rPr>
        <sz val="10"/>
        <color rgb="FF000000"/>
        <rFont val="Arial MT"/>
      </rPr>
      <t xml:space="preserve">Alternativa de 4 años de educación básica secundaria
</t>
    </r>
    <r>
      <rPr>
        <sz val="10"/>
        <color rgb="FF000000"/>
        <rFont val="Arial MT"/>
      </rPr>
      <t xml:space="preserve">Equivalencia: 6 meses de experiencia laboral por aprobación de 4 año de básica secundaria, siempre y cuando se acredite la
</t>
    </r>
    <r>
      <rPr>
        <sz val="10"/>
        <color rgb="FF000000"/>
        <rFont val="Arial MT"/>
      </rPr>
      <t>formación básica primaria</t>
    </r>
  </si>
  <si>
    <r>
      <rPr>
        <sz val="10"/>
        <color rgb="FF000000"/>
        <rFont val="Arial MT"/>
      </rPr>
      <t xml:space="preserve">Con titulo de bachiller no requiere experiencia o
</t>
    </r>
    <r>
      <rPr>
        <sz val="10"/>
        <color rgb="FF000000"/>
        <rFont val="Arial MT"/>
      </rPr>
      <t>12 meses de experiencia laboral sin titulo de bachiller.</t>
    </r>
  </si>
  <si>
    <t>Impuestos y Estampillas</t>
  </si>
  <si>
    <t>Polizas</t>
  </si>
  <si>
    <t>(%) Nominal</t>
  </si>
  <si>
    <t>(%) Costo Básico</t>
  </si>
  <si>
    <t>SIN IVA</t>
  </si>
  <si>
    <t>IVA</t>
  </si>
  <si>
    <t>Vr. Total</t>
  </si>
  <si>
    <t>Póliza</t>
  </si>
  <si>
    <t>Pólizas, Impuestos y Estampillas</t>
  </si>
  <si>
    <t>VALOR LIQUIDAR IMPUESTOS:
Base Liquidación: Costo basico + Pólizas + Impuestos y Estamillas</t>
  </si>
  <si>
    <t>Retencion de ica 6,6*1000</t>
  </si>
  <si>
    <t>Residente Ingeniero Grado 3</t>
  </si>
  <si>
    <t>Residente arquitecto Grado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</si>
</sst>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??_);_(@_)"/>
    <numFmt numFmtId="165" formatCode="_(* #,##0.00_);_(* \(#,##0.00\);_(* &quot;-&quot;??_);_(@_)"/>
    <numFmt numFmtId="166" formatCode="[$$-240A]\ #,##0"/>
    <numFmt numFmtId="167" formatCode="#,##0.0\ _€"/>
    <numFmt numFmtId="168" formatCode="[$$-240A]\ #,##0.00"/>
    <numFmt numFmtId="169" formatCode="&quot;$&quot;\ #,##0"/>
    <numFmt numFmtId="170" formatCode="0.0%"/>
    <numFmt numFmtId="171" formatCode="\$\ #,##0"/>
    <numFmt numFmtId="172" formatCode="0.00000%"/>
    <numFmt numFmtId="173" formatCode="0.0000000%"/>
    <numFmt numFmtId="174" formatCode="0.000%"/>
    <numFmt numFmtId="175" formatCode="_-* #,##0_-;\-* #,##0_-;_-* &quot;-&quot;??_-;_-@_-"/>
  </numFmts>
  <fonts count="3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4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10"/>
      <color rgb="FF008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MT"/>
    </font>
    <font>
      <sz val="10"/>
      <color rgb="FF000000"/>
      <name val="Arial MT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Calibri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EE0000"/>
        <bgColor indexed="64"/>
      </patternFill>
    </fill>
  </fills>
  <borders count="7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9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7" fillId="0" borderId="3"/>
    <xf numFmtId="0" fontId="27" fillId="0" borderId="3"/>
    <xf numFmtId="165" fontId="30" fillId="0" borderId="3" applyFont="0" applyFill="0" applyBorder="0" applyAlignment="0" applyProtection="0"/>
    <xf numFmtId="9" fontId="27" fillId="0" borderId="3" applyFont="0" applyFill="0" applyBorder="0" applyAlignment="0" applyProtection="0"/>
    <xf numFmtId="165" fontId="1" fillId="0" borderId="3" applyFont="0" applyFill="0" applyBorder="0" applyAlignment="0" applyProtection="0"/>
    <xf numFmtId="9" fontId="1" fillId="0" borderId="3" applyFont="0" applyFill="0" applyBorder="0" applyAlignment="0" applyProtection="0"/>
    <xf numFmtId="9" fontId="7" fillId="0" borderId="3" applyFont="0" applyFill="0" applyBorder="0" applyAlignment="0" applyProtection="0"/>
    <xf numFmtId="0" fontId="1" fillId="0" borderId="3"/>
  </cellStyleXfs>
  <cellXfs count="27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3" fontId="7" fillId="0" borderId="0" xfId="0" applyNumberFormat="1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164" fontId="7" fillId="2" borderId="13" xfId="0" applyNumberFormat="1" applyFont="1" applyFill="1" applyBorder="1" applyAlignment="1">
      <alignment vertical="center" wrapText="1"/>
    </xf>
    <xf numFmtId="165" fontId="7" fillId="2" borderId="13" xfId="0" applyNumberFormat="1" applyFont="1" applyFill="1" applyBorder="1" applyAlignment="1">
      <alignment vertical="center" wrapText="1"/>
    </xf>
    <xf numFmtId="3" fontId="8" fillId="2" borderId="14" xfId="0" applyNumberFormat="1" applyFont="1" applyFill="1" applyBorder="1" applyAlignment="1">
      <alignment vertical="center" wrapText="1"/>
    </xf>
    <xf numFmtId="10" fontId="9" fillId="0" borderId="15" xfId="0" applyNumberFormat="1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166" fontId="7" fillId="0" borderId="17" xfId="0" applyNumberFormat="1" applyFont="1" applyBorder="1" applyAlignment="1">
      <alignment vertical="center" wrapText="1"/>
    </xf>
    <xf numFmtId="9" fontId="7" fillId="0" borderId="17" xfId="0" applyNumberFormat="1" applyFont="1" applyBorder="1" applyAlignment="1">
      <alignment horizontal="center" vertical="center" wrapText="1"/>
    </xf>
    <xf numFmtId="167" fontId="7" fillId="0" borderId="17" xfId="0" applyNumberFormat="1" applyFont="1" applyBorder="1" applyAlignment="1">
      <alignment horizontal="center" vertical="center" wrapText="1"/>
    </xf>
    <xf numFmtId="3" fontId="7" fillId="0" borderId="18" xfId="0" applyNumberFormat="1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166" fontId="7" fillId="0" borderId="21" xfId="0" applyNumberFormat="1" applyFont="1" applyBorder="1" applyAlignment="1">
      <alignment vertical="center" wrapText="1"/>
    </xf>
    <xf numFmtId="9" fontId="7" fillId="0" borderId="21" xfId="0" applyNumberFormat="1" applyFont="1" applyBorder="1" applyAlignment="1">
      <alignment horizontal="center" vertical="center" wrapText="1"/>
    </xf>
    <xf numFmtId="167" fontId="7" fillId="0" borderId="21" xfId="0" applyNumberFormat="1" applyFont="1" applyBorder="1" applyAlignment="1">
      <alignment horizontal="center" vertical="center" wrapText="1"/>
    </xf>
    <xf numFmtId="3" fontId="7" fillId="0" borderId="22" xfId="0" applyNumberFormat="1" applyFont="1" applyBorder="1" applyAlignment="1">
      <alignment vertical="center" wrapText="1"/>
    </xf>
    <xf numFmtId="168" fontId="9" fillId="0" borderId="19" xfId="0" applyNumberFormat="1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vertical="center" wrapText="1"/>
    </xf>
    <xf numFmtId="166" fontId="7" fillId="0" borderId="24" xfId="0" applyNumberFormat="1" applyFont="1" applyBorder="1" applyAlignment="1">
      <alignment vertical="center" wrapText="1"/>
    </xf>
    <xf numFmtId="9" fontId="7" fillId="0" borderId="24" xfId="0" applyNumberFormat="1" applyFont="1" applyBorder="1" applyAlignment="1">
      <alignment horizontal="center" vertical="center" wrapText="1"/>
    </xf>
    <xf numFmtId="167" fontId="7" fillId="0" borderId="24" xfId="0" applyNumberFormat="1" applyFont="1" applyBorder="1" applyAlignment="1">
      <alignment horizontal="center" vertical="center" wrapText="1"/>
    </xf>
    <xf numFmtId="3" fontId="7" fillId="0" borderId="25" xfId="0" applyNumberFormat="1" applyFont="1" applyBorder="1" applyAlignment="1">
      <alignment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vertical="center" wrapText="1"/>
    </xf>
    <xf numFmtId="166" fontId="7" fillId="0" borderId="27" xfId="0" applyNumberFormat="1" applyFont="1" applyBorder="1" applyAlignment="1">
      <alignment vertical="center" wrapText="1"/>
    </xf>
    <xf numFmtId="9" fontId="7" fillId="0" borderId="27" xfId="0" applyNumberFormat="1" applyFont="1" applyBorder="1" applyAlignment="1">
      <alignment horizontal="center" vertical="center" wrapText="1"/>
    </xf>
    <xf numFmtId="167" fontId="7" fillId="0" borderId="27" xfId="0" applyNumberFormat="1" applyFont="1" applyBorder="1" applyAlignment="1">
      <alignment horizontal="center" vertical="center" wrapText="1"/>
    </xf>
    <xf numFmtId="3" fontId="7" fillId="0" borderId="28" xfId="0" applyNumberFormat="1" applyFont="1" applyBorder="1" applyAlignment="1">
      <alignment vertical="center" wrapText="1"/>
    </xf>
    <xf numFmtId="166" fontId="7" fillId="0" borderId="29" xfId="0" applyNumberFormat="1" applyFont="1" applyBorder="1" applyAlignment="1">
      <alignment vertical="center" wrapText="1"/>
    </xf>
    <xf numFmtId="167" fontId="7" fillId="0" borderId="29" xfId="0" applyNumberFormat="1" applyFont="1" applyBorder="1" applyAlignment="1">
      <alignment horizontal="center" vertical="center" wrapText="1"/>
    </xf>
    <xf numFmtId="168" fontId="9" fillId="0" borderId="30" xfId="0" applyNumberFormat="1" applyFont="1" applyBorder="1" applyAlignment="1">
      <alignment vertical="center" wrapText="1"/>
    </xf>
    <xf numFmtId="168" fontId="9" fillId="0" borderId="0" xfId="0" applyNumberFormat="1" applyFont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164" fontId="8" fillId="0" borderId="32" xfId="0" applyNumberFormat="1" applyFont="1" applyBorder="1" applyAlignment="1">
      <alignment vertical="center" wrapText="1"/>
    </xf>
    <xf numFmtId="165" fontId="8" fillId="0" borderId="32" xfId="0" applyNumberFormat="1" applyFont="1" applyBorder="1" applyAlignment="1">
      <alignment vertical="center" wrapText="1"/>
    </xf>
    <xf numFmtId="3" fontId="8" fillId="0" borderId="33" xfId="0" applyNumberFormat="1" applyFont="1" applyBorder="1" applyAlignment="1">
      <alignment vertical="center" wrapText="1"/>
    </xf>
    <xf numFmtId="3" fontId="9" fillId="0" borderId="0" xfId="0" applyNumberFormat="1" applyFont="1" applyAlignment="1">
      <alignment vertical="center" wrapText="1"/>
    </xf>
    <xf numFmtId="4" fontId="8" fillId="0" borderId="33" xfId="0" applyNumberFormat="1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3" fontId="8" fillId="0" borderId="22" xfId="0" applyNumberFormat="1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3" fontId="8" fillId="0" borderId="36" xfId="0" applyNumberFormat="1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165" fontId="7" fillId="0" borderId="40" xfId="0" applyNumberFormat="1" applyFont="1" applyBorder="1" applyAlignment="1">
      <alignment horizontal="center" vertical="center" wrapText="1"/>
    </xf>
    <xf numFmtId="3" fontId="7" fillId="0" borderId="41" xfId="0" applyNumberFormat="1" applyFont="1" applyBorder="1" applyAlignment="1">
      <alignment horizontal="center" vertical="center" wrapText="1"/>
    </xf>
    <xf numFmtId="0" fontId="7" fillId="0" borderId="42" xfId="0" quotePrefix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4" xfId="0" quotePrefix="1" applyFont="1" applyBorder="1" applyAlignment="1">
      <alignment horizontal="center" vertical="center" wrapText="1"/>
    </xf>
    <xf numFmtId="165" fontId="7" fillId="0" borderId="44" xfId="0" applyNumberFormat="1" applyFont="1" applyBorder="1" applyAlignment="1">
      <alignment horizontal="center" vertical="center" wrapText="1"/>
    </xf>
    <xf numFmtId="3" fontId="7" fillId="0" borderId="45" xfId="0" applyNumberFormat="1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69" fontId="7" fillId="0" borderId="24" xfId="0" applyNumberFormat="1" applyFont="1" applyBorder="1" applyAlignment="1">
      <alignment vertical="center" wrapText="1"/>
    </xf>
    <xf numFmtId="0" fontId="7" fillId="0" borderId="47" xfId="0" applyFont="1" applyBorder="1" applyAlignment="1">
      <alignment horizontal="center" vertical="center" wrapText="1"/>
    </xf>
    <xf numFmtId="3" fontId="7" fillId="0" borderId="48" xfId="0" applyNumberFormat="1" applyFont="1" applyBorder="1" applyAlignment="1">
      <alignment horizontal="center" vertical="center" wrapText="1"/>
    </xf>
    <xf numFmtId="0" fontId="7" fillId="0" borderId="49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 wrapText="1"/>
    </xf>
    <xf numFmtId="169" fontId="7" fillId="0" borderId="49" xfId="0" applyNumberFormat="1" applyFont="1" applyBorder="1" applyAlignment="1">
      <alignment vertical="center" wrapText="1"/>
    </xf>
    <xf numFmtId="167" fontId="7" fillId="0" borderId="49" xfId="0" applyNumberFormat="1" applyFont="1" applyBorder="1" applyAlignment="1">
      <alignment horizontal="center" vertical="center" wrapText="1"/>
    </xf>
    <xf numFmtId="0" fontId="7" fillId="0" borderId="42" xfId="0" applyFont="1" applyBorder="1" applyAlignment="1">
      <alignment vertical="center" wrapText="1"/>
    </xf>
    <xf numFmtId="0" fontId="8" fillId="0" borderId="43" xfId="0" applyFont="1" applyBorder="1" applyAlignment="1">
      <alignment vertical="center" wrapText="1"/>
    </xf>
    <xf numFmtId="164" fontId="7" fillId="0" borderId="50" xfId="0" applyNumberFormat="1" applyFont="1" applyBorder="1" applyAlignment="1">
      <alignment vertical="center" wrapText="1"/>
    </xf>
    <xf numFmtId="164" fontId="7" fillId="0" borderId="32" xfId="0" applyNumberFormat="1" applyFont="1" applyBorder="1" applyAlignment="1">
      <alignment vertical="center" wrapText="1"/>
    </xf>
    <xf numFmtId="165" fontId="7" fillId="0" borderId="50" xfId="0" applyNumberFormat="1" applyFont="1" applyBorder="1" applyAlignment="1">
      <alignment vertical="center" wrapText="1"/>
    </xf>
    <xf numFmtId="3" fontId="11" fillId="0" borderId="33" xfId="0" applyNumberFormat="1" applyFont="1" applyBorder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3" fontId="8" fillId="2" borderId="52" xfId="0" applyNumberFormat="1" applyFont="1" applyFill="1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3" fontId="7" fillId="0" borderId="53" xfId="0" applyNumberFormat="1" applyFont="1" applyBorder="1" applyAlignment="1">
      <alignment vertical="center" wrapText="1"/>
    </xf>
    <xf numFmtId="3" fontId="8" fillId="2" borderId="54" xfId="0" applyNumberFormat="1" applyFont="1" applyFill="1" applyBorder="1" applyAlignment="1">
      <alignment vertical="center" wrapText="1"/>
    </xf>
    <xf numFmtId="0" fontId="12" fillId="0" borderId="34" xfId="0" applyFont="1" applyBorder="1" applyAlignment="1">
      <alignment vertical="center" wrapText="1"/>
    </xf>
    <xf numFmtId="0" fontId="11" fillId="0" borderId="37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3" fontId="11" fillId="0" borderId="6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2" fillId="0" borderId="55" xfId="0" applyFont="1" applyBorder="1" applyAlignment="1">
      <alignment vertical="center" wrapText="1"/>
    </xf>
    <xf numFmtId="0" fontId="11" fillId="0" borderId="56" xfId="0" applyFont="1" applyBorder="1" applyAlignment="1">
      <alignment vertical="center" wrapText="1"/>
    </xf>
    <xf numFmtId="0" fontId="12" fillId="0" borderId="57" xfId="0" applyFont="1" applyBorder="1" applyAlignment="1">
      <alignment vertical="center" wrapText="1"/>
    </xf>
    <xf numFmtId="3" fontId="11" fillId="0" borderId="58" xfId="0" applyNumberFormat="1" applyFont="1" applyBorder="1" applyAlignment="1">
      <alignment vertical="center" wrapText="1"/>
    </xf>
    <xf numFmtId="0" fontId="12" fillId="0" borderId="42" xfId="0" applyFont="1" applyBorder="1" applyAlignment="1">
      <alignment vertical="center" wrapText="1"/>
    </xf>
    <xf numFmtId="0" fontId="11" fillId="0" borderId="43" xfId="0" applyFont="1" applyBorder="1" applyAlignment="1">
      <alignment vertical="center" wrapText="1"/>
    </xf>
    <xf numFmtId="0" fontId="12" fillId="0" borderId="50" xfId="0" applyFont="1" applyBorder="1" applyAlignment="1">
      <alignment vertical="center" wrapText="1"/>
    </xf>
    <xf numFmtId="3" fontId="11" fillId="0" borderId="4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/>
    <xf numFmtId="0" fontId="16" fillId="0" borderId="0" xfId="0" applyFont="1" applyAlignment="1">
      <alignment horizontal="center"/>
    </xf>
    <xf numFmtId="0" fontId="15" fillId="2" borderId="59" xfId="0" applyFont="1" applyFill="1" applyBorder="1" applyAlignment="1">
      <alignment horizontal="center" vertical="center"/>
    </xf>
    <xf numFmtId="0" fontId="18" fillId="2" borderId="59" xfId="0" applyFont="1" applyFill="1" applyBorder="1" applyAlignment="1">
      <alignment horizontal="center" vertical="center"/>
    </xf>
    <xf numFmtId="0" fontId="15" fillId="0" borderId="59" xfId="0" applyFont="1" applyBorder="1" applyAlignment="1">
      <alignment horizontal="left"/>
    </xf>
    <xf numFmtId="0" fontId="16" fillId="0" borderId="59" xfId="0" applyFont="1" applyBorder="1" applyAlignment="1">
      <alignment horizontal="left"/>
    </xf>
    <xf numFmtId="10" fontId="16" fillId="0" borderId="59" xfId="0" applyNumberFormat="1" applyFont="1" applyBorder="1"/>
    <xf numFmtId="10" fontId="16" fillId="0" borderId="57" xfId="0" applyNumberFormat="1" applyFont="1" applyBorder="1"/>
    <xf numFmtId="0" fontId="16" fillId="0" borderId="57" xfId="0" applyFont="1" applyBorder="1" applyAlignment="1">
      <alignment horizontal="left"/>
    </xf>
    <xf numFmtId="10" fontId="16" fillId="0" borderId="60" xfId="0" applyNumberFormat="1" applyFont="1" applyBorder="1"/>
    <xf numFmtId="0" fontId="16" fillId="0" borderId="56" xfId="0" applyFont="1" applyBorder="1"/>
    <xf numFmtId="9" fontId="2" fillId="0" borderId="0" xfId="0" applyNumberFormat="1" applyFont="1"/>
    <xf numFmtId="0" fontId="16" fillId="2" borderId="59" xfId="0" applyFont="1" applyFill="1" applyBorder="1"/>
    <xf numFmtId="0" fontId="16" fillId="2" borderId="67" xfId="0" applyFont="1" applyFill="1" applyBorder="1"/>
    <xf numFmtId="0" fontId="16" fillId="2" borderId="68" xfId="0" applyFont="1" applyFill="1" applyBorder="1"/>
    <xf numFmtId="10" fontId="15" fillId="2" borderId="59" xfId="0" applyNumberFormat="1" applyFont="1" applyFill="1" applyBorder="1"/>
    <xf numFmtId="170" fontId="2" fillId="0" borderId="0" xfId="0" applyNumberFormat="1" applyFont="1"/>
    <xf numFmtId="10" fontId="2" fillId="0" borderId="0" xfId="0" applyNumberFormat="1" applyFont="1"/>
    <xf numFmtId="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59" xfId="0" applyFont="1" applyBorder="1" applyAlignment="1">
      <alignment horizontal="left" vertical="center"/>
    </xf>
    <xf numFmtId="10" fontId="15" fillId="0" borderId="59" xfId="0" applyNumberFormat="1" applyFont="1" applyBorder="1" applyAlignment="1">
      <alignment vertical="center"/>
    </xf>
    <xf numFmtId="10" fontId="15" fillId="2" borderId="70" xfId="0" applyNumberFormat="1" applyFont="1" applyFill="1" applyBorder="1"/>
    <xf numFmtId="0" fontId="2" fillId="0" borderId="62" xfId="0" applyFont="1" applyBorder="1" applyAlignment="1">
      <alignment wrapText="1"/>
    </xf>
    <xf numFmtId="10" fontId="21" fillId="0" borderId="0" xfId="0" applyNumberFormat="1" applyFont="1"/>
    <xf numFmtId="0" fontId="8" fillId="0" borderId="59" xfId="0" applyFont="1" applyBorder="1" applyAlignment="1">
      <alignment horizontal="center" vertical="top" wrapText="1"/>
    </xf>
    <xf numFmtId="0" fontId="8" fillId="0" borderId="59" xfId="0" applyFont="1" applyBorder="1" applyAlignment="1">
      <alignment horizontal="left" vertical="top" wrapText="1"/>
    </xf>
    <xf numFmtId="0" fontId="7" fillId="0" borderId="72" xfId="0" applyFont="1" applyBorder="1" applyAlignment="1">
      <alignment horizontal="left" vertical="center" wrapText="1"/>
    </xf>
    <xf numFmtId="1" fontId="23" fillId="0" borderId="59" xfId="0" applyNumberFormat="1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left" vertical="top" wrapText="1"/>
    </xf>
    <xf numFmtId="0" fontId="7" fillId="0" borderId="59" xfId="0" applyFont="1" applyBorder="1" applyAlignment="1">
      <alignment horizontal="center" vertical="top" wrapText="1"/>
    </xf>
    <xf numFmtId="171" fontId="23" fillId="0" borderId="59" xfId="0" applyNumberFormat="1" applyFont="1" applyBorder="1" applyAlignment="1">
      <alignment horizontal="center" vertical="center" shrinkToFit="1"/>
    </xf>
    <xf numFmtId="1" fontId="23" fillId="0" borderId="59" xfId="0" applyNumberFormat="1" applyFont="1" applyBorder="1" applyAlignment="1">
      <alignment horizontal="center" vertical="top" shrinkToFit="1"/>
    </xf>
    <xf numFmtId="171" fontId="23" fillId="0" borderId="59" xfId="0" applyNumberFormat="1" applyFont="1" applyBorder="1" applyAlignment="1">
      <alignment horizontal="center" vertical="top" shrinkToFit="1"/>
    </xf>
    <xf numFmtId="0" fontId="7" fillId="0" borderId="72" xfId="0" applyFont="1" applyBorder="1" applyAlignment="1">
      <alignment horizontal="center" vertical="top" wrapText="1"/>
    </xf>
    <xf numFmtId="1" fontId="23" fillId="0" borderId="72" xfId="0" applyNumberFormat="1" applyFont="1" applyBorder="1" applyAlignment="1">
      <alignment horizontal="center" vertical="top" shrinkToFit="1"/>
    </xf>
    <xf numFmtId="0" fontId="7" fillId="0" borderId="72" xfId="0" applyFont="1" applyBorder="1" applyAlignment="1">
      <alignment horizontal="left" vertical="top" wrapText="1"/>
    </xf>
    <xf numFmtId="171" fontId="23" fillId="0" borderId="72" xfId="0" applyNumberFormat="1" applyFont="1" applyBorder="1" applyAlignment="1">
      <alignment horizontal="center" vertical="top" shrinkToFit="1"/>
    </xf>
    <xf numFmtId="1" fontId="23" fillId="0" borderId="73" xfId="0" applyNumberFormat="1" applyFont="1" applyBorder="1" applyAlignment="1">
      <alignment horizontal="center" vertical="top" shrinkToFit="1"/>
    </xf>
    <xf numFmtId="0" fontId="7" fillId="0" borderId="73" xfId="0" applyFont="1" applyBorder="1" applyAlignment="1">
      <alignment horizontal="left" vertical="top" wrapText="1"/>
    </xf>
    <xf numFmtId="171" fontId="23" fillId="0" borderId="73" xfId="0" applyNumberFormat="1" applyFont="1" applyBorder="1" applyAlignment="1">
      <alignment horizontal="center" vertical="top" shrinkToFit="1"/>
    </xf>
    <xf numFmtId="0" fontId="7" fillId="0" borderId="59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left" vertical="center" wrapText="1"/>
    </xf>
    <xf numFmtId="1" fontId="23" fillId="0" borderId="72" xfId="0" applyNumberFormat="1" applyFont="1" applyBorder="1" applyAlignment="1">
      <alignment horizontal="center" vertical="center" shrinkToFit="1"/>
    </xf>
    <xf numFmtId="0" fontId="22" fillId="0" borderId="72" xfId="0" applyFont="1" applyBorder="1" applyAlignment="1">
      <alignment horizontal="center" vertical="top" wrapText="1"/>
    </xf>
    <xf numFmtId="171" fontId="23" fillId="0" borderId="72" xfId="0" applyNumberFormat="1" applyFont="1" applyBorder="1" applyAlignment="1">
      <alignment horizontal="center" vertical="center" shrinkToFit="1"/>
    </xf>
    <xf numFmtId="0" fontId="22" fillId="0" borderId="73" xfId="0" applyFont="1" applyBorder="1" applyAlignment="1">
      <alignment horizontal="left" vertical="top" wrapText="1"/>
    </xf>
    <xf numFmtId="1" fontId="23" fillId="0" borderId="73" xfId="0" applyNumberFormat="1" applyFont="1" applyBorder="1" applyAlignment="1">
      <alignment horizontal="center" vertical="center" shrinkToFit="1"/>
    </xf>
    <xf numFmtId="0" fontId="22" fillId="0" borderId="73" xfId="0" applyFont="1" applyBorder="1" applyAlignment="1">
      <alignment horizontal="center" vertical="top" wrapText="1"/>
    </xf>
    <xf numFmtId="171" fontId="23" fillId="0" borderId="73" xfId="0" applyNumberFormat="1" applyFont="1" applyBorder="1" applyAlignment="1">
      <alignment horizontal="center" vertical="center" shrinkToFit="1"/>
    </xf>
    <xf numFmtId="3" fontId="13" fillId="0" borderId="0" xfId="0" applyNumberFormat="1" applyFont="1" applyAlignment="1">
      <alignment horizontal="right" vertical="center" wrapText="1"/>
    </xf>
    <xf numFmtId="10" fontId="2" fillId="0" borderId="0" xfId="1" applyNumberFormat="1" applyFont="1" applyAlignment="1">
      <alignment vertical="center" wrapText="1"/>
    </xf>
    <xf numFmtId="3" fontId="0" fillId="0" borderId="0" xfId="0" applyNumberFormat="1"/>
    <xf numFmtId="9" fontId="0" fillId="0" borderId="0" xfId="1" applyFont="1"/>
    <xf numFmtId="10" fontId="0" fillId="0" borderId="0" xfId="0" applyNumberFormat="1"/>
    <xf numFmtId="10" fontId="16" fillId="3" borderId="59" xfId="0" applyNumberFormat="1" applyFont="1" applyFill="1" applyBorder="1"/>
    <xf numFmtId="10" fontId="16" fillId="4" borderId="59" xfId="0" applyNumberFormat="1" applyFont="1" applyFill="1" applyBorder="1"/>
    <xf numFmtId="0" fontId="16" fillId="4" borderId="59" xfId="0" applyFont="1" applyFill="1" applyBorder="1" applyAlignment="1">
      <alignment horizontal="left"/>
    </xf>
    <xf numFmtId="0" fontId="16" fillId="4" borderId="67" xfId="0" applyFont="1" applyFill="1" applyBorder="1" applyAlignment="1">
      <alignment horizontal="left"/>
    </xf>
    <xf numFmtId="0" fontId="2" fillId="4" borderId="68" xfId="0" applyFont="1" applyFill="1" applyBorder="1"/>
    <xf numFmtId="0" fontId="2" fillId="4" borderId="70" xfId="0" applyFont="1" applyFill="1" applyBorder="1"/>
    <xf numFmtId="0" fontId="5" fillId="0" borderId="71" xfId="0" applyFont="1" applyBorder="1"/>
    <xf numFmtId="0" fontId="16" fillId="0" borderId="67" xfId="0" applyFont="1" applyBorder="1" applyAlignment="1">
      <alignment horizontal="left"/>
    </xf>
    <xf numFmtId="0" fontId="7" fillId="0" borderId="10" xfId="0" applyFont="1" applyBorder="1" applyAlignment="1">
      <alignment vertical="center" wrapText="1"/>
    </xf>
    <xf numFmtId="10" fontId="7" fillId="0" borderId="15" xfId="0" applyNumberFormat="1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168" fontId="7" fillId="0" borderId="19" xfId="0" applyNumberFormat="1" applyFont="1" applyBorder="1" applyAlignment="1">
      <alignment vertical="center" wrapText="1"/>
    </xf>
    <xf numFmtId="168" fontId="7" fillId="0" borderId="30" xfId="0" applyNumberFormat="1" applyFont="1" applyBorder="1" applyAlignment="1">
      <alignment vertical="center" wrapText="1"/>
    </xf>
    <xf numFmtId="168" fontId="7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shrinkToFit="1"/>
    </xf>
    <xf numFmtId="0" fontId="7" fillId="0" borderId="0" xfId="0" applyFont="1"/>
    <xf numFmtId="3" fontId="7" fillId="0" borderId="0" xfId="0" applyNumberFormat="1" applyFont="1"/>
    <xf numFmtId="10" fontId="7" fillId="0" borderId="0" xfId="1" applyNumberFormat="1" applyFont="1" applyAlignment="1">
      <alignment vertical="center" wrapText="1"/>
    </xf>
    <xf numFmtId="0" fontId="8" fillId="0" borderId="37" xfId="0" applyFont="1" applyBorder="1" applyAlignment="1">
      <alignment vertical="center" wrapText="1"/>
    </xf>
    <xf numFmtId="3" fontId="8" fillId="0" borderId="6" xfId="0" applyNumberFormat="1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3" fontId="8" fillId="0" borderId="41" xfId="0" applyNumberFormat="1" applyFont="1" applyBorder="1" applyAlignment="1">
      <alignment vertical="center" wrapText="1"/>
    </xf>
    <xf numFmtId="10" fontId="7" fillId="0" borderId="3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55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3" fontId="8" fillId="0" borderId="58" xfId="0" applyNumberFormat="1" applyFont="1" applyBorder="1" applyAlignment="1">
      <alignment vertical="center" wrapText="1"/>
    </xf>
    <xf numFmtId="172" fontId="7" fillId="0" borderId="0" xfId="1" applyNumberFormat="1" applyFont="1"/>
    <xf numFmtId="0" fontId="7" fillId="0" borderId="50" xfId="0" applyFont="1" applyBorder="1" applyAlignment="1">
      <alignment vertical="center" wrapText="1"/>
    </xf>
    <xf numFmtId="3" fontId="8" fillId="0" borderId="45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horizontal="right" vertical="center" wrapText="1"/>
    </xf>
    <xf numFmtId="0" fontId="8" fillId="0" borderId="35" xfId="0" applyFont="1" applyBorder="1" applyAlignment="1">
      <alignment horizontal="center" vertical="center" wrapText="1"/>
    </xf>
    <xf numFmtId="173" fontId="7" fillId="0" borderId="3" xfId="1" applyNumberFormat="1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4" xfId="0" applyFont="1" applyBorder="1" applyAlignment="1">
      <alignment vertical="center" wrapText="1"/>
    </xf>
    <xf numFmtId="10" fontId="7" fillId="0" borderId="75" xfId="1" applyNumberFormat="1" applyFont="1" applyBorder="1" applyAlignment="1">
      <alignment vertical="center" wrapText="1"/>
    </xf>
    <xf numFmtId="173" fontId="7" fillId="0" borderId="75" xfId="1" applyNumberFormat="1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5" fillId="0" borderId="70" xfId="0" applyFont="1" applyBorder="1"/>
    <xf numFmtId="0" fontId="2" fillId="0" borderId="68" xfId="0" applyFont="1" applyBorder="1"/>
    <xf numFmtId="0" fontId="2" fillId="0" borderId="70" xfId="0" applyFont="1" applyBorder="1"/>
    <xf numFmtId="9" fontId="0" fillId="0" borderId="0" xfId="0" applyNumberFormat="1"/>
    <xf numFmtId="172" fontId="0" fillId="0" borderId="0" xfId="0" applyNumberFormat="1"/>
    <xf numFmtId="174" fontId="16" fillId="0" borderId="59" xfId="0" applyNumberFormat="1" applyFont="1" applyBorder="1"/>
    <xf numFmtId="174" fontId="15" fillId="2" borderId="59" xfId="0" applyNumberFormat="1" applyFont="1" applyFill="1" applyBorder="1"/>
    <xf numFmtId="0" fontId="7" fillId="0" borderId="0" xfId="0" applyFont="1" applyAlignment="1">
      <alignment horizontal="left"/>
    </xf>
    <xf numFmtId="3" fontId="7" fillId="0" borderId="0" xfId="0" applyNumberFormat="1" applyFont="1" applyAlignment="1">
      <alignment horizontal="left"/>
    </xf>
    <xf numFmtId="43" fontId="7" fillId="0" borderId="0" xfId="2" applyFont="1" applyAlignment="1">
      <alignment horizontal="left"/>
    </xf>
    <xf numFmtId="43" fontId="7" fillId="0" borderId="0" xfId="0" applyNumberFormat="1" applyFont="1" applyAlignment="1">
      <alignment horizontal="left"/>
    </xf>
    <xf numFmtId="0" fontId="2" fillId="0" borderId="3" xfId="0" applyFont="1" applyBorder="1" applyAlignment="1">
      <alignment wrapText="1"/>
    </xf>
    <xf numFmtId="174" fontId="7" fillId="0" borderId="3" xfId="0" applyNumberFormat="1" applyFont="1" applyBorder="1" applyAlignment="1">
      <alignment vertical="center" wrapText="1"/>
    </xf>
    <xf numFmtId="175" fontId="0" fillId="0" borderId="0" xfId="2" applyNumberFormat="1" applyFont="1"/>
    <xf numFmtId="166" fontId="7" fillId="3" borderId="24" xfId="0" applyNumberFormat="1" applyFont="1" applyFill="1" applyBorder="1" applyAlignment="1">
      <alignment vertical="center" wrapText="1"/>
    </xf>
    <xf numFmtId="10" fontId="15" fillId="3" borderId="59" xfId="0" applyNumberFormat="1" applyFont="1" applyFill="1" applyBorder="1" applyAlignment="1">
      <alignment vertical="center"/>
    </xf>
    <xf numFmtId="0" fontId="8" fillId="2" borderId="20" xfId="0" applyFont="1" applyFill="1" applyBorder="1" applyAlignment="1">
      <alignment horizontal="center" vertical="center" wrapText="1"/>
    </xf>
    <xf numFmtId="0" fontId="27" fillId="0" borderId="32" xfId="0" applyFont="1" applyBorder="1"/>
    <xf numFmtId="0" fontId="27" fillId="0" borderId="51" xfId="0" applyFont="1" applyBorder="1"/>
    <xf numFmtId="0" fontId="28" fillId="4" borderId="0" xfId="0" applyFont="1" applyFill="1" applyAlignment="1">
      <alignment horizontal="center" vertical="center" wrapText="1"/>
    </xf>
    <xf numFmtId="3" fontId="28" fillId="4" borderId="0" xfId="0" applyNumberFormat="1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27" fillId="0" borderId="2" xfId="0" applyFont="1" applyBorder="1"/>
    <xf numFmtId="0" fontId="27" fillId="0" borderId="3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27" fillId="0" borderId="8" xfId="0" applyFont="1" applyBorder="1"/>
    <xf numFmtId="0" fontId="27" fillId="0" borderId="9" xfId="0" applyFont="1" applyBorder="1"/>
    <xf numFmtId="0" fontId="10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32" xfId="0" applyFont="1" applyBorder="1"/>
    <xf numFmtId="0" fontId="5" fillId="0" borderId="51" xfId="0" applyFont="1" applyBorder="1"/>
    <xf numFmtId="0" fontId="4" fillId="2" borderId="1" xfId="0" applyFont="1" applyFill="1" applyBorder="1" applyAlignment="1">
      <alignment horizontal="center" vertical="center" shrinkToFit="1"/>
    </xf>
    <xf numFmtId="0" fontId="5" fillId="0" borderId="2" xfId="0" applyFont="1" applyBorder="1"/>
    <xf numFmtId="0" fontId="5" fillId="0" borderId="3" xfId="0" applyFont="1" applyBorder="1"/>
    <xf numFmtId="0" fontId="15" fillId="2" borderId="56" xfId="0" applyFont="1" applyFill="1" applyBorder="1" applyAlignment="1">
      <alignment horizontal="center"/>
    </xf>
    <xf numFmtId="0" fontId="5" fillId="0" borderId="57" xfId="0" applyFont="1" applyBorder="1"/>
    <xf numFmtId="0" fontId="5" fillId="0" borderId="71" xfId="0" applyFont="1" applyBorder="1"/>
    <xf numFmtId="0" fontId="16" fillId="0" borderId="56" xfId="0" applyFont="1" applyBorder="1" applyAlignment="1">
      <alignment horizontal="left"/>
    </xf>
    <xf numFmtId="0" fontId="5" fillId="0" borderId="60" xfId="0" applyFont="1" applyBorder="1"/>
    <xf numFmtId="0" fontId="15" fillId="2" borderId="69" xfId="0" applyFont="1" applyFill="1" applyBorder="1" applyAlignment="1">
      <alignment horizontal="right"/>
    </xf>
    <xf numFmtId="0" fontId="20" fillId="0" borderId="56" xfId="0" applyFont="1" applyBorder="1" applyAlignment="1">
      <alignment horizontal="left" vertical="center" wrapText="1"/>
    </xf>
    <xf numFmtId="0" fontId="15" fillId="0" borderId="57" xfId="0" applyFont="1" applyBorder="1" applyAlignment="1">
      <alignment horizontal="right" vertical="center"/>
    </xf>
    <xf numFmtId="0" fontId="19" fillId="0" borderId="56" xfId="0" applyFont="1" applyBorder="1" applyAlignment="1">
      <alignment horizontal="left"/>
    </xf>
    <xf numFmtId="0" fontId="9" fillId="0" borderId="61" xfId="0" applyFont="1" applyBorder="1" applyAlignment="1">
      <alignment horizontal="left" vertical="center" wrapText="1"/>
    </xf>
    <xf numFmtId="0" fontId="5" fillId="0" borderId="62" xfId="0" applyFont="1" applyBorder="1"/>
    <xf numFmtId="0" fontId="5" fillId="0" borderId="63" xfId="0" applyFont="1" applyBorder="1"/>
    <xf numFmtId="0" fontId="5" fillId="0" borderId="64" xfId="0" applyFont="1" applyBorder="1"/>
    <xf numFmtId="0" fontId="5" fillId="0" borderId="65" xfId="0" applyFont="1" applyBorder="1"/>
    <xf numFmtId="0" fontId="5" fillId="0" borderId="66" xfId="0" applyFont="1" applyBorder="1"/>
    <xf numFmtId="0" fontId="15" fillId="2" borderId="1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0" fontId="17" fillId="2" borderId="56" xfId="0" applyFont="1" applyFill="1" applyBorder="1" applyAlignment="1">
      <alignment horizontal="center" vertical="center"/>
    </xf>
    <xf numFmtId="0" fontId="8" fillId="0" borderId="56" xfId="0" applyFont="1" applyBorder="1" applyAlignment="1">
      <alignment horizontal="center" vertical="top" wrapText="1"/>
    </xf>
    <xf numFmtId="0" fontId="7" fillId="0" borderId="72" xfId="0" applyFont="1" applyBorder="1" applyAlignment="1">
      <alignment horizontal="left" vertical="center" wrapText="1"/>
    </xf>
    <xf numFmtId="0" fontId="5" fillId="0" borderId="40" xfId="0" applyFont="1" applyBorder="1"/>
    <xf numFmtId="0" fontId="5" fillId="0" borderId="73" xfId="0" applyFont="1" applyBorder="1"/>
    <xf numFmtId="0" fontId="22" fillId="0" borderId="40" xfId="0" applyFont="1" applyBorder="1" applyAlignment="1">
      <alignment horizontal="left" vertical="top" wrapText="1"/>
    </xf>
    <xf numFmtId="0" fontId="17" fillId="0" borderId="56" xfId="0" applyFont="1" applyBorder="1" applyAlignment="1">
      <alignment horizontal="left"/>
    </xf>
    <xf numFmtId="0" fontId="15" fillId="2" borderId="69" xfId="0" applyFont="1" applyFill="1" applyBorder="1" applyAlignment="1">
      <alignment horizontal="center"/>
    </xf>
    <xf numFmtId="0" fontId="5" fillId="0" borderId="60" xfId="0" applyFont="1" applyBorder="1" applyAlignment="1">
      <alignment horizontal="center"/>
    </xf>
  </cellXfs>
  <cellStyles count="11">
    <cellStyle name="Millares" xfId="2" builtinId="3"/>
    <cellStyle name="Millares 10" xfId="5" xr:uid="{FF04ABE6-BAE8-416E-A2B3-2D99C109C52C}"/>
    <cellStyle name="Millares 2 2 2" xfId="7" xr:uid="{B4E5F119-5D00-45E9-B897-C84D8CEC0B01}"/>
    <cellStyle name="Normal" xfId="0" builtinId="0"/>
    <cellStyle name="Normal 10 2" xfId="4" xr:uid="{1B5228A7-10AE-4B20-8C19-82E732CD9295}"/>
    <cellStyle name="Normal 2" xfId="10" xr:uid="{3B12DD31-0E6D-484F-83C6-689806BCDAA4}"/>
    <cellStyle name="Normal 3 2" xfId="3" xr:uid="{AAAACB50-06E4-4347-A9C3-FEE7A1E4F21A}"/>
    <cellStyle name="Porcentaje" xfId="1" builtinId="5"/>
    <cellStyle name="Porcentaje 2" xfId="8" xr:uid="{09CA2904-B619-4DF4-9561-32F15DEA49BB}"/>
    <cellStyle name="Porcentaje 2 3" xfId="6" xr:uid="{26B83F81-F79E-4334-B4DB-7852D1C04D8B}"/>
    <cellStyle name="Porcentaje 2 4" xfId="9" xr:uid="{ADB4C873-A04C-4C26-B5B0-233A4AB6F2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445770</xdr:colOff>
      <xdr:row>36</xdr:row>
      <xdr:rowOff>12700</xdr:rowOff>
    </xdr:from>
    <xdr:to>
      <xdr:col>16</xdr:col>
      <xdr:colOff>614926</xdr:colOff>
      <xdr:row>55</xdr:row>
      <xdr:rowOff>229619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817591-2305-5FA5-8BD0-6E2E4625B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45120" y="6064250"/>
          <a:ext cx="5122156" cy="28585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VIAS-FA/Puentes%20Mochilero%20Quebradon/TCC%20Obra%20definitivos/AIU%20Mochilero%20Quebrad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2"/>
      <sheetName val="RES 747 TARIFAS PROF."/>
      <sheetName val="SALARIO CELADOR 2012"/>
      <sheetName val="TARIFAS REGISTRO DISTRITAL 2012"/>
      <sheetName val="COSTOS OFICINA"/>
      <sheetName val="Media M2 oficina 2012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FA1A-C2CE-456C-BEE2-78F8DA678051}">
  <sheetPr>
    <tabColor rgb="FFFFFF00"/>
  </sheetPr>
  <dimension ref="B2:X87"/>
  <sheetViews>
    <sheetView tabSelected="1" topLeftCell="A5" zoomScale="80" zoomScaleNormal="80" workbookViewId="0">
      <selection activeCell="Q25" sqref="Q25"/>
    </sheetView>
  </sheetViews>
  <sheetFormatPr baseColWidth="10" defaultColWidth="14.453125" defaultRowHeight="15" customHeight="1"/>
  <cols>
    <col min="1" max="2" width="11.453125" style="188" customWidth="1"/>
    <col min="3" max="3" width="61" style="188" customWidth="1"/>
    <col min="4" max="4" width="18.08984375" style="188" customWidth="1"/>
    <col min="5" max="5" width="14.36328125" style="188" customWidth="1"/>
    <col min="6" max="6" width="12.453125" style="188" customWidth="1"/>
    <col min="7" max="7" width="15.54296875" style="188" customWidth="1"/>
    <col min="8" max="8" width="21.54296875" style="188" customWidth="1"/>
    <col min="9" max="9" width="40.90625" style="188" hidden="1" customWidth="1"/>
    <col min="10" max="10" width="14.36328125" style="188" hidden="1" customWidth="1"/>
    <col min="11" max="11" width="22.08984375" style="188" hidden="1" customWidth="1"/>
    <col min="12" max="13" width="10.6328125" style="188" hidden="1" customWidth="1"/>
    <col min="14" max="14" width="18.6328125" style="188" hidden="1" customWidth="1"/>
    <col min="15" max="18" width="14.453125" style="188"/>
    <col min="19" max="19" width="14.453125" style="189"/>
    <col min="20" max="16384" width="14.453125" style="188"/>
  </cols>
  <sheetData>
    <row r="2" spans="2:11" ht="29.25" customHeight="1">
      <c r="B2" s="233" t="s">
        <v>0</v>
      </c>
      <c r="C2" s="234"/>
      <c r="D2" s="234"/>
      <c r="E2" s="234"/>
      <c r="F2" s="234"/>
      <c r="G2" s="234"/>
      <c r="H2" s="235"/>
      <c r="I2" s="187"/>
      <c r="J2" s="6"/>
      <c r="K2" s="6"/>
    </row>
    <row r="3" spans="2:11" ht="12.5">
      <c r="B3" s="6"/>
      <c r="C3" s="6"/>
      <c r="D3" s="6"/>
      <c r="E3" s="6"/>
      <c r="F3" s="6"/>
      <c r="G3" s="6"/>
      <c r="H3" s="7"/>
      <c r="I3" s="6"/>
      <c r="J3" s="6"/>
      <c r="K3" s="6"/>
    </row>
    <row r="4" spans="2:11" ht="13" thickBot="1">
      <c r="B4" s="6"/>
      <c r="C4" s="6"/>
      <c r="D4" s="6"/>
      <c r="E4" s="6"/>
      <c r="F4" s="6"/>
      <c r="G4" s="6"/>
      <c r="H4" s="7"/>
      <c r="I4" s="6"/>
      <c r="J4" s="190">
        <v>1.6250891069019247</v>
      </c>
      <c r="K4" s="6"/>
    </row>
    <row r="5" spans="2:11" ht="59.25" customHeight="1" thickBot="1">
      <c r="B5" s="8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10" t="s">
        <v>7</v>
      </c>
      <c r="I5" s="6"/>
      <c r="J5" s="6"/>
      <c r="K5" s="6"/>
    </row>
    <row r="6" spans="2:11" ht="24.75" customHeight="1" thickBot="1">
      <c r="B6" s="236" t="s">
        <v>8</v>
      </c>
      <c r="C6" s="237"/>
      <c r="D6" s="237"/>
      <c r="E6" s="237"/>
      <c r="F6" s="237"/>
      <c r="G6" s="237"/>
      <c r="H6" s="238"/>
      <c r="I6" s="6"/>
      <c r="J6" s="179" t="s">
        <v>9</v>
      </c>
      <c r="K6" s="6"/>
    </row>
    <row r="7" spans="2:11" ht="23.25" customHeight="1" thickBot="1">
      <c r="B7" s="13"/>
      <c r="C7" s="14" t="s">
        <v>10</v>
      </c>
      <c r="D7" s="15"/>
      <c r="E7" s="15"/>
      <c r="F7" s="15"/>
      <c r="G7" s="16"/>
      <c r="H7" s="17"/>
      <c r="I7" s="6"/>
      <c r="J7" s="180">
        <v>1.6350891069019247</v>
      </c>
      <c r="K7" s="181" t="s">
        <v>11</v>
      </c>
    </row>
    <row r="8" spans="2:11" ht="13" thickBot="1">
      <c r="B8" s="20"/>
      <c r="C8" s="21"/>
      <c r="D8" s="22"/>
      <c r="E8" s="22"/>
      <c r="F8" s="23"/>
      <c r="G8" s="24"/>
      <c r="H8" s="25"/>
      <c r="I8" s="6"/>
      <c r="J8" s="182"/>
      <c r="K8" s="182"/>
    </row>
    <row r="9" spans="2:11" ht="13.5" thickBot="1">
      <c r="B9" s="27"/>
      <c r="C9" s="28" t="s">
        <v>12</v>
      </c>
      <c r="D9" s="29"/>
      <c r="E9" s="29"/>
      <c r="F9" s="30"/>
      <c r="G9" s="31"/>
      <c r="H9" s="32">
        <f>SUM(H10:H11)</f>
        <v>0</v>
      </c>
      <c r="I9" s="6"/>
      <c r="J9" s="183"/>
      <c r="K9" s="183"/>
    </row>
    <row r="10" spans="2:11" ht="12.5">
      <c r="B10" s="34">
        <v>1</v>
      </c>
      <c r="C10" s="35" t="s">
        <v>13</v>
      </c>
      <c r="D10" s="226"/>
      <c r="E10" s="36"/>
      <c r="F10" s="37">
        <v>1</v>
      </c>
      <c r="G10" s="38">
        <v>4</v>
      </c>
      <c r="H10" s="39">
        <f>ROUND(B10*(D10+E10)*F10*G10,0)</f>
        <v>0</v>
      </c>
      <c r="I10" s="6" t="s">
        <v>14</v>
      </c>
      <c r="J10" s="183">
        <v>7272998.119675749</v>
      </c>
      <c r="K10" s="183">
        <f>J10*$J$7</f>
        <v>11891999.999999998</v>
      </c>
    </row>
    <row r="11" spans="2:11" ht="13" thickBot="1">
      <c r="B11" s="40"/>
      <c r="C11" s="41"/>
      <c r="D11" s="42"/>
      <c r="E11" s="42"/>
      <c r="F11" s="43"/>
      <c r="G11" s="44"/>
      <c r="H11" s="45"/>
      <c r="I11" s="6"/>
      <c r="J11" s="183"/>
      <c r="K11" s="183"/>
    </row>
    <row r="12" spans="2:11" ht="13.5" thickBot="1">
      <c r="B12" s="27"/>
      <c r="C12" s="28" t="s">
        <v>15</v>
      </c>
      <c r="D12" s="29"/>
      <c r="E12" s="29"/>
      <c r="F12" s="30"/>
      <c r="G12" s="31"/>
      <c r="H12" s="32">
        <f>SUM(H14:H15)</f>
        <v>0</v>
      </c>
      <c r="I12" s="6"/>
      <c r="J12" s="183"/>
      <c r="K12" s="183"/>
    </row>
    <row r="13" spans="2:11" ht="12.5">
      <c r="B13" s="34">
        <v>2</v>
      </c>
      <c r="C13" s="35" t="s">
        <v>209</v>
      </c>
      <c r="D13" s="226"/>
      <c r="E13" s="36"/>
      <c r="F13" s="37">
        <v>1</v>
      </c>
      <c r="G13" s="38">
        <v>4</v>
      </c>
      <c r="H13" s="39">
        <f>ROUND(B13*(D13+E13)*G13*F13,0)</f>
        <v>0</v>
      </c>
      <c r="I13" s="6"/>
      <c r="J13" s="183"/>
      <c r="K13" s="183"/>
    </row>
    <row r="14" spans="2:11" ht="12.5">
      <c r="B14" s="34">
        <v>1</v>
      </c>
      <c r="C14" s="35" t="s">
        <v>210</v>
      </c>
      <c r="D14" s="226"/>
      <c r="E14" s="36"/>
      <c r="F14" s="37">
        <v>1</v>
      </c>
      <c r="G14" s="38">
        <v>4</v>
      </c>
      <c r="H14" s="39">
        <f>ROUND(B14*(D14+E14)*G14*F14,0)</f>
        <v>0</v>
      </c>
      <c r="I14" s="6" t="s">
        <v>17</v>
      </c>
      <c r="J14" s="183">
        <v>4602195.6652001366</v>
      </c>
      <c r="K14" s="183">
        <f>J14*$J$7</f>
        <v>7525000</v>
      </c>
    </row>
    <row r="15" spans="2:11" ht="13" thickBot="1">
      <c r="B15" s="34"/>
      <c r="C15" s="35"/>
      <c r="D15" s="36"/>
      <c r="E15" s="36"/>
      <c r="F15" s="37"/>
      <c r="G15" s="38"/>
      <c r="H15" s="39"/>
      <c r="I15" s="6"/>
      <c r="J15" s="183"/>
      <c r="K15" s="183"/>
    </row>
    <row r="16" spans="2:11" ht="13.5" thickBot="1">
      <c r="B16" s="27"/>
      <c r="C16" s="28" t="s">
        <v>18</v>
      </c>
      <c r="D16" s="29"/>
      <c r="E16" s="29"/>
      <c r="F16" s="30"/>
      <c r="G16" s="31"/>
      <c r="H16" s="32">
        <f>SUM(H17:H21)</f>
        <v>0</v>
      </c>
      <c r="I16" s="6"/>
      <c r="J16" s="183"/>
      <c r="K16" s="183"/>
    </row>
    <row r="17" spans="2:11" ht="12.5">
      <c r="B17" s="34">
        <v>3</v>
      </c>
      <c r="C17" s="35" t="s">
        <v>19</v>
      </c>
      <c r="D17" s="226"/>
      <c r="E17" s="36"/>
      <c r="F17" s="37">
        <v>1</v>
      </c>
      <c r="G17" s="38">
        <v>4</v>
      </c>
      <c r="H17" s="39">
        <f>ROUND(+B17*(D17+E17)*F17*G17,0)</f>
        <v>0</v>
      </c>
      <c r="I17" s="6" t="s">
        <v>20</v>
      </c>
      <c r="J17" s="183">
        <v>2087959.6014608988</v>
      </c>
      <c r="K17" s="183">
        <f t="shared" ref="K17:K20" si="0">J17*$J$7</f>
        <v>3413999.9999999995</v>
      </c>
    </row>
    <row r="18" spans="2:11" ht="24" customHeight="1">
      <c r="B18" s="34">
        <v>1</v>
      </c>
      <c r="C18" s="35" t="s">
        <v>21</v>
      </c>
      <c r="D18" s="226"/>
      <c r="E18" s="36"/>
      <c r="F18" s="37">
        <v>1</v>
      </c>
      <c r="G18" s="38">
        <v>4</v>
      </c>
      <c r="H18" s="39">
        <f>ROUND(+B18*(D18+E18)*F18*G18,0)</f>
        <v>0</v>
      </c>
      <c r="I18" s="6" t="s">
        <v>22</v>
      </c>
      <c r="J18" s="183">
        <v>3330093.7404670753</v>
      </c>
      <c r="K18" s="183">
        <f t="shared" si="0"/>
        <v>5445000</v>
      </c>
    </row>
    <row r="19" spans="2:11" ht="15.75" customHeight="1">
      <c r="B19" s="34">
        <v>1</v>
      </c>
      <c r="C19" s="35" t="s">
        <v>23</v>
      </c>
      <c r="D19" s="226"/>
      <c r="E19" s="36"/>
      <c r="F19" s="37">
        <v>1</v>
      </c>
      <c r="G19" s="38">
        <v>4</v>
      </c>
      <c r="H19" s="39">
        <f>ROUND(+B19*(D19+E19)*F19*G19,0)</f>
        <v>0</v>
      </c>
      <c r="I19" s="6" t="s">
        <v>20</v>
      </c>
      <c r="J19" s="183">
        <v>2087959.6014608988</v>
      </c>
      <c r="K19" s="183">
        <f t="shared" si="0"/>
        <v>3413999.9999999995</v>
      </c>
    </row>
    <row r="20" spans="2:11" ht="15.75" customHeight="1">
      <c r="B20" s="34">
        <v>1</v>
      </c>
      <c r="C20" s="35" t="s">
        <v>24</v>
      </c>
      <c r="D20" s="226"/>
      <c r="E20" s="36"/>
      <c r="F20" s="37">
        <v>1</v>
      </c>
      <c r="G20" s="38">
        <v>4</v>
      </c>
      <c r="H20" s="39">
        <f>ROUND(+B20*(D20+E20)*F20*G20,0)</f>
        <v>0</v>
      </c>
      <c r="I20" s="6" t="s">
        <v>22</v>
      </c>
      <c r="J20" s="183">
        <v>3330093.7404670753</v>
      </c>
      <c r="K20" s="183">
        <f t="shared" si="0"/>
        <v>5445000</v>
      </c>
    </row>
    <row r="21" spans="2:11" ht="15.75" customHeight="1">
      <c r="B21" s="34">
        <v>1</v>
      </c>
      <c r="C21" s="35" t="s">
        <v>25</v>
      </c>
      <c r="D21" s="226"/>
      <c r="E21" s="36"/>
      <c r="F21" s="37">
        <v>1</v>
      </c>
      <c r="G21" s="47">
        <v>4</v>
      </c>
      <c r="H21" s="39">
        <f>ROUND(+B21*(D21+E21)*F21*G21,0)</f>
        <v>0</v>
      </c>
      <c r="I21" s="6" t="s">
        <v>22</v>
      </c>
      <c r="J21" s="183"/>
      <c r="K21" s="183"/>
    </row>
    <row r="22" spans="2:11" ht="15.75" customHeight="1" thickBot="1">
      <c r="B22" s="34"/>
      <c r="C22" s="35"/>
      <c r="D22" s="46"/>
      <c r="E22" s="36"/>
      <c r="F22" s="37"/>
      <c r="G22" s="47"/>
      <c r="H22" s="39"/>
      <c r="I22" s="6"/>
      <c r="J22" s="183"/>
      <c r="K22" s="183"/>
    </row>
    <row r="23" spans="2:11" ht="15.75" customHeight="1" thickBot="1">
      <c r="B23" s="27"/>
      <c r="C23" s="28" t="s">
        <v>26</v>
      </c>
      <c r="D23" s="29"/>
      <c r="E23" s="29"/>
      <c r="F23" s="30"/>
      <c r="G23" s="31"/>
      <c r="H23" s="32">
        <f>SUM(H24:H27)</f>
        <v>0</v>
      </c>
      <c r="I23" s="6"/>
      <c r="J23" s="183"/>
      <c r="K23" s="183"/>
    </row>
    <row r="24" spans="2:11" ht="15.75" customHeight="1">
      <c r="B24" s="34">
        <v>1</v>
      </c>
      <c r="C24" s="35" t="s">
        <v>27</v>
      </c>
      <c r="D24" s="226"/>
      <c r="E24" s="36"/>
      <c r="F24" s="37">
        <v>0.3</v>
      </c>
      <c r="G24" s="38">
        <v>4</v>
      </c>
      <c r="H24" s="39">
        <f>ROUND(+B24*(D24+E24)*G24*F24,0)</f>
        <v>0</v>
      </c>
      <c r="I24" s="6" t="s">
        <v>20</v>
      </c>
      <c r="J24" s="183">
        <v>2087959.6014608988</v>
      </c>
      <c r="K24" s="183">
        <f t="shared" ref="K24:K27" si="1">J24*$J$7</f>
        <v>3413999.9999999995</v>
      </c>
    </row>
    <row r="25" spans="2:11" ht="15.75" customHeight="1">
      <c r="B25" s="34">
        <v>1</v>
      </c>
      <c r="C25" s="35" t="s">
        <v>28</v>
      </c>
      <c r="D25" s="226"/>
      <c r="E25" s="36"/>
      <c r="F25" s="37">
        <f t="shared" ref="F25:F27" si="2">F24</f>
        <v>0.3</v>
      </c>
      <c r="G25" s="38">
        <v>4</v>
      </c>
      <c r="H25" s="39">
        <f>ROUND(+B25*(D25+E25)*G25*F25,0)</f>
        <v>0</v>
      </c>
      <c r="I25" s="6" t="s">
        <v>29</v>
      </c>
      <c r="J25" s="183">
        <v>1423500</v>
      </c>
      <c r="K25" s="183">
        <f t="shared" si="1"/>
        <v>2327549.3436748898</v>
      </c>
    </row>
    <row r="26" spans="2:11" ht="15.75" customHeight="1">
      <c r="B26" s="20">
        <v>1</v>
      </c>
      <c r="C26" s="21" t="s">
        <v>30</v>
      </c>
      <c r="D26" s="226"/>
      <c r="E26" s="22"/>
      <c r="F26" s="37">
        <f t="shared" si="2"/>
        <v>0.3</v>
      </c>
      <c r="G26" s="38">
        <v>4</v>
      </c>
      <c r="H26" s="39">
        <f>ROUND(+B26*(D26+E26)*G26*F26,0)</f>
        <v>0</v>
      </c>
      <c r="I26" s="6" t="s">
        <v>20</v>
      </c>
      <c r="J26" s="183">
        <v>2087959.6014608988</v>
      </c>
      <c r="K26" s="183">
        <f t="shared" si="1"/>
        <v>3413999.9999999995</v>
      </c>
    </row>
    <row r="27" spans="2:11" ht="15.75" customHeight="1" thickBot="1">
      <c r="B27" s="20">
        <v>1</v>
      </c>
      <c r="C27" s="21" t="s">
        <v>31</v>
      </c>
      <c r="D27" s="226"/>
      <c r="E27" s="22"/>
      <c r="F27" s="37">
        <f t="shared" si="2"/>
        <v>0.3</v>
      </c>
      <c r="G27" s="38">
        <v>4</v>
      </c>
      <c r="H27" s="39">
        <f>ROUND(+B27*(D27+E27)*G27*F27,0)</f>
        <v>0</v>
      </c>
      <c r="I27" s="6" t="s">
        <v>32</v>
      </c>
      <c r="J27" s="184">
        <v>1423500</v>
      </c>
      <c r="K27" s="184">
        <f t="shared" si="1"/>
        <v>2327549.3436748898</v>
      </c>
    </row>
    <row r="28" spans="2:11" ht="15.75" customHeight="1" thickBot="1">
      <c r="B28" s="20"/>
      <c r="C28" s="21"/>
      <c r="D28" s="22"/>
      <c r="E28" s="22"/>
      <c r="F28" s="37"/>
      <c r="G28" s="38"/>
      <c r="H28" s="39"/>
      <c r="I28" s="6"/>
      <c r="J28" s="185"/>
      <c r="K28" s="185"/>
    </row>
    <row r="29" spans="2:11" ht="15.75" customHeight="1" thickBot="1">
      <c r="B29" s="50"/>
      <c r="C29" s="51" t="s">
        <v>33</v>
      </c>
      <c r="D29" s="52"/>
      <c r="E29" s="52"/>
      <c r="F29" s="52"/>
      <c r="G29" s="53"/>
      <c r="H29" s="54">
        <f>H9+H12+H16+H23</f>
        <v>0</v>
      </c>
      <c r="I29" s="6"/>
      <c r="J29" s="7"/>
      <c r="K29" s="185"/>
    </row>
    <row r="30" spans="2:11" ht="15.75" customHeight="1" thickBot="1">
      <c r="B30" s="50"/>
      <c r="C30" s="51" t="s">
        <v>34</v>
      </c>
      <c r="D30" s="52"/>
      <c r="E30" s="52"/>
      <c r="F30" s="52"/>
      <c r="G30" s="53"/>
      <c r="H30" s="56">
        <f>'FactorMultiplicador '!$I$41</f>
        <v>0</v>
      </c>
      <c r="I30" s="6"/>
      <c r="J30" s="6"/>
      <c r="K30" s="6"/>
    </row>
    <row r="31" spans="2:11" ht="15.75" customHeight="1" thickBot="1">
      <c r="B31" s="57"/>
      <c r="C31" s="51" t="s">
        <v>35</v>
      </c>
      <c r="D31" s="58"/>
      <c r="E31" s="58"/>
      <c r="F31" s="58"/>
      <c r="G31" s="58"/>
      <c r="H31" s="59">
        <f>+H29*H30</f>
        <v>0</v>
      </c>
      <c r="I31" s="6"/>
      <c r="J31" s="6"/>
      <c r="K31" s="6"/>
    </row>
    <row r="32" spans="2:11" ht="15.75" customHeight="1" thickBot="1">
      <c r="B32" s="60"/>
      <c r="C32" s="61"/>
      <c r="D32" s="62"/>
      <c r="E32" s="62"/>
      <c r="F32" s="62"/>
      <c r="G32" s="62"/>
      <c r="H32" s="63"/>
      <c r="I32" s="7"/>
      <c r="J32" s="6"/>
      <c r="K32" s="6"/>
    </row>
    <row r="33" spans="2:24" ht="15.75" customHeight="1">
      <c r="B33" s="64"/>
      <c r="C33" s="65"/>
      <c r="D33" s="66"/>
      <c r="E33" s="66" t="s">
        <v>36</v>
      </c>
      <c r="F33" s="66"/>
      <c r="G33" s="67" t="s">
        <v>37</v>
      </c>
      <c r="H33" s="68" t="s">
        <v>38</v>
      </c>
      <c r="I33" s="6"/>
      <c r="J33" s="6"/>
      <c r="K33" s="6"/>
    </row>
    <row r="34" spans="2:24" ht="15.75" customHeight="1">
      <c r="B34" s="69" t="s">
        <v>39</v>
      </c>
      <c r="C34" s="70" t="s">
        <v>40</v>
      </c>
      <c r="D34" s="71" t="s">
        <v>41</v>
      </c>
      <c r="E34" s="71" t="s">
        <v>42</v>
      </c>
      <c r="F34" s="71"/>
      <c r="G34" s="72" t="s">
        <v>43</v>
      </c>
      <c r="H34" s="73" t="s">
        <v>44</v>
      </c>
    </row>
    <row r="35" spans="2:24" ht="15.75" customHeight="1" thickBot="1">
      <c r="B35" s="74" t="s">
        <v>45</v>
      </c>
      <c r="C35" s="75"/>
      <c r="D35" s="76"/>
      <c r="E35" s="77" t="s">
        <v>46</v>
      </c>
      <c r="F35" s="76"/>
      <c r="G35" s="78" t="s">
        <v>47</v>
      </c>
      <c r="H35" s="79" t="s">
        <v>48</v>
      </c>
    </row>
    <row r="36" spans="2:24" ht="24.75" customHeight="1">
      <c r="B36" s="236" t="s">
        <v>49</v>
      </c>
      <c r="C36" s="237"/>
      <c r="D36" s="237"/>
      <c r="E36" s="237"/>
      <c r="F36" s="237"/>
      <c r="G36" s="237"/>
      <c r="H36" s="238"/>
    </row>
    <row r="37" spans="2:24" ht="23.25" customHeight="1" thickBot="1">
      <c r="B37" s="13"/>
      <c r="C37" s="14" t="s">
        <v>50</v>
      </c>
      <c r="D37" s="15"/>
      <c r="E37" s="15"/>
      <c r="F37" s="15"/>
      <c r="G37" s="16"/>
      <c r="H37" s="17">
        <f>SUM(H38:H41)</f>
        <v>0</v>
      </c>
    </row>
    <row r="38" spans="2:24" ht="15.75" customHeight="1">
      <c r="B38" s="80">
        <v>1</v>
      </c>
      <c r="C38" s="35" t="s">
        <v>51</v>
      </c>
      <c r="D38" s="81" t="s">
        <v>52</v>
      </c>
      <c r="E38" s="226"/>
      <c r="F38" s="37">
        <v>0.3</v>
      </c>
      <c r="G38" s="38">
        <v>4</v>
      </c>
      <c r="H38" s="39">
        <f t="shared" ref="H38:H40" si="3">ROUND(+B38*(0+E38)*G38*F38,0)</f>
        <v>0</v>
      </c>
    </row>
    <row r="39" spans="2:24" ht="15.75" customHeight="1">
      <c r="B39" s="83">
        <v>1</v>
      </c>
      <c r="C39" s="21" t="s">
        <v>53</v>
      </c>
      <c r="D39" s="81" t="s">
        <v>52</v>
      </c>
      <c r="E39" s="226"/>
      <c r="F39" s="37">
        <v>0.25</v>
      </c>
      <c r="G39" s="38">
        <v>4</v>
      </c>
      <c r="H39" s="39">
        <f t="shared" si="3"/>
        <v>0</v>
      </c>
      <c r="R39" s="219"/>
      <c r="S39" s="220"/>
      <c r="T39" s="219"/>
      <c r="U39" s="219"/>
      <c r="V39" s="219"/>
      <c r="W39" s="219"/>
      <c r="X39" s="221"/>
    </row>
    <row r="40" spans="2:24" ht="15.75" customHeight="1">
      <c r="B40" s="83">
        <v>1</v>
      </c>
      <c r="C40" s="21" t="s">
        <v>54</v>
      </c>
      <c r="D40" s="81" t="s">
        <v>52</v>
      </c>
      <c r="E40" s="226"/>
      <c r="F40" s="37">
        <v>1</v>
      </c>
      <c r="G40" s="38">
        <v>4</v>
      </c>
      <c r="H40" s="39">
        <f t="shared" si="3"/>
        <v>0</v>
      </c>
      <c r="Q40" s="219"/>
      <c r="R40" s="219"/>
      <c r="S40" s="220"/>
      <c r="T40" s="219"/>
      <c r="U40" s="219"/>
      <c r="V40" s="219"/>
      <c r="W40" s="219"/>
      <c r="X40" s="221"/>
    </row>
    <row r="41" spans="2:24" ht="15.75" customHeight="1" thickBot="1">
      <c r="B41" s="84"/>
      <c r="C41" s="85"/>
      <c r="D41" s="86"/>
      <c r="E41" s="87"/>
      <c r="F41" s="23"/>
      <c r="G41" s="88"/>
      <c r="H41" s="25"/>
      <c r="Q41" s="219"/>
      <c r="R41" s="219"/>
      <c r="S41" s="220"/>
      <c r="T41" s="219"/>
      <c r="U41" s="219"/>
      <c r="V41" s="219"/>
      <c r="W41" s="219"/>
      <c r="X41" s="221"/>
    </row>
    <row r="42" spans="2:24" ht="20.25" customHeight="1" thickBot="1">
      <c r="B42" s="89"/>
      <c r="C42" s="90" t="s">
        <v>55</v>
      </c>
      <c r="D42" s="91"/>
      <c r="E42" s="91"/>
      <c r="F42" s="92"/>
      <c r="G42" s="93"/>
      <c r="H42" s="54">
        <f>H37</f>
        <v>0</v>
      </c>
      <c r="Q42" s="219"/>
      <c r="R42" s="219"/>
      <c r="S42" s="220"/>
      <c r="T42" s="219"/>
      <c r="U42" s="219"/>
      <c r="V42" s="219"/>
      <c r="W42" s="219"/>
      <c r="X42" s="222"/>
    </row>
    <row r="43" spans="2:24" ht="15.75" customHeight="1" thickBot="1">
      <c r="B43" s="60"/>
      <c r="C43" s="61"/>
      <c r="D43" s="62"/>
      <c r="E43" s="62"/>
      <c r="F43" s="62"/>
      <c r="G43" s="62"/>
      <c r="H43" s="63"/>
    </row>
    <row r="44" spans="2:24" ht="26.25" customHeight="1" thickBot="1">
      <c r="B44" s="228" t="s">
        <v>56</v>
      </c>
      <c r="C44" s="229"/>
      <c r="D44" s="229"/>
      <c r="E44" s="229"/>
      <c r="F44" s="229"/>
      <c r="G44" s="230"/>
      <c r="H44" s="96">
        <f>H42+H31</f>
        <v>0</v>
      </c>
    </row>
    <row r="45" spans="2:24" ht="15.75" customHeight="1" thickBot="1">
      <c r="B45" s="60"/>
      <c r="C45" s="61"/>
      <c r="D45" s="62"/>
      <c r="E45" s="62"/>
      <c r="F45" s="62"/>
      <c r="G45" s="62"/>
      <c r="H45" s="63"/>
    </row>
    <row r="46" spans="2:24" ht="63.75" customHeight="1" thickBot="1">
      <c r="B46" s="8" t="s">
        <v>1</v>
      </c>
      <c r="C46" s="9" t="s">
        <v>2</v>
      </c>
      <c r="D46" s="9" t="s">
        <v>3</v>
      </c>
      <c r="E46" s="9" t="s">
        <v>4</v>
      </c>
      <c r="F46" s="9" t="s">
        <v>5</v>
      </c>
      <c r="G46" s="9" t="s">
        <v>6</v>
      </c>
      <c r="H46" s="10" t="s">
        <v>7</v>
      </c>
    </row>
    <row r="47" spans="2:24" ht="15.75" customHeight="1" thickBot="1">
      <c r="B47" s="60"/>
      <c r="C47" s="61"/>
      <c r="D47" s="62"/>
      <c r="E47" s="62"/>
      <c r="F47" s="62"/>
      <c r="G47" s="62"/>
      <c r="H47" s="63"/>
    </row>
    <row r="48" spans="2:24" ht="24.75" customHeight="1">
      <c r="B48" s="236" t="s">
        <v>57</v>
      </c>
      <c r="C48" s="237"/>
      <c r="D48" s="237"/>
      <c r="E48" s="237"/>
      <c r="F48" s="237"/>
      <c r="G48" s="237"/>
      <c r="H48" s="238"/>
    </row>
    <row r="49" spans="2:8" ht="23.25" customHeight="1" thickBot="1">
      <c r="B49" s="13"/>
      <c r="C49" s="14" t="s">
        <v>57</v>
      </c>
      <c r="D49" s="15"/>
      <c r="E49" s="15"/>
      <c r="F49" s="15"/>
      <c r="G49" s="16"/>
      <c r="H49" s="17">
        <f>SUM(H50:H51)</f>
        <v>0</v>
      </c>
    </row>
    <row r="50" spans="2:8" ht="27" customHeight="1">
      <c r="B50" s="20">
        <v>34</v>
      </c>
      <c r="C50" s="21" t="s">
        <v>58</v>
      </c>
      <c r="D50" s="22">
        <f>(H23+H16+H12+H9)/8/30</f>
        <v>0</v>
      </c>
      <c r="E50" s="22"/>
      <c r="F50" s="37">
        <v>1.75</v>
      </c>
      <c r="G50" s="38">
        <v>0</v>
      </c>
      <c r="H50" s="39">
        <f>ROUND(+B50*(D50+E50)*G50*F50,0)</f>
        <v>0</v>
      </c>
    </row>
    <row r="51" spans="2:8" ht="15.75" customHeight="1" thickBot="1">
      <c r="B51" s="20"/>
      <c r="C51" s="21"/>
      <c r="D51" s="22"/>
      <c r="E51" s="22"/>
      <c r="F51" s="37"/>
      <c r="G51" s="38"/>
      <c r="H51" s="39"/>
    </row>
    <row r="52" spans="2:8" ht="23.25" customHeight="1" thickBot="1">
      <c r="B52" s="50"/>
      <c r="C52" s="51" t="s">
        <v>33</v>
      </c>
      <c r="D52" s="52"/>
      <c r="E52" s="52"/>
      <c r="F52" s="52"/>
      <c r="G52" s="53"/>
      <c r="H52" s="54">
        <f>H49</f>
        <v>0</v>
      </c>
    </row>
    <row r="53" spans="2:8" ht="15.75" customHeight="1" thickBot="1">
      <c r="B53" s="50"/>
      <c r="C53" s="51" t="s">
        <v>34</v>
      </c>
      <c r="D53" s="52"/>
      <c r="E53" s="52"/>
      <c r="F53" s="52"/>
      <c r="G53" s="53"/>
      <c r="H53" s="56">
        <f>'FactorMultiplicador '!$I$41</f>
        <v>0</v>
      </c>
    </row>
    <row r="54" spans="2:8" ht="15.75" customHeight="1" thickBot="1">
      <c r="B54" s="57"/>
      <c r="C54" s="51" t="s">
        <v>35</v>
      </c>
      <c r="D54" s="58"/>
      <c r="E54" s="58"/>
      <c r="F54" s="58"/>
      <c r="G54" s="58"/>
      <c r="H54" s="59">
        <f>+H52*H53</f>
        <v>0</v>
      </c>
    </row>
    <row r="55" spans="2:8" ht="15.75" customHeight="1" thickBot="1">
      <c r="B55" s="60"/>
      <c r="C55" s="61"/>
      <c r="D55" s="62"/>
      <c r="E55" s="62"/>
      <c r="F55" s="62"/>
      <c r="G55" s="62"/>
      <c r="H55" s="63"/>
    </row>
    <row r="56" spans="2:8" ht="24.75" customHeight="1">
      <c r="B56" s="236" t="s">
        <v>59</v>
      </c>
      <c r="C56" s="237"/>
      <c r="D56" s="237"/>
      <c r="E56" s="237"/>
      <c r="F56" s="237"/>
      <c r="G56" s="237"/>
      <c r="H56" s="238"/>
    </row>
    <row r="57" spans="2:8" ht="23.25" customHeight="1" thickBot="1">
      <c r="B57" s="13"/>
      <c r="C57" s="14" t="s">
        <v>60</v>
      </c>
      <c r="D57" s="15"/>
      <c r="E57" s="15"/>
      <c r="F57" s="15"/>
      <c r="G57" s="16"/>
      <c r="H57" s="17"/>
    </row>
    <row r="58" spans="2:8" ht="15.75" customHeight="1" thickBot="1">
      <c r="B58" s="27"/>
      <c r="C58" s="28" t="s">
        <v>61</v>
      </c>
      <c r="D58" s="29"/>
      <c r="E58" s="29"/>
      <c r="F58" s="30"/>
      <c r="G58" s="31"/>
      <c r="H58" s="32">
        <f>SUM(H59:H68)</f>
        <v>0</v>
      </c>
    </row>
    <row r="59" spans="2:8" ht="15.75" customHeight="1">
      <c r="B59" s="34">
        <v>0</v>
      </c>
      <c r="C59" s="35" t="s">
        <v>25</v>
      </c>
      <c r="D59" s="36"/>
      <c r="E59" s="36"/>
      <c r="F59" s="37">
        <v>0.5</v>
      </c>
      <c r="G59" s="38">
        <v>0</v>
      </c>
      <c r="H59" s="39">
        <f t="shared" ref="H59:H67" si="4">ROUND(+B59*(D59+E59)*F59*G59,0)</f>
        <v>0</v>
      </c>
    </row>
    <row r="60" spans="2:8" ht="15.75" customHeight="1">
      <c r="B60" s="34">
        <v>0</v>
      </c>
      <c r="C60" s="35" t="s">
        <v>62</v>
      </c>
      <c r="D60" s="36"/>
      <c r="E60" s="36"/>
      <c r="F60" s="37">
        <v>0.5</v>
      </c>
      <c r="G60" s="38">
        <v>0</v>
      </c>
      <c r="H60" s="39">
        <f t="shared" si="4"/>
        <v>0</v>
      </c>
    </row>
    <row r="61" spans="2:8" ht="15.75" customHeight="1">
      <c r="B61" s="34">
        <v>0</v>
      </c>
      <c r="C61" s="35" t="s">
        <v>63</v>
      </c>
      <c r="D61" s="36"/>
      <c r="E61" s="36"/>
      <c r="F61" s="37">
        <v>0.5</v>
      </c>
      <c r="G61" s="38">
        <v>0</v>
      </c>
      <c r="H61" s="39">
        <f t="shared" si="4"/>
        <v>0</v>
      </c>
    </row>
    <row r="62" spans="2:8" ht="15.75" customHeight="1">
      <c r="B62" s="34">
        <v>0</v>
      </c>
      <c r="C62" s="35" t="s">
        <v>64</v>
      </c>
      <c r="D62" s="36"/>
      <c r="E62" s="36"/>
      <c r="F62" s="37">
        <v>0.5</v>
      </c>
      <c r="G62" s="38">
        <v>0</v>
      </c>
      <c r="H62" s="39">
        <f t="shared" si="4"/>
        <v>0</v>
      </c>
    </row>
    <row r="63" spans="2:8" ht="15.75" customHeight="1">
      <c r="B63" s="34">
        <v>0</v>
      </c>
      <c r="C63" s="35" t="s">
        <v>65</v>
      </c>
      <c r="D63" s="36"/>
      <c r="E63" s="36"/>
      <c r="F63" s="37">
        <v>0.5</v>
      </c>
      <c r="G63" s="38">
        <v>0</v>
      </c>
      <c r="H63" s="39">
        <f t="shared" si="4"/>
        <v>0</v>
      </c>
    </row>
    <row r="64" spans="2:8" ht="15.75" customHeight="1">
      <c r="B64" s="34">
        <v>0</v>
      </c>
      <c r="C64" s="35" t="s">
        <v>66</v>
      </c>
      <c r="D64" s="36"/>
      <c r="E64" s="36"/>
      <c r="F64" s="37">
        <v>0.45</v>
      </c>
      <c r="G64" s="38">
        <v>0</v>
      </c>
      <c r="H64" s="39">
        <f t="shared" si="4"/>
        <v>0</v>
      </c>
    </row>
    <row r="65" spans="2:16" ht="15.75" customHeight="1">
      <c r="B65" s="34">
        <v>0</v>
      </c>
      <c r="C65" s="35" t="s">
        <v>67</v>
      </c>
      <c r="D65" s="36"/>
      <c r="E65" s="36"/>
      <c r="F65" s="37">
        <v>0.42563990000000002</v>
      </c>
      <c r="G65" s="38">
        <v>0</v>
      </c>
      <c r="H65" s="39">
        <f t="shared" si="4"/>
        <v>0</v>
      </c>
    </row>
    <row r="66" spans="2:16" ht="15.75" customHeight="1">
      <c r="B66" s="34">
        <v>1</v>
      </c>
      <c r="C66" s="35" t="s">
        <v>68</v>
      </c>
      <c r="D66" s="226"/>
      <c r="E66" s="36"/>
      <c r="F66" s="37">
        <v>0.2</v>
      </c>
      <c r="G66" s="38">
        <v>4</v>
      </c>
      <c r="H66" s="39">
        <f t="shared" si="4"/>
        <v>0</v>
      </c>
      <c r="I66" s="6"/>
    </row>
    <row r="67" spans="2:16" ht="15.75" customHeight="1">
      <c r="B67" s="20">
        <v>1</v>
      </c>
      <c r="C67" s="21" t="s">
        <v>69</v>
      </c>
      <c r="D67" s="226"/>
      <c r="E67" s="36"/>
      <c r="F67" s="37">
        <v>0.2</v>
      </c>
      <c r="G67" s="38">
        <v>4</v>
      </c>
      <c r="H67" s="39">
        <f t="shared" si="4"/>
        <v>0</v>
      </c>
      <c r="I67" s="6"/>
    </row>
    <row r="68" spans="2:16" ht="15.75" customHeight="1" thickBot="1">
      <c r="B68" s="20"/>
      <c r="C68" s="21"/>
      <c r="D68" s="22"/>
      <c r="E68" s="22"/>
      <c r="F68" s="37"/>
      <c r="G68" s="38"/>
      <c r="H68" s="39"/>
      <c r="I68" s="6"/>
    </row>
    <row r="69" spans="2:16" ht="31.5" customHeight="1" thickBot="1">
      <c r="B69" s="50"/>
      <c r="C69" s="51" t="s">
        <v>33</v>
      </c>
      <c r="D69" s="52"/>
      <c r="E69" s="52"/>
      <c r="F69" s="52"/>
      <c r="G69" s="53"/>
      <c r="H69" s="54">
        <f>H58</f>
        <v>0</v>
      </c>
      <c r="I69" s="7"/>
    </row>
    <row r="70" spans="2:16" ht="15.75" customHeight="1" thickBot="1">
      <c r="B70" s="50"/>
      <c r="C70" s="51" t="s">
        <v>34</v>
      </c>
      <c r="D70" s="52"/>
      <c r="E70" s="52"/>
      <c r="F70" s="52"/>
      <c r="G70" s="53"/>
      <c r="H70" s="56">
        <f>'FactorMultiplicador '!$I$41</f>
        <v>0</v>
      </c>
      <c r="I70" s="186"/>
    </row>
    <row r="71" spans="2:16" ht="15.75" customHeight="1" thickBot="1">
      <c r="B71" s="57"/>
      <c r="C71" s="51" t="s">
        <v>35</v>
      </c>
      <c r="D71" s="58"/>
      <c r="E71" s="58"/>
      <c r="F71" s="58"/>
      <c r="G71" s="58"/>
      <c r="H71" s="59">
        <f>+H69*H70</f>
        <v>0</v>
      </c>
      <c r="I71" s="186">
        <f>H71*1.19</f>
        <v>0</v>
      </c>
    </row>
    <row r="72" spans="2:16" ht="15.75" customHeight="1" thickBot="1">
      <c r="B72" s="97"/>
      <c r="C72" s="98"/>
      <c r="D72" s="6"/>
      <c r="E72" s="6"/>
      <c r="F72" s="6"/>
      <c r="G72" s="6"/>
      <c r="H72" s="99"/>
      <c r="I72" s="6"/>
    </row>
    <row r="73" spans="2:16" ht="26.25" customHeight="1" thickBot="1">
      <c r="B73" s="228" t="s">
        <v>70</v>
      </c>
      <c r="C73" s="229"/>
      <c r="D73" s="229"/>
      <c r="E73" s="229"/>
      <c r="F73" s="229"/>
      <c r="G73" s="230"/>
      <c r="H73" s="100">
        <f>H71+H54</f>
        <v>0</v>
      </c>
      <c r="I73" s="7"/>
    </row>
    <row r="74" spans="2:16" ht="15.75" customHeight="1" thickBot="1">
      <c r="B74" s="97"/>
      <c r="C74" s="98"/>
      <c r="D74" s="6"/>
      <c r="E74" s="6"/>
      <c r="F74" s="6"/>
      <c r="G74" s="6"/>
      <c r="H74" s="99"/>
      <c r="I74" s="6"/>
    </row>
    <row r="75" spans="2:16" ht="15.75" customHeight="1">
      <c r="B75" s="60"/>
      <c r="C75" s="191" t="s">
        <v>71</v>
      </c>
      <c r="D75" s="62"/>
      <c r="E75" s="62"/>
      <c r="F75" s="62"/>
      <c r="G75" s="62"/>
      <c r="H75" s="192">
        <f>H44+H73</f>
        <v>0</v>
      </c>
      <c r="I75" s="7"/>
    </row>
    <row r="76" spans="2:16" ht="31.25" customHeight="1">
      <c r="B76" s="97"/>
      <c r="C76" s="193" t="s">
        <v>206</v>
      </c>
      <c r="D76" s="207" t="s">
        <v>200</v>
      </c>
      <c r="E76" s="207" t="s">
        <v>201</v>
      </c>
      <c r="F76" s="194"/>
      <c r="G76" s="194"/>
      <c r="H76" s="195"/>
      <c r="I76" s="7"/>
      <c r="O76" s="231" t="s">
        <v>207</v>
      </c>
      <c r="P76" s="231"/>
    </row>
    <row r="77" spans="2:16" ht="33" customHeight="1">
      <c r="B77" s="97"/>
      <c r="C77" s="193" t="s">
        <v>199</v>
      </c>
      <c r="D77" s="224">
        <f>Polizas_Impuestos!$O$24</f>
        <v>6.5700000000000003E-3</v>
      </c>
      <c r="E77" s="206"/>
      <c r="F77" s="194"/>
      <c r="H77" s="195">
        <f ca="1">ROUND($O$78*D77,0)</f>
        <v>0</v>
      </c>
      <c r="I77" s="7"/>
      <c r="O77" s="231"/>
      <c r="P77" s="231"/>
    </row>
    <row r="78" spans="2:16" ht="30.65" customHeight="1">
      <c r="B78" s="97"/>
      <c r="C78" s="193" t="s">
        <v>198</v>
      </c>
      <c r="D78" s="196">
        <f>Polizas_Impuestos!$I$20</f>
        <v>0.1366</v>
      </c>
      <c r="E78" s="206"/>
      <c r="F78" s="194"/>
      <c r="H78" s="195">
        <f ca="1">ROUND($O$78*D78,0)</f>
        <v>0</v>
      </c>
      <c r="I78" s="7"/>
      <c r="O78" s="232">
        <f ca="1">SUM(H75:H78)</f>
        <v>0</v>
      </c>
      <c r="P78" s="232"/>
    </row>
    <row r="79" spans="2:16" ht="15.75" customHeight="1">
      <c r="B79" s="198"/>
      <c r="C79" s="208" t="s">
        <v>72</v>
      </c>
      <c r="D79" s="209">
        <v>0.19</v>
      </c>
      <c r="E79" s="210"/>
      <c r="F79" s="211"/>
      <c r="G79" s="199"/>
      <c r="H79" s="200">
        <f ca="1">ROUND(D79*SUM(H75:H78),0)</f>
        <v>0</v>
      </c>
      <c r="I79" s="7"/>
    </row>
    <row r="80" spans="2:16" ht="15.75" customHeight="1" thickBot="1">
      <c r="B80" s="89"/>
      <c r="C80" s="90" t="s">
        <v>73</v>
      </c>
      <c r="D80" s="202"/>
      <c r="E80" s="202"/>
      <c r="F80" s="202"/>
      <c r="G80" s="202"/>
      <c r="H80" s="203">
        <f ca="1">SUM(H75:H79)</f>
        <v>0</v>
      </c>
      <c r="I80" s="204">
        <v>540658272</v>
      </c>
    </row>
    <row r="82" spans="3:9" ht="15" hidden="1" customHeight="1">
      <c r="I82" s="189">
        <f ca="1">I80-H80</f>
        <v>540658272</v>
      </c>
    </row>
    <row r="83" spans="3:9" ht="15" hidden="1" customHeight="1"/>
    <row r="84" spans="3:9" ht="15" hidden="1" customHeight="1"/>
    <row r="85" spans="3:9" ht="15.75" hidden="1" customHeight="1">
      <c r="C85" s="205" t="s">
        <v>74</v>
      </c>
    </row>
    <row r="86" spans="3:9" ht="15.75" hidden="1" customHeight="1">
      <c r="C86" s="115" t="s">
        <v>75</v>
      </c>
    </row>
    <row r="87" spans="3:9" ht="15" hidden="1" customHeight="1"/>
  </sheetData>
  <mergeCells count="9">
    <mergeCell ref="B73:G73"/>
    <mergeCell ref="O76:P77"/>
    <mergeCell ref="O78:P78"/>
    <mergeCell ref="B2:H2"/>
    <mergeCell ref="B6:H6"/>
    <mergeCell ref="B36:H36"/>
    <mergeCell ref="B44:G44"/>
    <mergeCell ref="B48:H48"/>
    <mergeCell ref="B56:H56"/>
  </mergeCells>
  <printOptions horizontalCentered="1"/>
  <pageMargins left="0.51181102362204722" right="0.51181102362204722" top="1.5748031496062993" bottom="0.94488188976377963" header="0.39370078740157483" footer="0.39370078740157483"/>
  <pageSetup scale="55" orientation="portrait" r:id="rId1"/>
  <headerFooter>
    <oddHeader>&amp;L&amp;G&amp;C&amp;"-,Negrita"&amp;18SECRETARIA DEL DEPORTE Y LA RECREACION
CONCURSO DE MERITOS No.4162.010.32.1.1094-2025
PRESUPUESTO OFICIAL</oddHeader>
    <oddFooter>&amp;C&amp;14Proyectos cuyos recursos provienen de libre destinacion del proceso de presupuesto participativo&amp;R&amp;N</oddFooter>
  </headerFooter>
  <rowBreaks count="1" manualBreakCount="1">
    <brk id="55" min="1" max="7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85623"/>
  </sheetPr>
  <dimension ref="B2:N83"/>
  <sheetViews>
    <sheetView topLeftCell="A56" zoomScale="80" zoomScaleNormal="80" workbookViewId="0">
      <selection activeCell="C90" sqref="C90"/>
    </sheetView>
  </sheetViews>
  <sheetFormatPr baseColWidth="10" defaultColWidth="14.453125" defaultRowHeight="15" customHeight="1"/>
  <cols>
    <col min="1" max="2" width="11.453125" customWidth="1"/>
    <col min="3" max="3" width="61" customWidth="1"/>
    <col min="4" max="4" width="18.08984375" customWidth="1"/>
    <col min="5" max="5" width="14.36328125" customWidth="1"/>
    <col min="6" max="6" width="12.453125" customWidth="1"/>
    <col min="7" max="7" width="15.54296875" customWidth="1"/>
    <col min="8" max="8" width="21.54296875" customWidth="1"/>
    <col min="9" max="9" width="40.90625" hidden="1" customWidth="1"/>
    <col min="10" max="10" width="14.36328125" hidden="1" customWidth="1"/>
    <col min="11" max="11" width="22.08984375" hidden="1" customWidth="1"/>
    <col min="12" max="13" width="10.6328125" hidden="1" customWidth="1"/>
    <col min="14" max="14" width="18.6328125" hidden="1" customWidth="1"/>
  </cols>
  <sheetData>
    <row r="2" spans="2:11" ht="29.25" customHeight="1">
      <c r="B2" s="244" t="s">
        <v>0</v>
      </c>
      <c r="C2" s="245"/>
      <c r="D2" s="245"/>
      <c r="E2" s="245"/>
      <c r="F2" s="245"/>
      <c r="G2" s="245"/>
      <c r="H2" s="246"/>
      <c r="I2" s="4"/>
      <c r="J2" s="3"/>
      <c r="K2" s="3"/>
    </row>
    <row r="3" spans="2:11" ht="14.5">
      <c r="B3" s="5"/>
      <c r="C3" s="6"/>
      <c r="D3" s="6"/>
      <c r="E3" s="6"/>
      <c r="F3" s="6"/>
      <c r="G3" s="6"/>
      <c r="H3" s="7"/>
      <c r="I3" s="1"/>
      <c r="J3" s="1"/>
      <c r="K3" s="1"/>
    </row>
    <row r="4" spans="2:11" ht="14.5">
      <c r="B4" s="5"/>
      <c r="C4" s="6"/>
      <c r="D4" s="6"/>
      <c r="E4" s="6"/>
      <c r="F4" s="6"/>
      <c r="G4" s="6"/>
      <c r="H4" s="7"/>
      <c r="I4" s="1"/>
      <c r="J4" s="167">
        <v>1.6250891069019247</v>
      </c>
      <c r="K4" s="1"/>
    </row>
    <row r="5" spans="2:11" ht="59.25" customHeight="1">
      <c r="B5" s="8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10" t="s">
        <v>7</v>
      </c>
      <c r="I5" s="1"/>
      <c r="J5" s="1"/>
      <c r="K5" s="1"/>
    </row>
    <row r="6" spans="2:11" ht="24.75" customHeight="1">
      <c r="B6" s="239" t="s">
        <v>8</v>
      </c>
      <c r="C6" s="240"/>
      <c r="D6" s="240"/>
      <c r="E6" s="240"/>
      <c r="F6" s="240"/>
      <c r="G6" s="240"/>
      <c r="H6" s="241"/>
      <c r="I6" s="11"/>
      <c r="J6" s="12" t="s">
        <v>9</v>
      </c>
      <c r="K6" s="11"/>
    </row>
    <row r="7" spans="2:11" ht="23.25" customHeight="1">
      <c r="B7" s="13"/>
      <c r="C7" s="14" t="s">
        <v>10</v>
      </c>
      <c r="D7" s="15"/>
      <c r="E7" s="15"/>
      <c r="F7" s="15"/>
      <c r="G7" s="16"/>
      <c r="H7" s="17"/>
      <c r="I7" s="11"/>
      <c r="J7" s="18">
        <v>1.6350891069019247</v>
      </c>
      <c r="K7" s="19" t="s">
        <v>11</v>
      </c>
    </row>
    <row r="8" spans="2:11" ht="14.5">
      <c r="B8" s="20"/>
      <c r="C8" s="21"/>
      <c r="D8" s="22"/>
      <c r="E8" s="22"/>
      <c r="F8" s="23"/>
      <c r="G8" s="24"/>
      <c r="H8" s="25"/>
      <c r="I8" s="11"/>
      <c r="J8" s="26"/>
      <c r="K8" s="26"/>
    </row>
    <row r="9" spans="2:11" ht="14.5">
      <c r="B9" s="27"/>
      <c r="C9" s="28" t="s">
        <v>12</v>
      </c>
      <c r="D9" s="29"/>
      <c r="E9" s="29"/>
      <c r="F9" s="30"/>
      <c r="G9" s="31"/>
      <c r="H9" s="32">
        <f>SUM(H10:H11)</f>
        <v>29091992</v>
      </c>
      <c r="I9" s="11"/>
      <c r="J9" s="33"/>
      <c r="K9" s="33"/>
    </row>
    <row r="10" spans="2:11" ht="14.5">
      <c r="B10" s="34">
        <v>1</v>
      </c>
      <c r="C10" s="35" t="s">
        <v>13</v>
      </c>
      <c r="D10" s="36">
        <v>7272998.1196757499</v>
      </c>
      <c r="E10" s="36"/>
      <c r="F10" s="37">
        <v>1</v>
      </c>
      <c r="G10" s="38">
        <v>4</v>
      </c>
      <c r="H10" s="39">
        <f>ROUND(B10*(D10+E10)*F10*G10,0)</f>
        <v>29091992</v>
      </c>
      <c r="I10" s="11" t="s">
        <v>14</v>
      </c>
      <c r="J10" s="33">
        <v>7272998.119675749</v>
      </c>
      <c r="K10" s="33">
        <f>J10*$J$7</f>
        <v>11891999.999999998</v>
      </c>
    </row>
    <row r="11" spans="2:11" ht="14.5">
      <c r="B11" s="40"/>
      <c r="C11" s="41"/>
      <c r="D11" s="42"/>
      <c r="E11" s="42"/>
      <c r="F11" s="43"/>
      <c r="G11" s="44"/>
      <c r="H11" s="45"/>
      <c r="I11" s="11"/>
      <c r="J11" s="33"/>
      <c r="K11" s="33"/>
    </row>
    <row r="12" spans="2:11" ht="14.5">
      <c r="B12" s="27"/>
      <c r="C12" s="28" t="s">
        <v>15</v>
      </c>
      <c r="D12" s="29"/>
      <c r="E12" s="29"/>
      <c r="F12" s="30"/>
      <c r="G12" s="31"/>
      <c r="H12" s="32">
        <f>SUM(H13:H14)</f>
        <v>55226348</v>
      </c>
      <c r="I12" s="11"/>
      <c r="J12" s="33"/>
      <c r="K12" s="33"/>
    </row>
    <row r="13" spans="2:11" ht="14.5">
      <c r="B13" s="34">
        <v>3</v>
      </c>
      <c r="C13" s="35" t="s">
        <v>16</v>
      </c>
      <c r="D13" s="36">
        <v>4602195.6652001366</v>
      </c>
      <c r="E13" s="36"/>
      <c r="F13" s="37">
        <v>1</v>
      </c>
      <c r="G13" s="38">
        <v>4</v>
      </c>
      <c r="H13" s="39">
        <f>ROUND(B13*(D13+E13)*G13*F13,0)</f>
        <v>55226348</v>
      </c>
      <c r="I13" s="11" t="s">
        <v>17</v>
      </c>
      <c r="J13" s="33">
        <v>4602195.6652001366</v>
      </c>
      <c r="K13" s="33">
        <f>J13*$J$7</f>
        <v>7525000</v>
      </c>
    </row>
    <row r="14" spans="2:11" ht="14.5">
      <c r="B14" s="34"/>
      <c r="C14" s="35"/>
      <c r="D14" s="36"/>
      <c r="E14" s="36"/>
      <c r="F14" s="37"/>
      <c r="G14" s="38"/>
      <c r="H14" s="39"/>
      <c r="I14" s="11"/>
      <c r="J14" s="33"/>
      <c r="K14" s="33"/>
    </row>
    <row r="15" spans="2:11" ht="14.5">
      <c r="B15" s="27"/>
      <c r="C15" s="28" t="s">
        <v>18</v>
      </c>
      <c r="D15" s="29"/>
      <c r="E15" s="29"/>
      <c r="F15" s="30"/>
      <c r="G15" s="31"/>
      <c r="H15" s="32">
        <f>SUM(H16:H20)</f>
        <v>81720317</v>
      </c>
      <c r="I15" s="11"/>
      <c r="J15" s="33"/>
      <c r="K15" s="33"/>
    </row>
    <row r="16" spans="2:11" ht="14.5">
      <c r="B16" s="34">
        <v>3</v>
      </c>
      <c r="C16" s="35" t="s">
        <v>19</v>
      </c>
      <c r="D16" s="46">
        <v>2087959.601460899</v>
      </c>
      <c r="E16" s="36"/>
      <c r="F16" s="37">
        <v>1</v>
      </c>
      <c r="G16" s="38">
        <v>4</v>
      </c>
      <c r="H16" s="39">
        <f t="shared" ref="H16:H20" si="0">ROUND(+B16*(D16+E16)*F16*G16,0)</f>
        <v>25055515</v>
      </c>
      <c r="I16" s="11" t="s">
        <v>20</v>
      </c>
      <c r="J16" s="33">
        <v>2087959.6014608988</v>
      </c>
      <c r="K16" s="33">
        <f t="shared" ref="K16:K19" si="1">J16*$J$7</f>
        <v>3413999.9999999995</v>
      </c>
    </row>
    <row r="17" spans="2:11" ht="24" customHeight="1">
      <c r="B17" s="34">
        <v>1</v>
      </c>
      <c r="C17" s="35" t="s">
        <v>21</v>
      </c>
      <c r="D17" s="46">
        <v>3330093.7404670753</v>
      </c>
      <c r="E17" s="36"/>
      <c r="F17" s="37">
        <v>1</v>
      </c>
      <c r="G17" s="38">
        <v>4</v>
      </c>
      <c r="H17" s="39">
        <f t="shared" si="0"/>
        <v>13320375</v>
      </c>
      <c r="I17" s="11" t="s">
        <v>22</v>
      </c>
      <c r="J17" s="33">
        <v>3330093.7404670753</v>
      </c>
      <c r="K17" s="33">
        <f t="shared" si="1"/>
        <v>5445000</v>
      </c>
    </row>
    <row r="18" spans="2:11" ht="15.75" customHeight="1">
      <c r="B18" s="34">
        <v>2</v>
      </c>
      <c r="C18" s="35" t="s">
        <v>23</v>
      </c>
      <c r="D18" s="46">
        <v>2087959.601460899</v>
      </c>
      <c r="E18" s="36"/>
      <c r="F18" s="37">
        <v>1</v>
      </c>
      <c r="G18" s="38">
        <v>4</v>
      </c>
      <c r="H18" s="39">
        <f t="shared" si="0"/>
        <v>16703677</v>
      </c>
      <c r="I18" s="11" t="s">
        <v>20</v>
      </c>
      <c r="J18" s="33">
        <v>2087959.6014608988</v>
      </c>
      <c r="K18" s="33">
        <f t="shared" si="1"/>
        <v>3413999.9999999995</v>
      </c>
    </row>
    <row r="19" spans="2:11" ht="15.75" customHeight="1">
      <c r="B19" s="34">
        <v>1</v>
      </c>
      <c r="C19" s="35" t="s">
        <v>24</v>
      </c>
      <c r="D19" s="46">
        <v>3330093.7404670753</v>
      </c>
      <c r="E19" s="36"/>
      <c r="F19" s="37">
        <v>1</v>
      </c>
      <c r="G19" s="38">
        <v>4</v>
      </c>
      <c r="H19" s="39">
        <f t="shared" si="0"/>
        <v>13320375</v>
      </c>
      <c r="I19" s="11" t="s">
        <v>22</v>
      </c>
      <c r="J19" s="33">
        <v>3330093.7404670753</v>
      </c>
      <c r="K19" s="33">
        <f t="shared" si="1"/>
        <v>5445000</v>
      </c>
    </row>
    <row r="20" spans="2:11" ht="15.75" customHeight="1">
      <c r="B20" s="34">
        <v>1</v>
      </c>
      <c r="C20" s="35" t="s">
        <v>25</v>
      </c>
      <c r="D20" s="46">
        <v>3330093.7404670753</v>
      </c>
      <c r="E20" s="36"/>
      <c r="F20" s="37">
        <v>1</v>
      </c>
      <c r="G20" s="47">
        <v>4</v>
      </c>
      <c r="H20" s="39">
        <f t="shared" si="0"/>
        <v>13320375</v>
      </c>
      <c r="I20" s="11" t="s">
        <v>22</v>
      </c>
      <c r="J20" s="33"/>
      <c r="K20" s="33"/>
    </row>
    <row r="21" spans="2:11" ht="15.75" customHeight="1">
      <c r="B21" s="34"/>
      <c r="C21" s="35"/>
      <c r="D21" s="46"/>
      <c r="E21" s="36"/>
      <c r="F21" s="37"/>
      <c r="G21" s="47"/>
      <c r="H21" s="39"/>
      <c r="I21" s="11"/>
      <c r="J21" s="33"/>
      <c r="K21" s="33"/>
    </row>
    <row r="22" spans="2:11" ht="15.75" customHeight="1">
      <c r="B22" s="27"/>
      <c r="C22" s="28" t="s">
        <v>26</v>
      </c>
      <c r="D22" s="29"/>
      <c r="E22" s="29"/>
      <c r="F22" s="30"/>
      <c r="G22" s="31"/>
      <c r="H22" s="32">
        <f>SUM(H23:H26)</f>
        <v>8427504</v>
      </c>
      <c r="I22" s="11"/>
      <c r="J22" s="33"/>
      <c r="K22" s="33"/>
    </row>
    <row r="23" spans="2:11" ht="15.75" customHeight="1">
      <c r="B23" s="34">
        <v>1</v>
      </c>
      <c r="C23" s="35" t="s">
        <v>27</v>
      </c>
      <c r="D23" s="36">
        <v>2087959.601460899</v>
      </c>
      <c r="E23" s="36"/>
      <c r="F23" s="37">
        <v>0.3</v>
      </c>
      <c r="G23" s="38">
        <v>4</v>
      </c>
      <c r="H23" s="39">
        <f t="shared" ref="H23:H26" si="2">ROUND(+B23*(D23+E23)*G23*F23,0)</f>
        <v>2505552</v>
      </c>
      <c r="I23" s="11" t="s">
        <v>20</v>
      </c>
      <c r="J23" s="33">
        <v>2087959.6014608988</v>
      </c>
      <c r="K23" s="33">
        <f t="shared" ref="K23:K26" si="3">J23*$J$7</f>
        <v>3413999.9999999995</v>
      </c>
    </row>
    <row r="24" spans="2:11" ht="15.75" customHeight="1">
      <c r="B24" s="34">
        <v>1</v>
      </c>
      <c r="C24" s="35" t="s">
        <v>28</v>
      </c>
      <c r="D24" s="36">
        <v>1423500</v>
      </c>
      <c r="E24" s="36"/>
      <c r="F24" s="37">
        <f t="shared" ref="F24:F26" si="4">F23</f>
        <v>0.3</v>
      </c>
      <c r="G24" s="38">
        <v>4</v>
      </c>
      <c r="H24" s="39">
        <f t="shared" si="2"/>
        <v>1708200</v>
      </c>
      <c r="I24" s="11" t="s">
        <v>29</v>
      </c>
      <c r="J24" s="33">
        <v>1423500</v>
      </c>
      <c r="K24" s="33">
        <f t="shared" si="3"/>
        <v>2327549.3436748898</v>
      </c>
    </row>
    <row r="25" spans="2:11" ht="15.75" customHeight="1">
      <c r="B25" s="20">
        <v>1</v>
      </c>
      <c r="C25" s="21" t="s">
        <v>30</v>
      </c>
      <c r="D25" s="36">
        <v>2087959.601460899</v>
      </c>
      <c r="E25" s="22"/>
      <c r="F25" s="37">
        <f t="shared" si="4"/>
        <v>0.3</v>
      </c>
      <c r="G25" s="38">
        <v>4</v>
      </c>
      <c r="H25" s="39">
        <f t="shared" si="2"/>
        <v>2505552</v>
      </c>
      <c r="I25" s="11" t="s">
        <v>20</v>
      </c>
      <c r="J25" s="33">
        <v>2087959.6014608988</v>
      </c>
      <c r="K25" s="33">
        <f t="shared" si="3"/>
        <v>3413999.9999999995</v>
      </c>
    </row>
    <row r="26" spans="2:11" ht="15.75" customHeight="1">
      <c r="B26" s="20">
        <v>1</v>
      </c>
      <c r="C26" s="21" t="s">
        <v>31</v>
      </c>
      <c r="D26" s="22">
        <v>1423500</v>
      </c>
      <c r="E26" s="22"/>
      <c r="F26" s="37">
        <f t="shared" si="4"/>
        <v>0.3</v>
      </c>
      <c r="G26" s="38">
        <v>4</v>
      </c>
      <c r="H26" s="39">
        <f t="shared" si="2"/>
        <v>1708200</v>
      </c>
      <c r="I26" s="11" t="s">
        <v>32</v>
      </c>
      <c r="J26" s="48">
        <v>1423500</v>
      </c>
      <c r="K26" s="48">
        <f t="shared" si="3"/>
        <v>2327549.3436748898</v>
      </c>
    </row>
    <row r="27" spans="2:11" ht="15.75" customHeight="1">
      <c r="B27" s="20"/>
      <c r="C27" s="21"/>
      <c r="D27" s="22"/>
      <c r="E27" s="22"/>
      <c r="F27" s="37"/>
      <c r="G27" s="38"/>
      <c r="H27" s="39"/>
      <c r="I27" s="11"/>
      <c r="J27" s="49"/>
      <c r="K27" s="49"/>
    </row>
    <row r="28" spans="2:11" ht="15.75" customHeight="1">
      <c r="B28" s="50"/>
      <c r="C28" s="51" t="s">
        <v>33</v>
      </c>
      <c r="D28" s="52"/>
      <c r="E28" s="52"/>
      <c r="F28" s="52"/>
      <c r="G28" s="53"/>
      <c r="H28" s="54">
        <f>H9+H12+H15+H22</f>
        <v>174466161</v>
      </c>
      <c r="I28" s="11"/>
      <c r="J28" s="55"/>
      <c r="K28" s="49"/>
    </row>
    <row r="29" spans="2:11" ht="15.75" customHeight="1">
      <c r="B29" s="50"/>
      <c r="C29" s="51" t="s">
        <v>34</v>
      </c>
      <c r="D29" s="52"/>
      <c r="E29" s="52"/>
      <c r="F29" s="52"/>
      <c r="G29" s="53"/>
      <c r="H29" s="56">
        <v>2.19</v>
      </c>
      <c r="I29" s="11"/>
      <c r="J29" s="11"/>
      <c r="K29" s="11"/>
    </row>
    <row r="30" spans="2:11" ht="15.75" customHeight="1">
      <c r="B30" s="57"/>
      <c r="C30" s="51" t="s">
        <v>35</v>
      </c>
      <c r="D30" s="58"/>
      <c r="E30" s="58"/>
      <c r="F30" s="58"/>
      <c r="G30" s="58"/>
      <c r="H30" s="59">
        <f>+H28*H29</f>
        <v>382080892.58999997</v>
      </c>
      <c r="I30" s="11"/>
      <c r="J30" s="11"/>
      <c r="K30" s="11"/>
    </row>
    <row r="31" spans="2:11" ht="15.75" customHeight="1">
      <c r="B31" s="60"/>
      <c r="C31" s="61"/>
      <c r="D31" s="62"/>
      <c r="E31" s="62"/>
      <c r="F31" s="62"/>
      <c r="G31" s="62"/>
      <c r="H31" s="63"/>
      <c r="I31" s="55"/>
      <c r="J31" s="11"/>
      <c r="K31" s="11"/>
    </row>
    <row r="32" spans="2:11" ht="15.75" customHeight="1">
      <c r="B32" s="64"/>
      <c r="C32" s="65"/>
      <c r="D32" s="66"/>
      <c r="E32" s="66" t="s">
        <v>36</v>
      </c>
      <c r="F32" s="66"/>
      <c r="G32" s="67" t="s">
        <v>37</v>
      </c>
      <c r="H32" s="68" t="s">
        <v>38</v>
      </c>
      <c r="I32" s="1"/>
      <c r="J32" s="1"/>
      <c r="K32" s="1"/>
    </row>
    <row r="33" spans="2:8" ht="15.75" customHeight="1">
      <c r="B33" s="69" t="s">
        <v>39</v>
      </c>
      <c r="C33" s="70" t="s">
        <v>40</v>
      </c>
      <c r="D33" s="71" t="s">
        <v>41</v>
      </c>
      <c r="E33" s="71" t="s">
        <v>42</v>
      </c>
      <c r="F33" s="71"/>
      <c r="G33" s="72" t="s">
        <v>43</v>
      </c>
      <c r="H33" s="73" t="s">
        <v>44</v>
      </c>
    </row>
    <row r="34" spans="2:8" ht="15.75" customHeight="1">
      <c r="B34" s="74" t="s">
        <v>45</v>
      </c>
      <c r="C34" s="75"/>
      <c r="D34" s="76"/>
      <c r="E34" s="77" t="s">
        <v>46</v>
      </c>
      <c r="F34" s="76"/>
      <c r="G34" s="78" t="s">
        <v>47</v>
      </c>
      <c r="H34" s="79" t="s">
        <v>48</v>
      </c>
    </row>
    <row r="35" spans="2:8" ht="24.75" customHeight="1">
      <c r="B35" s="239" t="s">
        <v>49</v>
      </c>
      <c r="C35" s="240"/>
      <c r="D35" s="240"/>
      <c r="E35" s="240"/>
      <c r="F35" s="240"/>
      <c r="G35" s="240"/>
      <c r="H35" s="241"/>
    </row>
    <row r="36" spans="2:8" ht="23.25" customHeight="1">
      <c r="B36" s="13"/>
      <c r="C36" s="14" t="s">
        <v>50</v>
      </c>
      <c r="D36" s="15"/>
      <c r="E36" s="15"/>
      <c r="F36" s="15"/>
      <c r="G36" s="16"/>
      <c r="H36" s="17">
        <f>SUM(H37:H40)</f>
        <v>53878400</v>
      </c>
    </row>
    <row r="37" spans="2:8" ht="15.75" customHeight="1">
      <c r="B37" s="80">
        <v>1</v>
      </c>
      <c r="C37" s="35" t="s">
        <v>51</v>
      </c>
      <c r="D37" s="81" t="s">
        <v>52</v>
      </c>
      <c r="E37" s="82">
        <v>4116000</v>
      </c>
      <c r="F37" s="37">
        <v>0.4</v>
      </c>
      <c r="G37" s="38">
        <v>4</v>
      </c>
      <c r="H37" s="39">
        <f t="shared" ref="H37:H39" si="5">ROUND(+B37*(0+E37)*G37*F37,0)</f>
        <v>6585600</v>
      </c>
    </row>
    <row r="38" spans="2:8" ht="15.75" customHeight="1">
      <c r="B38" s="83">
        <v>1</v>
      </c>
      <c r="C38" s="21" t="s">
        <v>53</v>
      </c>
      <c r="D38" s="81" t="s">
        <v>52</v>
      </c>
      <c r="E38" s="82">
        <v>11383000</v>
      </c>
      <c r="F38" s="37">
        <v>0.4</v>
      </c>
      <c r="G38" s="38">
        <v>4</v>
      </c>
      <c r="H38" s="39">
        <f t="shared" si="5"/>
        <v>18212800</v>
      </c>
    </row>
    <row r="39" spans="2:8" ht="15.75" customHeight="1">
      <c r="B39" s="83">
        <v>1</v>
      </c>
      <c r="C39" s="21" t="s">
        <v>54</v>
      </c>
      <c r="D39" s="81" t="s">
        <v>52</v>
      </c>
      <c r="E39" s="82">
        <v>7270000</v>
      </c>
      <c r="F39" s="37">
        <v>1</v>
      </c>
      <c r="G39" s="38">
        <v>4</v>
      </c>
      <c r="H39" s="39">
        <f t="shared" si="5"/>
        <v>29080000</v>
      </c>
    </row>
    <row r="40" spans="2:8" ht="15.75" customHeight="1">
      <c r="B40" s="84"/>
      <c r="C40" s="85"/>
      <c r="D40" s="86"/>
      <c r="E40" s="87"/>
      <c r="F40" s="23"/>
      <c r="G40" s="88"/>
      <c r="H40" s="25"/>
    </row>
    <row r="41" spans="2:8" ht="20.25" customHeight="1">
      <c r="B41" s="89"/>
      <c r="C41" s="90" t="s">
        <v>55</v>
      </c>
      <c r="D41" s="91"/>
      <c r="E41" s="91"/>
      <c r="F41" s="92"/>
      <c r="G41" s="93"/>
      <c r="H41" s="94">
        <f>H36</f>
        <v>53878400</v>
      </c>
    </row>
    <row r="42" spans="2:8" ht="15.75" customHeight="1">
      <c r="B42" s="60"/>
      <c r="C42" s="61"/>
      <c r="D42" s="62"/>
      <c r="E42" s="62"/>
      <c r="F42" s="62"/>
      <c r="G42" s="62"/>
      <c r="H42" s="63"/>
    </row>
    <row r="43" spans="2:8" ht="26.25" customHeight="1">
      <c r="B43" s="228" t="s">
        <v>56</v>
      </c>
      <c r="C43" s="242"/>
      <c r="D43" s="242"/>
      <c r="E43" s="242"/>
      <c r="F43" s="242"/>
      <c r="G43" s="243"/>
      <c r="H43" s="96">
        <f>H41+H30</f>
        <v>435959292.58999997</v>
      </c>
    </row>
    <row r="44" spans="2:8" ht="15.75" customHeight="1">
      <c r="B44" s="60"/>
      <c r="C44" s="61"/>
      <c r="D44" s="62"/>
      <c r="E44" s="62"/>
      <c r="F44" s="62"/>
      <c r="G44" s="62"/>
      <c r="H44" s="63"/>
    </row>
    <row r="45" spans="2:8" ht="63.75" customHeight="1">
      <c r="B45" s="8" t="s">
        <v>1</v>
      </c>
      <c r="C45" s="9" t="s">
        <v>2</v>
      </c>
      <c r="D45" s="9" t="s">
        <v>3</v>
      </c>
      <c r="E45" s="9" t="s">
        <v>4</v>
      </c>
      <c r="F45" s="9" t="s">
        <v>5</v>
      </c>
      <c r="G45" s="9" t="s">
        <v>6</v>
      </c>
      <c r="H45" s="10" t="s">
        <v>7</v>
      </c>
    </row>
    <row r="46" spans="2:8" ht="15.75" customHeight="1">
      <c r="B46" s="60"/>
      <c r="C46" s="61"/>
      <c r="D46" s="62"/>
      <c r="E46" s="62"/>
      <c r="F46" s="62"/>
      <c r="G46" s="62"/>
      <c r="H46" s="63"/>
    </row>
    <row r="47" spans="2:8" ht="24.75" customHeight="1">
      <c r="B47" s="239" t="s">
        <v>57</v>
      </c>
      <c r="C47" s="240"/>
      <c r="D47" s="240"/>
      <c r="E47" s="240"/>
      <c r="F47" s="240"/>
      <c r="G47" s="240"/>
      <c r="H47" s="241"/>
    </row>
    <row r="48" spans="2:8" ht="23.25" customHeight="1">
      <c r="B48" s="13"/>
      <c r="C48" s="14" t="s">
        <v>57</v>
      </c>
      <c r="D48" s="15"/>
      <c r="E48" s="15"/>
      <c r="F48" s="15"/>
      <c r="G48" s="16"/>
      <c r="H48" s="17">
        <f>SUM(H49:H50)</f>
        <v>0</v>
      </c>
    </row>
    <row r="49" spans="2:8" ht="27" customHeight="1">
      <c r="B49" s="20">
        <v>34</v>
      </c>
      <c r="C49" s="21" t="s">
        <v>58</v>
      </c>
      <c r="D49" s="22">
        <f>(H22+H15+H12+H9)/8/30</f>
        <v>726942.33750000002</v>
      </c>
      <c r="E49" s="22"/>
      <c r="F49" s="37">
        <v>1.75</v>
      </c>
      <c r="G49" s="38">
        <v>0</v>
      </c>
      <c r="H49" s="39">
        <f>ROUND(+B49*(D49+E49)*G49*F49,0)</f>
        <v>0</v>
      </c>
    </row>
    <row r="50" spans="2:8" ht="15.75" customHeight="1">
      <c r="B50" s="20"/>
      <c r="C50" s="21"/>
      <c r="D50" s="22"/>
      <c r="E50" s="22"/>
      <c r="F50" s="37"/>
      <c r="G50" s="38"/>
      <c r="H50" s="39"/>
    </row>
    <row r="51" spans="2:8" ht="23.25" customHeight="1">
      <c r="B51" s="50"/>
      <c r="C51" s="51" t="s">
        <v>33</v>
      </c>
      <c r="D51" s="52"/>
      <c r="E51" s="52"/>
      <c r="F51" s="52"/>
      <c r="G51" s="53"/>
      <c r="H51" s="54">
        <f>H48</f>
        <v>0</v>
      </c>
    </row>
    <row r="52" spans="2:8" ht="15.75" customHeight="1">
      <c r="B52" s="50"/>
      <c r="C52" s="51" t="s">
        <v>34</v>
      </c>
      <c r="D52" s="52"/>
      <c r="E52" s="52"/>
      <c r="F52" s="52"/>
      <c r="G52" s="53"/>
      <c r="H52" s="56">
        <v>2.19</v>
      </c>
    </row>
    <row r="53" spans="2:8" ht="15.75" customHeight="1">
      <c r="B53" s="57"/>
      <c r="C53" s="51" t="s">
        <v>35</v>
      </c>
      <c r="D53" s="58"/>
      <c r="E53" s="58"/>
      <c r="F53" s="58"/>
      <c r="G53" s="58"/>
      <c r="H53" s="59">
        <f>+H51*H52</f>
        <v>0</v>
      </c>
    </row>
    <row r="54" spans="2:8" ht="15.75" customHeight="1">
      <c r="B54" s="60"/>
      <c r="C54" s="61"/>
      <c r="D54" s="62"/>
      <c r="E54" s="62"/>
      <c r="F54" s="62"/>
      <c r="G54" s="62"/>
      <c r="H54" s="63"/>
    </row>
    <row r="55" spans="2:8" ht="24.75" customHeight="1">
      <c r="B55" s="239" t="s">
        <v>59</v>
      </c>
      <c r="C55" s="240"/>
      <c r="D55" s="240"/>
      <c r="E55" s="240"/>
      <c r="F55" s="240"/>
      <c r="G55" s="240"/>
      <c r="H55" s="241"/>
    </row>
    <row r="56" spans="2:8" ht="23.25" customHeight="1">
      <c r="B56" s="13"/>
      <c r="C56" s="14" t="s">
        <v>60</v>
      </c>
      <c r="D56" s="15"/>
      <c r="E56" s="15"/>
      <c r="F56" s="15"/>
      <c r="G56" s="16"/>
      <c r="H56" s="17"/>
    </row>
    <row r="57" spans="2:8" ht="15.75" customHeight="1">
      <c r="B57" s="27"/>
      <c r="C57" s="28" t="s">
        <v>61</v>
      </c>
      <c r="D57" s="29"/>
      <c r="E57" s="29"/>
      <c r="F57" s="30"/>
      <c r="G57" s="31"/>
      <c r="H57" s="32">
        <f>SUM(H58:H67)</f>
        <v>7363514</v>
      </c>
    </row>
    <row r="58" spans="2:8" ht="15.75" customHeight="1">
      <c r="B58" s="34">
        <v>0</v>
      </c>
      <c r="C58" s="35" t="s">
        <v>25</v>
      </c>
      <c r="D58" s="36">
        <v>4602195.6652001366</v>
      </c>
      <c r="E58" s="36"/>
      <c r="F58" s="37">
        <v>0.5</v>
      </c>
      <c r="G58" s="38">
        <v>0</v>
      </c>
      <c r="H58" s="39">
        <f t="shared" ref="H58:H66" si="6">ROUND(+B58*(D58+E58)*F58*G58,0)</f>
        <v>0</v>
      </c>
    </row>
    <row r="59" spans="2:8" ht="15.75" customHeight="1">
      <c r="B59" s="34">
        <v>0</v>
      </c>
      <c r="C59" s="35" t="s">
        <v>62</v>
      </c>
      <c r="D59" s="36">
        <v>4602195.6652001366</v>
      </c>
      <c r="E59" s="36"/>
      <c r="F59" s="37">
        <v>0.5</v>
      </c>
      <c r="G59" s="38">
        <v>0</v>
      </c>
      <c r="H59" s="39">
        <f t="shared" si="6"/>
        <v>0</v>
      </c>
    </row>
    <row r="60" spans="2:8" ht="15.75" customHeight="1">
      <c r="B60" s="34">
        <v>0</v>
      </c>
      <c r="C60" s="35" t="s">
        <v>63</v>
      </c>
      <c r="D60" s="36">
        <v>4602195.6652001366</v>
      </c>
      <c r="E60" s="36"/>
      <c r="F60" s="37">
        <v>0.5</v>
      </c>
      <c r="G60" s="38">
        <v>0</v>
      </c>
      <c r="H60" s="39">
        <f t="shared" si="6"/>
        <v>0</v>
      </c>
    </row>
    <row r="61" spans="2:8" ht="15.75" customHeight="1">
      <c r="B61" s="34">
        <v>0</v>
      </c>
      <c r="C61" s="35" t="s">
        <v>64</v>
      </c>
      <c r="D61" s="36">
        <v>4602195.6652001366</v>
      </c>
      <c r="E61" s="36"/>
      <c r="F61" s="37">
        <v>0.5</v>
      </c>
      <c r="G61" s="38">
        <v>0</v>
      </c>
      <c r="H61" s="39">
        <f t="shared" si="6"/>
        <v>0</v>
      </c>
    </row>
    <row r="62" spans="2:8" ht="15.75" customHeight="1">
      <c r="B62" s="34">
        <v>0</v>
      </c>
      <c r="C62" s="35" t="s">
        <v>65</v>
      </c>
      <c r="D62" s="36">
        <v>4602195.6652001366</v>
      </c>
      <c r="E62" s="36"/>
      <c r="F62" s="37">
        <v>0.5</v>
      </c>
      <c r="G62" s="38">
        <v>0</v>
      </c>
      <c r="H62" s="39">
        <f t="shared" si="6"/>
        <v>0</v>
      </c>
    </row>
    <row r="63" spans="2:8" ht="15.75" customHeight="1">
      <c r="B63" s="34">
        <v>0</v>
      </c>
      <c r="C63" s="35" t="s">
        <v>66</v>
      </c>
      <c r="D63" s="36">
        <v>4602195.6652001366</v>
      </c>
      <c r="E63" s="36"/>
      <c r="F63" s="37">
        <v>0.45</v>
      </c>
      <c r="G63" s="38">
        <v>0</v>
      </c>
      <c r="H63" s="39">
        <f t="shared" si="6"/>
        <v>0</v>
      </c>
    </row>
    <row r="64" spans="2:8" ht="15.75" customHeight="1">
      <c r="B64" s="34">
        <v>0</v>
      </c>
      <c r="C64" s="35" t="s">
        <v>67</v>
      </c>
      <c r="D64" s="36">
        <v>4602195.6652001366</v>
      </c>
      <c r="E64" s="36"/>
      <c r="F64" s="37">
        <v>0.42563990000000002</v>
      </c>
      <c r="G64" s="38">
        <v>0</v>
      </c>
      <c r="H64" s="39">
        <f t="shared" si="6"/>
        <v>0</v>
      </c>
    </row>
    <row r="65" spans="2:9" ht="15.75" customHeight="1">
      <c r="B65" s="34">
        <v>1</v>
      </c>
      <c r="C65" s="35" t="s">
        <v>68</v>
      </c>
      <c r="D65" s="36">
        <v>4602195.6652001366</v>
      </c>
      <c r="E65" s="36"/>
      <c r="F65" s="37">
        <v>0.2</v>
      </c>
      <c r="G65" s="38">
        <v>4</v>
      </c>
      <c r="H65" s="39">
        <f t="shared" si="6"/>
        <v>3681757</v>
      </c>
      <c r="I65" s="11"/>
    </row>
    <row r="66" spans="2:9" ht="15.75" customHeight="1">
      <c r="B66" s="20">
        <v>1</v>
      </c>
      <c r="C66" s="21" t="s">
        <v>69</v>
      </c>
      <c r="D66" s="36">
        <v>4602195.6652001366</v>
      </c>
      <c r="E66" s="36"/>
      <c r="F66" s="37">
        <v>0.2</v>
      </c>
      <c r="G66" s="38">
        <v>4</v>
      </c>
      <c r="H66" s="39">
        <f t="shared" si="6"/>
        <v>3681757</v>
      </c>
      <c r="I66" s="11"/>
    </row>
    <row r="67" spans="2:9" ht="15.75" customHeight="1">
      <c r="B67" s="20"/>
      <c r="C67" s="21"/>
      <c r="D67" s="22"/>
      <c r="E67" s="22"/>
      <c r="F67" s="37"/>
      <c r="G67" s="38"/>
      <c r="H67" s="39"/>
      <c r="I67" s="11"/>
    </row>
    <row r="68" spans="2:9" ht="31.5" customHeight="1">
      <c r="B68" s="50"/>
      <c r="C68" s="51" t="s">
        <v>33</v>
      </c>
      <c r="D68" s="52"/>
      <c r="E68" s="52"/>
      <c r="F68" s="52"/>
      <c r="G68" s="53"/>
      <c r="H68" s="54">
        <f>H57</f>
        <v>7363514</v>
      </c>
      <c r="I68" s="55"/>
    </row>
    <row r="69" spans="2:9" ht="15.75" customHeight="1">
      <c r="B69" s="50"/>
      <c r="C69" s="51" t="s">
        <v>34</v>
      </c>
      <c r="D69" s="52"/>
      <c r="E69" s="52"/>
      <c r="F69" s="52"/>
      <c r="G69" s="53"/>
      <c r="H69" s="56">
        <v>2.19</v>
      </c>
      <c r="I69" s="95"/>
    </row>
    <row r="70" spans="2:9" ht="15.75" customHeight="1">
      <c r="B70" s="57"/>
      <c r="C70" s="51" t="s">
        <v>35</v>
      </c>
      <c r="D70" s="58"/>
      <c r="E70" s="58"/>
      <c r="F70" s="58"/>
      <c r="G70" s="58"/>
      <c r="H70" s="59">
        <f>+H68*H69</f>
        <v>16126095.66</v>
      </c>
      <c r="I70" s="95">
        <f>H70*1.19</f>
        <v>19190053.8354</v>
      </c>
    </row>
    <row r="71" spans="2:9" ht="15.75" customHeight="1">
      <c r="B71" s="97"/>
      <c r="C71" s="98"/>
      <c r="D71" s="6"/>
      <c r="E71" s="6"/>
      <c r="F71" s="6"/>
      <c r="G71" s="6"/>
      <c r="H71" s="99"/>
      <c r="I71" s="11"/>
    </row>
    <row r="72" spans="2:9" ht="26.25" customHeight="1">
      <c r="B72" s="228" t="s">
        <v>70</v>
      </c>
      <c r="C72" s="242"/>
      <c r="D72" s="242"/>
      <c r="E72" s="242"/>
      <c r="F72" s="242"/>
      <c r="G72" s="243"/>
      <c r="H72" s="100">
        <f>H70+H53</f>
        <v>16126095.66</v>
      </c>
      <c r="I72" s="55"/>
    </row>
    <row r="73" spans="2:9" ht="15.75" customHeight="1">
      <c r="B73" s="97"/>
      <c r="C73" s="98"/>
      <c r="D73" s="6"/>
      <c r="E73" s="6"/>
      <c r="F73" s="6"/>
      <c r="G73" s="6"/>
      <c r="H73" s="99"/>
      <c r="I73" s="11"/>
    </row>
    <row r="74" spans="2:9" ht="15.75" customHeight="1">
      <c r="B74" s="101"/>
      <c r="C74" s="102" t="s">
        <v>71</v>
      </c>
      <c r="D74" s="103"/>
      <c r="E74" s="103"/>
      <c r="F74" s="103"/>
      <c r="G74" s="103"/>
      <c r="H74" s="104">
        <f>H43+H72</f>
        <v>452085388.25</v>
      </c>
      <c r="I74" s="105"/>
    </row>
    <row r="75" spans="2:9" ht="15.75" customHeight="1">
      <c r="B75" s="106"/>
      <c r="C75" s="107" t="s">
        <v>72</v>
      </c>
      <c r="D75" s="108"/>
      <c r="E75" s="108"/>
      <c r="F75" s="108"/>
      <c r="G75" s="108"/>
      <c r="H75" s="109">
        <f>+H74*0.19</f>
        <v>85896223.767499998</v>
      </c>
      <c r="I75" s="55"/>
    </row>
    <row r="76" spans="2:9" ht="15.75" customHeight="1">
      <c r="B76" s="110"/>
      <c r="C76" s="111" t="s">
        <v>73</v>
      </c>
      <c r="D76" s="112"/>
      <c r="E76" s="112"/>
      <c r="F76" s="112"/>
      <c r="G76" s="112"/>
      <c r="H76" s="113">
        <f>H75+H74</f>
        <v>537981612.01750004</v>
      </c>
      <c r="I76" s="166">
        <v>540658272</v>
      </c>
    </row>
    <row r="78" spans="2:9" ht="15" hidden="1" customHeight="1">
      <c r="I78" s="168">
        <f>I76-H76</f>
        <v>2676659.9824999571</v>
      </c>
    </row>
    <row r="79" spans="2:9" ht="15" hidden="1" customHeight="1"/>
    <row r="80" spans="2:9" ht="15" hidden="1" customHeight="1"/>
    <row r="81" spans="3:3" ht="15.75" hidden="1" customHeight="1">
      <c r="C81" s="114" t="s">
        <v>74</v>
      </c>
    </row>
    <row r="82" spans="3:3" ht="15.75" hidden="1" customHeight="1">
      <c r="C82" s="115" t="s">
        <v>75</v>
      </c>
    </row>
    <row r="83" spans="3:3" ht="15" hidden="1" customHeight="1"/>
  </sheetData>
  <mergeCells count="7">
    <mergeCell ref="B55:H55"/>
    <mergeCell ref="B72:G72"/>
    <mergeCell ref="B2:H2"/>
    <mergeCell ref="B6:H6"/>
    <mergeCell ref="B35:H35"/>
    <mergeCell ref="B43:G43"/>
    <mergeCell ref="B47:H47"/>
  </mergeCells>
  <printOptions horizontalCentered="1"/>
  <pageMargins left="0.51181102362204722" right="0.51181102362204722" top="1.5748031496062993" bottom="0.94488188976377963" header="0.39370078740157483" footer="0.39370078740157483"/>
  <pageSetup scale="55" orientation="portrait" r:id="rId1"/>
  <headerFooter>
    <oddHeader>&amp;L&amp;G&amp;C&amp;"-,Negrita"&amp;18SECRETARIA DEL DEPORTE Y LA RECREACION
CONCURSO DE MERITOS No.4162.010.32.1.1094-2025
PRESUPUESTO OFICIAL</oddHeader>
    <oddFooter>&amp;C&amp;14Proyectos cuyos recursos provienen de libre destinacion del proceso de presupuesto participativo&amp;R&amp;N</oddFooter>
  </headerFooter>
  <rowBreaks count="1" manualBreakCount="1">
    <brk id="54" min="1" max="7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85623"/>
  </sheetPr>
  <dimension ref="B3:K59"/>
  <sheetViews>
    <sheetView view="pageBreakPreview" topLeftCell="B34" zoomScale="120" zoomScaleNormal="100" zoomScaleSheetLayoutView="120" workbookViewId="0">
      <selection activeCell="I53" sqref="I53"/>
    </sheetView>
  </sheetViews>
  <sheetFormatPr baseColWidth="10" defaultColWidth="14.453125" defaultRowHeight="15" customHeight="1"/>
  <cols>
    <col min="1" max="1" width="10.6328125" customWidth="1"/>
    <col min="2" max="2" width="12.6328125" customWidth="1"/>
    <col min="3" max="8" width="10.6328125" customWidth="1"/>
    <col min="9" max="9" width="14.90625" customWidth="1"/>
    <col min="10" max="10" width="11.453125" hidden="1" customWidth="1"/>
    <col min="11" max="11" width="7.1796875" customWidth="1"/>
  </cols>
  <sheetData>
    <row r="3" spans="2:10" ht="14.5">
      <c r="B3" s="262" t="s">
        <v>76</v>
      </c>
      <c r="C3" s="245"/>
      <c r="D3" s="245"/>
      <c r="E3" s="245"/>
      <c r="F3" s="245"/>
      <c r="G3" s="245"/>
      <c r="H3" s="245"/>
      <c r="I3" s="246"/>
      <c r="J3" s="116"/>
    </row>
    <row r="4" spans="2:10" ht="14.5">
      <c r="B4" s="263"/>
      <c r="C4" s="264"/>
      <c r="D4" s="264"/>
      <c r="E4" s="264"/>
      <c r="F4" s="264"/>
      <c r="G4" s="264"/>
      <c r="H4" s="264"/>
      <c r="I4" s="117"/>
      <c r="J4" s="116"/>
    </row>
    <row r="5" spans="2:10" ht="14.5">
      <c r="B5" s="118" t="s">
        <v>77</v>
      </c>
      <c r="C5" s="265" t="s">
        <v>40</v>
      </c>
      <c r="D5" s="248"/>
      <c r="E5" s="248"/>
      <c r="F5" s="248"/>
      <c r="G5" s="248"/>
      <c r="H5" s="251"/>
      <c r="I5" s="119" t="s">
        <v>78</v>
      </c>
      <c r="J5" s="116"/>
    </row>
    <row r="6" spans="2:10" ht="13.25" customHeight="1">
      <c r="B6" s="120" t="s">
        <v>79</v>
      </c>
      <c r="C6" s="255" t="s">
        <v>80</v>
      </c>
      <c r="D6" s="248"/>
      <c r="E6" s="248"/>
      <c r="F6" s="248"/>
      <c r="G6" s="248"/>
      <c r="H6" s="248"/>
      <c r="I6" s="251"/>
      <c r="J6" s="116"/>
    </row>
    <row r="7" spans="2:10" ht="13.25" customHeight="1">
      <c r="B7" s="121" t="s">
        <v>81</v>
      </c>
      <c r="C7" s="250" t="s">
        <v>82</v>
      </c>
      <c r="D7" s="248"/>
      <c r="E7" s="248"/>
      <c r="F7" s="248"/>
      <c r="G7" s="248"/>
      <c r="H7" s="251"/>
      <c r="I7" s="122">
        <v>1</v>
      </c>
      <c r="J7" s="116"/>
    </row>
    <row r="8" spans="2:10" ht="13.25" customHeight="1">
      <c r="B8" s="121" t="s">
        <v>83</v>
      </c>
      <c r="C8" s="250" t="s">
        <v>84</v>
      </c>
      <c r="D8" s="248"/>
      <c r="E8" s="248"/>
      <c r="F8" s="123">
        <v>1</v>
      </c>
      <c r="G8" s="124" t="s">
        <v>85</v>
      </c>
      <c r="H8" s="125"/>
      <c r="I8" s="122">
        <f t="shared" ref="I8:I9" si="0">1/12</f>
        <v>8.3333333333333329E-2</v>
      </c>
      <c r="J8" s="116"/>
    </row>
    <row r="9" spans="2:10" ht="13.25" customHeight="1">
      <c r="B9" s="121" t="s">
        <v>86</v>
      </c>
      <c r="C9" s="250" t="s">
        <v>87</v>
      </c>
      <c r="D9" s="248"/>
      <c r="E9" s="248"/>
      <c r="F9" s="123">
        <v>1</v>
      </c>
      <c r="G9" s="124" t="s">
        <v>85</v>
      </c>
      <c r="H9" s="125"/>
      <c r="I9" s="122">
        <f t="shared" si="0"/>
        <v>8.3333333333333329E-2</v>
      </c>
      <c r="J9" s="116"/>
    </row>
    <row r="10" spans="2:10" ht="13.25" customHeight="1">
      <c r="B10" s="121" t="s">
        <v>88</v>
      </c>
      <c r="C10" s="250" t="s">
        <v>89</v>
      </c>
      <c r="D10" s="248"/>
      <c r="E10" s="248"/>
      <c r="F10" s="123">
        <v>0.01</v>
      </c>
      <c r="G10" s="124" t="s">
        <v>90</v>
      </c>
      <c r="H10" s="125"/>
      <c r="I10" s="122">
        <v>0.01</v>
      </c>
      <c r="J10" s="116"/>
    </row>
    <row r="11" spans="2:10" ht="13.25" customHeight="1">
      <c r="B11" s="121" t="s">
        <v>91</v>
      </c>
      <c r="C11" s="250" t="s">
        <v>92</v>
      </c>
      <c r="D11" s="248"/>
      <c r="E11" s="248"/>
      <c r="F11" s="248"/>
      <c r="G11" s="248"/>
      <c r="H11" s="251"/>
      <c r="I11" s="122">
        <f>+I9/2</f>
        <v>4.1666666666666664E-2</v>
      </c>
      <c r="J11" s="116"/>
    </row>
    <row r="12" spans="2:10" ht="13.25" customHeight="1">
      <c r="B12" s="121" t="s">
        <v>93</v>
      </c>
      <c r="C12" s="250" t="s">
        <v>94</v>
      </c>
      <c r="D12" s="248"/>
      <c r="E12" s="248"/>
      <c r="F12" s="248"/>
      <c r="G12" s="248"/>
      <c r="H12" s="251"/>
      <c r="I12" s="122">
        <v>0.28499999999999998</v>
      </c>
      <c r="J12" s="116"/>
    </row>
    <row r="13" spans="2:10" ht="13.25" customHeight="1">
      <c r="B13" s="121" t="s">
        <v>95</v>
      </c>
      <c r="C13" s="250" t="s">
        <v>96</v>
      </c>
      <c r="D13" s="248"/>
      <c r="E13" s="248"/>
      <c r="F13" s="248"/>
      <c r="G13" s="248"/>
      <c r="H13" s="251"/>
      <c r="I13" s="122">
        <v>0.04</v>
      </c>
      <c r="J13" s="116"/>
    </row>
    <row r="14" spans="2:10" ht="13.25" customHeight="1">
      <c r="B14" s="121" t="s">
        <v>97</v>
      </c>
      <c r="C14" s="250" t="s">
        <v>98</v>
      </c>
      <c r="D14" s="248"/>
      <c r="E14" s="248"/>
      <c r="F14" s="248"/>
      <c r="G14" s="248"/>
      <c r="H14" s="251"/>
      <c r="I14" s="122">
        <v>2.5000000000000001E-2</v>
      </c>
      <c r="J14" s="116"/>
    </row>
    <row r="15" spans="2:10" ht="13.25" customHeight="1">
      <c r="B15" s="121" t="s">
        <v>99</v>
      </c>
      <c r="C15" s="126" t="s">
        <v>100</v>
      </c>
      <c r="D15" s="122">
        <v>0.02</v>
      </c>
      <c r="E15" s="256" t="s">
        <v>101</v>
      </c>
      <c r="F15" s="257"/>
      <c r="G15" s="257"/>
      <c r="H15" s="258"/>
      <c r="I15" s="122">
        <v>2.7023094274366099E-3</v>
      </c>
      <c r="J15" s="116"/>
    </row>
    <row r="16" spans="2:10" ht="13.25" customHeight="1">
      <c r="B16" s="121" t="s">
        <v>102</v>
      </c>
      <c r="C16" s="126" t="s">
        <v>103</v>
      </c>
      <c r="D16" s="122">
        <v>0.03</v>
      </c>
      <c r="E16" s="259"/>
      <c r="F16" s="260"/>
      <c r="G16" s="260"/>
      <c r="H16" s="261"/>
      <c r="I16" s="122">
        <v>4.0534641411549147E-3</v>
      </c>
      <c r="J16" s="116"/>
    </row>
    <row r="17" spans="2:10" ht="13.25" customHeight="1">
      <c r="B17" s="121" t="s">
        <v>104</v>
      </c>
      <c r="C17" s="250" t="s">
        <v>105</v>
      </c>
      <c r="D17" s="248"/>
      <c r="E17" s="248"/>
      <c r="F17" s="248"/>
      <c r="G17" s="248"/>
      <c r="H17" s="251"/>
      <c r="I17" s="122">
        <v>0.01</v>
      </c>
      <c r="J17" s="116"/>
    </row>
    <row r="18" spans="2:10" ht="13.25" customHeight="1">
      <c r="B18" s="121" t="s">
        <v>106</v>
      </c>
      <c r="C18" s="250" t="s">
        <v>107</v>
      </c>
      <c r="D18" s="248"/>
      <c r="E18" s="248"/>
      <c r="F18" s="248"/>
      <c r="G18" s="248"/>
      <c r="H18" s="251"/>
      <c r="I18" s="122">
        <v>0.04</v>
      </c>
      <c r="J18" s="127">
        <v>0.05</v>
      </c>
    </row>
    <row r="19" spans="2:10" ht="13.25" customHeight="1">
      <c r="B19" s="128"/>
      <c r="C19" s="129"/>
      <c r="D19" s="130"/>
      <c r="E19" s="130"/>
      <c r="F19" s="130"/>
      <c r="G19" s="252" t="s">
        <v>108</v>
      </c>
      <c r="H19" s="251"/>
      <c r="I19" s="131">
        <f>SUM(I7:I18)</f>
        <v>1.6250891069019247</v>
      </c>
      <c r="J19" s="116"/>
    </row>
    <row r="20" spans="2:10" ht="13.25" customHeight="1">
      <c r="B20" s="120" t="s">
        <v>109</v>
      </c>
      <c r="C20" s="255" t="s">
        <v>110</v>
      </c>
      <c r="D20" s="248"/>
      <c r="E20" s="248"/>
      <c r="F20" s="248"/>
      <c r="G20" s="248"/>
      <c r="H20" s="248"/>
      <c r="I20" s="248"/>
      <c r="J20" s="116"/>
    </row>
    <row r="21" spans="2:10" ht="13.25" customHeight="1">
      <c r="B21" s="121" t="s">
        <v>111</v>
      </c>
      <c r="C21" s="250" t="s">
        <v>112</v>
      </c>
      <c r="D21" s="248"/>
      <c r="E21" s="248"/>
      <c r="F21" s="248"/>
      <c r="G21" s="248"/>
      <c r="H21" s="251"/>
      <c r="I21" s="122">
        <v>0.02</v>
      </c>
      <c r="J21" s="127">
        <v>0.03</v>
      </c>
    </row>
    <row r="22" spans="2:10" ht="13.25" customHeight="1">
      <c r="B22" s="121" t="s">
        <v>113</v>
      </c>
      <c r="C22" s="250" t="s">
        <v>114</v>
      </c>
      <c r="D22" s="248"/>
      <c r="E22" s="248"/>
      <c r="F22" s="248"/>
      <c r="G22" s="248"/>
      <c r="H22" s="251"/>
      <c r="I22" s="122">
        <v>4.0000000000000001E-3</v>
      </c>
      <c r="J22" s="116"/>
    </row>
    <row r="23" spans="2:10" ht="13.25" customHeight="1">
      <c r="B23" s="121" t="s">
        <v>115</v>
      </c>
      <c r="C23" s="250" t="s">
        <v>116</v>
      </c>
      <c r="D23" s="248"/>
      <c r="E23" s="248"/>
      <c r="F23" s="248"/>
      <c r="G23" s="248"/>
      <c r="H23" s="251"/>
      <c r="I23" s="122">
        <v>5.0000000000000001E-3</v>
      </c>
      <c r="J23" s="116"/>
    </row>
    <row r="24" spans="2:10" ht="13.25" customHeight="1">
      <c r="B24" s="128"/>
      <c r="C24" s="129"/>
      <c r="D24" s="130"/>
      <c r="E24" s="130"/>
      <c r="F24" s="130"/>
      <c r="G24" s="252" t="s">
        <v>108</v>
      </c>
      <c r="H24" s="251"/>
      <c r="I24" s="131">
        <f>SUM(I21:I23)</f>
        <v>2.9000000000000001E-2</v>
      </c>
      <c r="J24" s="116"/>
    </row>
    <row r="25" spans="2:10" ht="13.25" customHeight="1">
      <c r="B25" s="120" t="s">
        <v>117</v>
      </c>
      <c r="C25" s="255" t="s">
        <v>118</v>
      </c>
      <c r="D25" s="248"/>
      <c r="E25" s="248"/>
      <c r="F25" s="248"/>
      <c r="G25" s="248"/>
      <c r="H25" s="248"/>
      <c r="I25" s="248"/>
      <c r="J25" s="116"/>
    </row>
    <row r="26" spans="2:10" ht="13.25" customHeight="1">
      <c r="B26" s="121" t="s">
        <v>119</v>
      </c>
      <c r="C26" s="250" t="s">
        <v>120</v>
      </c>
      <c r="D26" s="248"/>
      <c r="E26" s="248"/>
      <c r="F26" s="248"/>
      <c r="G26" s="248"/>
      <c r="H26" s="251"/>
      <c r="I26" s="122">
        <v>0.01</v>
      </c>
      <c r="J26" s="132">
        <v>1.4999999999999999E-2</v>
      </c>
    </row>
    <row r="27" spans="2:10" ht="13.25" customHeight="1">
      <c r="B27" s="121" t="s">
        <v>115</v>
      </c>
      <c r="C27" s="250" t="s">
        <v>121</v>
      </c>
      <c r="D27" s="248"/>
      <c r="E27" s="248"/>
      <c r="F27" s="248"/>
      <c r="G27" s="248"/>
      <c r="H27" s="251"/>
      <c r="I27" s="122">
        <v>0.03</v>
      </c>
      <c r="J27" s="132">
        <v>0.04</v>
      </c>
    </row>
    <row r="28" spans="2:10" ht="13.25" customHeight="1">
      <c r="B28" s="121" t="s">
        <v>122</v>
      </c>
      <c r="C28" s="250" t="s">
        <v>123</v>
      </c>
      <c r="D28" s="248"/>
      <c r="E28" s="248"/>
      <c r="F28" s="248"/>
      <c r="G28" s="248"/>
      <c r="H28" s="251"/>
      <c r="I28" s="122">
        <v>0.01</v>
      </c>
      <c r="J28" s="132">
        <v>0.02</v>
      </c>
    </row>
    <row r="29" spans="2:10" ht="13.25" customHeight="1">
      <c r="B29" s="121" t="s">
        <v>124</v>
      </c>
      <c r="C29" s="250" t="s">
        <v>125</v>
      </c>
      <c r="D29" s="248"/>
      <c r="E29" s="248"/>
      <c r="F29" s="248"/>
      <c r="G29" s="248"/>
      <c r="H29" s="251"/>
      <c r="I29" s="122">
        <v>0.01</v>
      </c>
      <c r="J29" s="132">
        <v>0.02</v>
      </c>
    </row>
    <row r="30" spans="2:10" ht="13.25" customHeight="1">
      <c r="B30" s="121" t="s">
        <v>119</v>
      </c>
      <c r="C30" s="250" t="s">
        <v>126</v>
      </c>
      <c r="D30" s="248"/>
      <c r="E30" s="248"/>
      <c r="F30" s="248"/>
      <c r="G30" s="248"/>
      <c r="H30" s="251"/>
      <c r="I30" s="122">
        <v>5.0000000000000001E-3</v>
      </c>
      <c r="J30" s="127">
        <v>0.01</v>
      </c>
    </row>
    <row r="31" spans="2:10" ht="13.25" customHeight="1">
      <c r="B31" s="121" t="s">
        <v>115</v>
      </c>
      <c r="C31" s="250" t="s">
        <v>127</v>
      </c>
      <c r="D31" s="248"/>
      <c r="E31" s="248"/>
      <c r="F31" s="248"/>
      <c r="G31" s="248"/>
      <c r="H31" s="251"/>
      <c r="I31" s="122">
        <v>5.0000000000000001E-3</v>
      </c>
      <c r="J31" s="116"/>
    </row>
    <row r="32" spans="2:10" ht="13.25" customHeight="1">
      <c r="B32" s="121" t="s">
        <v>122</v>
      </c>
      <c r="C32" s="250" t="s">
        <v>128</v>
      </c>
      <c r="D32" s="248"/>
      <c r="E32" s="248"/>
      <c r="F32" s="248"/>
      <c r="G32" s="248"/>
      <c r="H32" s="251"/>
      <c r="I32" s="122">
        <v>0.02</v>
      </c>
      <c r="J32" s="127">
        <v>0.03</v>
      </c>
    </row>
    <row r="33" spans="2:11" ht="13.25" customHeight="1">
      <c r="B33" s="121" t="s">
        <v>124</v>
      </c>
      <c r="C33" s="250" t="s">
        <v>129</v>
      </c>
      <c r="D33" s="248"/>
      <c r="E33" s="248"/>
      <c r="F33" s="248"/>
      <c r="G33" s="248"/>
      <c r="H33" s="251"/>
      <c r="I33" s="122">
        <v>0.01</v>
      </c>
      <c r="J33" s="116"/>
    </row>
    <row r="34" spans="2:11" ht="13.25" customHeight="1">
      <c r="B34" s="121" t="s">
        <v>119</v>
      </c>
      <c r="C34" s="250" t="s">
        <v>130</v>
      </c>
      <c r="D34" s="248"/>
      <c r="E34" s="248"/>
      <c r="F34" s="248"/>
      <c r="G34" s="248"/>
      <c r="H34" s="251"/>
      <c r="I34" s="122">
        <v>0.01</v>
      </c>
      <c r="J34" s="116"/>
    </row>
    <row r="35" spans="2:11" ht="13.25" customHeight="1">
      <c r="B35" s="121" t="s">
        <v>131</v>
      </c>
      <c r="C35" s="250" t="s">
        <v>132</v>
      </c>
      <c r="D35" s="248"/>
      <c r="E35" s="248"/>
      <c r="F35" s="248"/>
      <c r="G35" s="248"/>
      <c r="H35" s="251"/>
      <c r="I35" s="122">
        <v>0.01</v>
      </c>
      <c r="J35" s="116"/>
    </row>
    <row r="36" spans="2:11" ht="13.25" customHeight="1">
      <c r="B36" s="121" t="s">
        <v>133</v>
      </c>
      <c r="C36" s="250" t="s">
        <v>134</v>
      </c>
      <c r="D36" s="248"/>
      <c r="E36" s="248"/>
      <c r="F36" s="248"/>
      <c r="G36" s="248"/>
      <c r="H36" s="251"/>
      <c r="I36" s="122">
        <v>5.0000000000000001E-3</v>
      </c>
      <c r="J36" s="116"/>
    </row>
    <row r="37" spans="2:11" ht="13.25" customHeight="1">
      <c r="B37" s="121" t="s">
        <v>135</v>
      </c>
      <c r="C37" s="250" t="s">
        <v>136</v>
      </c>
      <c r="D37" s="248"/>
      <c r="E37" s="248"/>
      <c r="F37" s="248"/>
      <c r="G37" s="248"/>
      <c r="H37" s="251"/>
      <c r="I37" s="122">
        <v>0.02</v>
      </c>
      <c r="J37" s="127">
        <v>0.03</v>
      </c>
    </row>
    <row r="38" spans="2:11" ht="13.25" customHeight="1">
      <c r="B38" s="121" t="s">
        <v>137</v>
      </c>
      <c r="C38" s="250" t="s">
        <v>138</v>
      </c>
      <c r="D38" s="248"/>
      <c r="E38" s="248"/>
      <c r="F38" s="248"/>
      <c r="G38" s="248"/>
      <c r="H38" s="251"/>
      <c r="I38" s="122">
        <v>5.0000000000000001E-3</v>
      </c>
      <c r="J38" s="116"/>
    </row>
    <row r="39" spans="2:11" ht="13.25" customHeight="1">
      <c r="B39" s="128"/>
      <c r="C39" s="129"/>
      <c r="D39" s="130"/>
      <c r="E39" s="130"/>
      <c r="F39" s="130"/>
      <c r="G39" s="252" t="s">
        <v>108</v>
      </c>
      <c r="H39" s="251"/>
      <c r="I39" s="131">
        <f>SUM(I26:I38)</f>
        <v>0.15</v>
      </c>
      <c r="J39" s="116"/>
    </row>
    <row r="40" spans="2:11" ht="13.25" customHeight="1">
      <c r="B40" s="120" t="s">
        <v>139</v>
      </c>
      <c r="C40" s="255" t="s">
        <v>140</v>
      </c>
      <c r="D40" s="248"/>
      <c r="E40" s="248"/>
      <c r="F40" s="248"/>
      <c r="G40" s="248"/>
      <c r="H40" s="248"/>
      <c r="I40" s="248"/>
      <c r="J40" s="116"/>
    </row>
    <row r="41" spans="2:11" ht="13.25" hidden="1" customHeight="1">
      <c r="B41" s="121">
        <v>4.0999999999999996</v>
      </c>
      <c r="C41" s="250" t="s">
        <v>141</v>
      </c>
      <c r="D41" s="248"/>
      <c r="E41" s="248"/>
      <c r="F41" s="248"/>
      <c r="G41" s="248"/>
      <c r="H41" s="251"/>
      <c r="I41" s="122">
        <v>9.2808618439971617E-3</v>
      </c>
      <c r="J41" s="134"/>
    </row>
    <row r="42" spans="2:11" ht="13.25" hidden="1" customHeight="1">
      <c r="B42" s="121">
        <v>4.2</v>
      </c>
      <c r="C42" s="250" t="s">
        <v>142</v>
      </c>
      <c r="D42" s="248"/>
      <c r="E42" s="248"/>
      <c r="F42" s="248"/>
      <c r="G42" s="248"/>
      <c r="H42" s="251"/>
      <c r="I42" s="122">
        <v>2.5483758582721377E-3</v>
      </c>
      <c r="J42" s="116"/>
    </row>
    <row r="43" spans="2:11" ht="13.25" hidden="1" customHeight="1">
      <c r="B43" s="121">
        <v>4.3</v>
      </c>
      <c r="C43" s="250" t="s">
        <v>143</v>
      </c>
      <c r="D43" s="248"/>
      <c r="E43" s="248"/>
      <c r="F43" s="248"/>
      <c r="G43" s="248"/>
      <c r="H43" s="251"/>
      <c r="I43" s="122">
        <v>5.911109059325576E-3</v>
      </c>
      <c r="J43" s="116"/>
    </row>
    <row r="44" spans="2:11" ht="13.25" customHeight="1">
      <c r="B44" s="121">
        <v>4.4000000000000004</v>
      </c>
      <c r="C44" s="250" t="s">
        <v>144</v>
      </c>
      <c r="D44" s="248"/>
      <c r="E44" s="248"/>
      <c r="F44" s="248"/>
      <c r="G44" s="248"/>
      <c r="H44" s="251"/>
      <c r="I44" s="122">
        <v>3.2117979843719889E-4</v>
      </c>
      <c r="J44" s="116"/>
    </row>
    <row r="45" spans="2:11" ht="13.25" customHeight="1">
      <c r="B45" s="121">
        <v>4.5</v>
      </c>
      <c r="C45" s="250" t="s">
        <v>145</v>
      </c>
      <c r="D45" s="248"/>
      <c r="E45" s="248"/>
      <c r="F45" s="248"/>
      <c r="G45" s="248"/>
      <c r="H45" s="251"/>
      <c r="I45" s="171">
        <v>0.06</v>
      </c>
      <c r="J45" s="135"/>
    </row>
    <row r="46" spans="2:11" ht="13.25" customHeight="1">
      <c r="B46" s="121">
        <v>4.5999999999999996</v>
      </c>
      <c r="C46" s="250" t="s">
        <v>146</v>
      </c>
      <c r="D46" s="248"/>
      <c r="E46" s="248"/>
      <c r="F46" s="248"/>
      <c r="G46" s="248"/>
      <c r="H46" s="251"/>
      <c r="I46" s="172">
        <v>7.7000000000000002E-3</v>
      </c>
      <c r="J46" s="135"/>
      <c r="K46" s="170">
        <v>6.6E-3</v>
      </c>
    </row>
    <row r="47" spans="2:11" ht="13.25" customHeight="1">
      <c r="B47" s="121">
        <v>4.7</v>
      </c>
      <c r="C47" s="250" t="s">
        <v>147</v>
      </c>
      <c r="D47" s="248"/>
      <c r="E47" s="248"/>
      <c r="F47" s="248"/>
      <c r="G47" s="248"/>
      <c r="H47" s="251"/>
      <c r="I47" s="171">
        <v>0.02</v>
      </c>
      <c r="J47" s="135"/>
    </row>
    <row r="48" spans="2:11" ht="13.25" customHeight="1">
      <c r="B48" s="121">
        <v>4.8</v>
      </c>
      <c r="C48" s="250" t="s">
        <v>148</v>
      </c>
      <c r="D48" s="248"/>
      <c r="E48" s="248"/>
      <c r="F48" s="248"/>
      <c r="G48" s="248"/>
      <c r="H48" s="251"/>
      <c r="I48" s="171">
        <v>0.01</v>
      </c>
      <c r="J48" s="135"/>
    </row>
    <row r="49" spans="2:11" ht="13.25" customHeight="1">
      <c r="B49" s="121">
        <v>4.9000000000000004</v>
      </c>
      <c r="C49" s="250" t="s">
        <v>149</v>
      </c>
      <c r="D49" s="248"/>
      <c r="E49" s="248"/>
      <c r="F49" s="248"/>
      <c r="G49" s="248"/>
      <c r="H49" s="251"/>
      <c r="I49" s="171">
        <v>0.01</v>
      </c>
      <c r="J49" s="135"/>
    </row>
    <row r="50" spans="2:11" ht="13.25" customHeight="1">
      <c r="B50" s="121">
        <v>4.91</v>
      </c>
      <c r="C50" s="250" t="s">
        <v>150</v>
      </c>
      <c r="D50" s="248"/>
      <c r="E50" s="248"/>
      <c r="F50" s="248"/>
      <c r="G50" s="248"/>
      <c r="H50" s="251"/>
      <c r="I50" s="171">
        <v>3.5000000000000003E-2</v>
      </c>
      <c r="J50" s="135"/>
    </row>
    <row r="51" spans="2:11" ht="13.25" customHeight="1">
      <c r="B51" s="121">
        <v>4.92</v>
      </c>
      <c r="C51" s="250" t="s">
        <v>151</v>
      </c>
      <c r="D51" s="248"/>
      <c r="E51" s="248"/>
      <c r="F51" s="248"/>
      <c r="G51" s="248"/>
      <c r="H51" s="251"/>
      <c r="I51" s="172">
        <v>5.0000000000000001E-3</v>
      </c>
      <c r="J51" s="135"/>
      <c r="K51" s="169">
        <v>0.01</v>
      </c>
    </row>
    <row r="52" spans="2:11" ht="13.25" customHeight="1">
      <c r="B52" s="121">
        <v>4.93</v>
      </c>
      <c r="C52" s="250" t="s">
        <v>152</v>
      </c>
      <c r="D52" s="248"/>
      <c r="E52" s="248"/>
      <c r="F52" s="248"/>
      <c r="G52" s="248"/>
      <c r="H52" s="251"/>
      <c r="I52" s="171">
        <v>0.02</v>
      </c>
      <c r="J52" s="135"/>
    </row>
    <row r="53" spans="2:11" ht="13.25" customHeight="1">
      <c r="B53" s="121">
        <v>4.95</v>
      </c>
      <c r="C53" s="250" t="s">
        <v>153</v>
      </c>
      <c r="D53" s="248"/>
      <c r="E53" s="248"/>
      <c r="F53" s="248"/>
      <c r="G53" s="248"/>
      <c r="H53" s="251"/>
      <c r="I53" s="171">
        <v>0.02</v>
      </c>
      <c r="J53" s="135"/>
    </row>
    <row r="54" spans="2:11" ht="13.25" customHeight="1">
      <c r="B54" s="173">
        <v>4.9400000000000004</v>
      </c>
      <c r="C54" s="174" t="s">
        <v>154</v>
      </c>
      <c r="D54" s="175"/>
      <c r="E54" s="175"/>
      <c r="F54" s="175"/>
      <c r="G54" s="175"/>
      <c r="H54" s="176"/>
      <c r="I54" s="172">
        <v>5.0000000000000001E-3</v>
      </c>
      <c r="J54" s="135"/>
    </row>
    <row r="55" spans="2:11" ht="13.25" customHeight="1">
      <c r="B55" s="128"/>
      <c r="C55" s="129"/>
      <c r="D55" s="130"/>
      <c r="E55" s="130"/>
      <c r="F55" s="130"/>
      <c r="G55" s="252" t="s">
        <v>108</v>
      </c>
      <c r="H55" s="251"/>
      <c r="I55" s="131">
        <f>SUM(I41:I54)</f>
        <v>0.21076152656003205</v>
      </c>
      <c r="J55" s="116"/>
    </row>
    <row r="56" spans="2:11" ht="27" customHeight="1">
      <c r="B56" s="136" t="s">
        <v>155</v>
      </c>
      <c r="C56" s="253" t="s">
        <v>156</v>
      </c>
      <c r="D56" s="248"/>
      <c r="E56" s="248"/>
      <c r="F56" s="248"/>
      <c r="G56" s="254" t="s">
        <v>108</v>
      </c>
      <c r="H56" s="251"/>
      <c r="I56" s="137">
        <v>0.18</v>
      </c>
      <c r="J56" s="116"/>
    </row>
    <row r="57" spans="2:11" ht="15.75" customHeight="1">
      <c r="B57" s="247" t="s">
        <v>157</v>
      </c>
      <c r="C57" s="248"/>
      <c r="D57" s="248"/>
      <c r="E57" s="248"/>
      <c r="F57" s="248"/>
      <c r="G57" s="248"/>
      <c r="H57" s="249"/>
      <c r="I57" s="138">
        <f>ROUND(SUM(I56,I55,I39,I24,I19),2)</f>
        <v>2.19</v>
      </c>
      <c r="J57" s="133"/>
    </row>
    <row r="58" spans="2:11" ht="15.75" customHeight="1">
      <c r="B58" s="139"/>
      <c r="C58" s="139"/>
      <c r="D58" s="139"/>
      <c r="E58" s="139"/>
      <c r="F58" s="139"/>
      <c r="G58" s="139"/>
      <c r="H58" s="139"/>
      <c r="I58" s="139"/>
      <c r="J58" s="116"/>
    </row>
    <row r="59" spans="2:11" ht="15.75" customHeight="1">
      <c r="B59" s="2"/>
      <c r="C59" s="2"/>
      <c r="D59" s="2"/>
      <c r="E59" s="2"/>
      <c r="F59" s="2"/>
      <c r="G59" s="2"/>
      <c r="H59" s="2"/>
      <c r="I59" s="140">
        <f>I57</f>
        <v>2.19</v>
      </c>
      <c r="J59" s="116"/>
    </row>
  </sheetData>
  <mergeCells count="54">
    <mergeCell ref="B3:I3"/>
    <mergeCell ref="B4:H4"/>
    <mergeCell ref="C5:H5"/>
    <mergeCell ref="C6:I6"/>
    <mergeCell ref="C7:H7"/>
    <mergeCell ref="C8:E8"/>
    <mergeCell ref="C9:E9"/>
    <mergeCell ref="C10:E10"/>
    <mergeCell ref="C11:H11"/>
    <mergeCell ref="C12:H12"/>
    <mergeCell ref="C13:H13"/>
    <mergeCell ref="C14:H14"/>
    <mergeCell ref="E15:H16"/>
    <mergeCell ref="C17:H17"/>
    <mergeCell ref="C18:H18"/>
    <mergeCell ref="G19:H19"/>
    <mergeCell ref="C20:I20"/>
    <mergeCell ref="C21:H21"/>
    <mergeCell ref="C22:H22"/>
    <mergeCell ref="C23:H23"/>
    <mergeCell ref="G24:H24"/>
    <mergeCell ref="C25:I2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G39:H39"/>
    <mergeCell ref="C40:I40"/>
    <mergeCell ref="C41:H41"/>
    <mergeCell ref="C42:H42"/>
    <mergeCell ref="C43:H43"/>
    <mergeCell ref="C44:H44"/>
    <mergeCell ref="C45:H45"/>
    <mergeCell ref="C53:H53"/>
    <mergeCell ref="G55:H55"/>
    <mergeCell ref="C56:F56"/>
    <mergeCell ref="G56:H56"/>
    <mergeCell ref="B57:H57"/>
    <mergeCell ref="C46:H46"/>
    <mergeCell ref="C47:H47"/>
    <mergeCell ref="C48:H48"/>
    <mergeCell ref="C49:H49"/>
    <mergeCell ref="C50:H50"/>
    <mergeCell ref="C51:H51"/>
    <mergeCell ref="C52:H52"/>
  </mergeCells>
  <printOptions horizontalCentered="1"/>
  <pageMargins left="0.70866141732283472" right="0.70866141732283472" top="1.1417322834645669" bottom="0.74803149606299213" header="0.39370078740157483" footer="0.39370078740157483"/>
  <pageSetup paperSize="9" scale="85" orientation="portrait" r:id="rId1"/>
  <headerFooter>
    <oddHeader>&amp;L&amp;G&amp;C&amp;14SECRETARIA DEL DEPORTE Y LA RECREACION
CONCURSO DE MERITO No. 4162.010.32.1.1094-2025
FACTOR MULTIPLCADOR</oddHeader>
    <oddFooter>&amp;CProyectos cuyos recursos provienen de libre destinacion del proceso de presupuesto participativo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workbookViewId="0">
      <selection sqref="A1:E1"/>
    </sheetView>
  </sheetViews>
  <sheetFormatPr baseColWidth="10" defaultColWidth="14.453125" defaultRowHeight="15" customHeight="1"/>
  <cols>
    <col min="1" max="1" width="20" customWidth="1"/>
    <col min="2" max="2" width="12" customWidth="1"/>
    <col min="3" max="3" width="30.90625" customWidth="1"/>
    <col min="4" max="4" width="20.6328125" customWidth="1"/>
    <col min="5" max="5" width="24.90625" customWidth="1"/>
    <col min="6" max="6" width="3.36328125" customWidth="1"/>
    <col min="7" max="26" width="8.90625" customWidth="1"/>
  </cols>
  <sheetData>
    <row r="1" spans="1:5" ht="14.25" customHeight="1">
      <c r="A1" s="266" t="s">
        <v>158</v>
      </c>
      <c r="B1" s="248"/>
      <c r="C1" s="248"/>
      <c r="D1" s="248"/>
      <c r="E1" s="251"/>
    </row>
    <row r="2" spans="1:5" ht="14.25" customHeight="1">
      <c r="A2" s="141" t="s">
        <v>159</v>
      </c>
      <c r="B2" s="141" t="s">
        <v>160</v>
      </c>
      <c r="C2" s="142" t="s">
        <v>161</v>
      </c>
      <c r="D2" s="142" t="s">
        <v>162</v>
      </c>
      <c r="E2" s="141" t="s">
        <v>163</v>
      </c>
    </row>
    <row r="3" spans="1:5" ht="67.5" customHeight="1">
      <c r="A3" s="267" t="s">
        <v>164</v>
      </c>
      <c r="B3" s="144">
        <v>6</v>
      </c>
      <c r="C3" s="145" t="s">
        <v>165</v>
      </c>
      <c r="D3" s="146" t="s">
        <v>166</v>
      </c>
      <c r="E3" s="147">
        <v>11892000</v>
      </c>
    </row>
    <row r="4" spans="1:5" ht="55.5" customHeight="1">
      <c r="A4" s="268"/>
      <c r="B4" s="148">
        <v>5</v>
      </c>
      <c r="C4" s="145" t="s">
        <v>167</v>
      </c>
      <c r="D4" s="145" t="s">
        <v>168</v>
      </c>
      <c r="E4" s="149">
        <v>9975000</v>
      </c>
    </row>
    <row r="5" spans="1:5" ht="51.75" customHeight="1">
      <c r="A5" s="268"/>
      <c r="B5" s="148">
        <v>4</v>
      </c>
      <c r="C5" s="145" t="s">
        <v>169</v>
      </c>
      <c r="D5" s="145" t="s">
        <v>170</v>
      </c>
      <c r="E5" s="149">
        <v>8056000</v>
      </c>
    </row>
    <row r="6" spans="1:5" ht="44.25" customHeight="1">
      <c r="A6" s="268"/>
      <c r="B6" s="148">
        <v>3</v>
      </c>
      <c r="C6" s="145" t="s">
        <v>171</v>
      </c>
      <c r="D6" s="145" t="s">
        <v>172</v>
      </c>
      <c r="E6" s="149">
        <v>7525000</v>
      </c>
    </row>
    <row r="7" spans="1:5" ht="42" customHeight="1">
      <c r="A7" s="268"/>
      <c r="B7" s="144">
        <v>2</v>
      </c>
      <c r="C7" s="145" t="s">
        <v>173</v>
      </c>
      <c r="D7" s="145" t="s">
        <v>174</v>
      </c>
      <c r="E7" s="147">
        <v>6765000</v>
      </c>
    </row>
    <row r="8" spans="1:5" ht="48.75" customHeight="1">
      <c r="A8" s="269"/>
      <c r="B8" s="148">
        <v>1</v>
      </c>
      <c r="C8" s="145" t="s">
        <v>175</v>
      </c>
      <c r="D8" s="145" t="s">
        <v>176</v>
      </c>
      <c r="E8" s="149">
        <v>6007000</v>
      </c>
    </row>
    <row r="9" spans="1:5" ht="49.5" customHeight="1">
      <c r="A9" s="150" t="s">
        <v>177</v>
      </c>
      <c r="B9" s="151">
        <v>3</v>
      </c>
      <c r="C9" s="152" t="s">
        <v>178</v>
      </c>
      <c r="D9" s="152" t="s">
        <v>179</v>
      </c>
      <c r="E9" s="153">
        <v>5445000</v>
      </c>
    </row>
    <row r="10" spans="1:5" ht="49.5" customHeight="1">
      <c r="A10" s="270"/>
      <c r="B10" s="154">
        <v>2</v>
      </c>
      <c r="C10" s="155" t="s">
        <v>180</v>
      </c>
      <c r="D10" s="155" t="s">
        <v>181</v>
      </c>
      <c r="E10" s="156">
        <v>4620000</v>
      </c>
    </row>
    <row r="11" spans="1:5" ht="48.75" customHeight="1">
      <c r="A11" s="269"/>
      <c r="B11" s="148">
        <v>1</v>
      </c>
      <c r="C11" s="145" t="s">
        <v>182</v>
      </c>
      <c r="D11" s="146" t="s">
        <v>183</v>
      </c>
      <c r="E11" s="149">
        <v>3795000</v>
      </c>
    </row>
    <row r="12" spans="1:5" ht="77.25" customHeight="1">
      <c r="A12" s="267" t="s">
        <v>184</v>
      </c>
      <c r="B12" s="144">
        <v>3</v>
      </c>
      <c r="C12" s="145" t="s">
        <v>185</v>
      </c>
      <c r="D12" s="146" t="s">
        <v>186</v>
      </c>
      <c r="E12" s="147">
        <v>3414000</v>
      </c>
    </row>
    <row r="13" spans="1:5" ht="92.25" customHeight="1">
      <c r="A13" s="268"/>
      <c r="B13" s="144">
        <v>2</v>
      </c>
      <c r="C13" s="145" t="s">
        <v>187</v>
      </c>
      <c r="D13" s="146" t="s">
        <v>188</v>
      </c>
      <c r="E13" s="147">
        <v>3130000</v>
      </c>
    </row>
    <row r="14" spans="1:5" ht="77.25" customHeight="1">
      <c r="A14" s="269"/>
      <c r="B14" s="144">
        <v>1</v>
      </c>
      <c r="C14" s="145" t="s">
        <v>189</v>
      </c>
      <c r="D14" s="157" t="s">
        <v>190</v>
      </c>
      <c r="E14" s="147">
        <v>2793000</v>
      </c>
    </row>
    <row r="15" spans="1:5" ht="40.5" customHeight="1">
      <c r="A15" s="267" t="s">
        <v>191</v>
      </c>
      <c r="B15" s="144">
        <v>3</v>
      </c>
      <c r="C15" s="158" t="s">
        <v>192</v>
      </c>
      <c r="D15" s="146" t="s">
        <v>193</v>
      </c>
      <c r="E15" s="147">
        <v>2685000</v>
      </c>
    </row>
    <row r="16" spans="1:5" ht="101.25" customHeight="1">
      <c r="A16" s="268"/>
      <c r="B16" s="159">
        <v>2</v>
      </c>
      <c r="C16" s="143" t="s">
        <v>194</v>
      </c>
      <c r="D16" s="160" t="s">
        <v>195</v>
      </c>
      <c r="E16" s="161">
        <v>2184000</v>
      </c>
    </row>
    <row r="17" spans="1:5" ht="115.5" customHeight="1">
      <c r="A17" s="162"/>
      <c r="B17" s="163">
        <v>1</v>
      </c>
      <c r="C17" s="162" t="s">
        <v>196</v>
      </c>
      <c r="D17" s="164" t="s">
        <v>197</v>
      </c>
      <c r="E17" s="165">
        <v>2028000</v>
      </c>
    </row>
  </sheetData>
  <mergeCells count="5">
    <mergeCell ref="A1:E1"/>
    <mergeCell ref="A3:A8"/>
    <mergeCell ref="A10:A11"/>
    <mergeCell ref="A12:A14"/>
    <mergeCell ref="A15:A16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83B79-CC8C-4183-B0D2-8361A356A0B3}">
  <sheetPr>
    <tabColor rgb="FFFFFF00"/>
  </sheetPr>
  <dimension ref="B3:J63"/>
  <sheetViews>
    <sheetView topLeftCell="A13" zoomScale="80" zoomScaleNormal="80" zoomScaleSheetLayoutView="120" workbookViewId="0">
      <selection activeCell="I29" sqref="I29"/>
    </sheetView>
  </sheetViews>
  <sheetFormatPr baseColWidth="10" defaultColWidth="14.453125" defaultRowHeight="15" customHeight="1"/>
  <cols>
    <col min="1" max="1" width="10.6328125" customWidth="1"/>
    <col min="2" max="2" width="12.6328125" customWidth="1"/>
    <col min="3" max="8" width="10.6328125" customWidth="1"/>
    <col min="9" max="9" width="14.90625" customWidth="1"/>
    <col min="10" max="10" width="11.453125" hidden="1" customWidth="1"/>
    <col min="11" max="11" width="7.1796875" customWidth="1"/>
    <col min="12" max="12" width="14.90625" bestFit="1" customWidth="1"/>
  </cols>
  <sheetData>
    <row r="3" spans="2:10" ht="14.5">
      <c r="B3" s="262" t="s">
        <v>76</v>
      </c>
      <c r="C3" s="245"/>
      <c r="D3" s="245"/>
      <c r="E3" s="245"/>
      <c r="F3" s="245"/>
      <c r="G3" s="245"/>
      <c r="H3" s="245"/>
      <c r="I3" s="246"/>
      <c r="J3" s="116"/>
    </row>
    <row r="4" spans="2:10" ht="14.5">
      <c r="B4" s="263"/>
      <c r="C4" s="264"/>
      <c r="D4" s="264"/>
      <c r="E4" s="264"/>
      <c r="F4" s="264"/>
      <c r="G4" s="264"/>
      <c r="H4" s="264"/>
      <c r="I4" s="117"/>
      <c r="J4" s="116"/>
    </row>
    <row r="5" spans="2:10" ht="14.5">
      <c r="B5" s="118" t="s">
        <v>77</v>
      </c>
      <c r="C5" s="265" t="s">
        <v>40</v>
      </c>
      <c r="D5" s="248"/>
      <c r="E5" s="248"/>
      <c r="F5" s="248"/>
      <c r="G5" s="248"/>
      <c r="H5" s="251"/>
      <c r="I5" s="119" t="s">
        <v>78</v>
      </c>
      <c r="J5" s="116"/>
    </row>
    <row r="6" spans="2:10" ht="13.25" customHeight="1">
      <c r="B6" s="120" t="s">
        <v>79</v>
      </c>
      <c r="C6" s="255" t="s">
        <v>80</v>
      </c>
      <c r="D6" s="248"/>
      <c r="E6" s="248"/>
      <c r="F6" s="248"/>
      <c r="G6" s="248"/>
      <c r="H6" s="248"/>
      <c r="I6" s="251"/>
      <c r="J6" s="116"/>
    </row>
    <row r="7" spans="2:10" ht="13.25" customHeight="1">
      <c r="B7" s="121" t="s">
        <v>81</v>
      </c>
      <c r="C7" s="250" t="s">
        <v>82</v>
      </c>
      <c r="D7" s="248"/>
      <c r="E7" s="248"/>
      <c r="F7" s="248"/>
      <c r="G7" s="248"/>
      <c r="H7" s="251"/>
      <c r="I7" s="171"/>
      <c r="J7" s="116"/>
    </row>
    <row r="8" spans="2:10" ht="13.25" customHeight="1">
      <c r="B8" s="121" t="s">
        <v>83</v>
      </c>
      <c r="C8" s="250" t="s">
        <v>84</v>
      </c>
      <c r="D8" s="248"/>
      <c r="E8" s="248"/>
      <c r="F8" s="123">
        <v>1</v>
      </c>
      <c r="G8" s="124" t="s">
        <v>85</v>
      </c>
      <c r="H8" s="125"/>
      <c r="I8" s="171"/>
      <c r="J8" s="116"/>
    </row>
    <row r="9" spans="2:10" ht="13.25" customHeight="1">
      <c r="B9" s="121" t="s">
        <v>86</v>
      </c>
      <c r="C9" s="250" t="s">
        <v>87</v>
      </c>
      <c r="D9" s="248"/>
      <c r="E9" s="248"/>
      <c r="F9" s="123">
        <v>1</v>
      </c>
      <c r="G9" s="124" t="s">
        <v>85</v>
      </c>
      <c r="H9" s="125"/>
      <c r="I9" s="171"/>
      <c r="J9" s="116"/>
    </row>
    <row r="10" spans="2:10" ht="13.25" customHeight="1">
      <c r="B10" s="121" t="s">
        <v>88</v>
      </c>
      <c r="C10" s="250" t="s">
        <v>89</v>
      </c>
      <c r="D10" s="248"/>
      <c r="E10" s="248"/>
      <c r="F10" s="123">
        <v>0.01</v>
      </c>
      <c r="G10" s="124" t="s">
        <v>90</v>
      </c>
      <c r="H10" s="125"/>
      <c r="I10" s="171"/>
      <c r="J10" s="116"/>
    </row>
    <row r="11" spans="2:10" ht="13.25" customHeight="1">
      <c r="B11" s="121" t="s">
        <v>91</v>
      </c>
      <c r="C11" s="250" t="s">
        <v>92</v>
      </c>
      <c r="D11" s="248"/>
      <c r="E11" s="248"/>
      <c r="F11" s="248"/>
      <c r="G11" s="248"/>
      <c r="H11" s="251"/>
      <c r="I11" s="171"/>
      <c r="J11" s="116"/>
    </row>
    <row r="12" spans="2:10" ht="13.25" customHeight="1">
      <c r="B12" s="121" t="s">
        <v>93</v>
      </c>
      <c r="C12" s="250" t="s">
        <v>94</v>
      </c>
      <c r="D12" s="248"/>
      <c r="E12" s="248"/>
      <c r="F12" s="248"/>
      <c r="G12" s="248"/>
      <c r="H12" s="251"/>
      <c r="I12" s="171"/>
      <c r="J12" s="116"/>
    </row>
    <row r="13" spans="2:10" ht="13.25" customHeight="1">
      <c r="B13" s="121" t="s">
        <v>95</v>
      </c>
      <c r="C13" s="250" t="s">
        <v>96</v>
      </c>
      <c r="D13" s="248"/>
      <c r="E13" s="248"/>
      <c r="F13" s="248"/>
      <c r="G13" s="248"/>
      <c r="H13" s="251"/>
      <c r="I13" s="171"/>
      <c r="J13" s="116"/>
    </row>
    <row r="14" spans="2:10" ht="13.25" customHeight="1">
      <c r="B14" s="121" t="s">
        <v>97</v>
      </c>
      <c r="C14" s="250" t="s">
        <v>98</v>
      </c>
      <c r="D14" s="248"/>
      <c r="E14" s="248"/>
      <c r="F14" s="248"/>
      <c r="G14" s="248"/>
      <c r="H14" s="251"/>
      <c r="I14" s="171"/>
      <c r="J14" s="116"/>
    </row>
    <row r="15" spans="2:10" ht="13.25" customHeight="1">
      <c r="B15" s="121" t="s">
        <v>99</v>
      </c>
      <c r="C15" s="126" t="s">
        <v>100</v>
      </c>
      <c r="D15" s="122">
        <v>0.02</v>
      </c>
      <c r="E15" s="256" t="s">
        <v>101</v>
      </c>
      <c r="F15" s="257"/>
      <c r="G15" s="257"/>
      <c r="H15" s="258"/>
      <c r="I15" s="171"/>
      <c r="J15" s="116"/>
    </row>
    <row r="16" spans="2:10" ht="13.25" customHeight="1">
      <c r="B16" s="121" t="s">
        <v>102</v>
      </c>
      <c r="C16" s="126" t="s">
        <v>103</v>
      </c>
      <c r="D16" s="122">
        <v>0.03</v>
      </c>
      <c r="E16" s="259"/>
      <c r="F16" s="260"/>
      <c r="G16" s="260"/>
      <c r="H16" s="261"/>
      <c r="I16" s="171"/>
      <c r="J16" s="116"/>
    </row>
    <row r="17" spans="2:10" ht="13.25" customHeight="1">
      <c r="B17" s="121" t="s">
        <v>104</v>
      </c>
      <c r="C17" s="250" t="s">
        <v>105</v>
      </c>
      <c r="D17" s="248"/>
      <c r="E17" s="248"/>
      <c r="F17" s="248"/>
      <c r="G17" s="248"/>
      <c r="H17" s="251"/>
      <c r="I17" s="171"/>
      <c r="J17" s="116"/>
    </row>
    <row r="18" spans="2:10" ht="13.25" customHeight="1">
      <c r="B18" s="121" t="s">
        <v>106</v>
      </c>
      <c r="C18" s="250" t="s">
        <v>107</v>
      </c>
      <c r="D18" s="248"/>
      <c r="E18" s="248"/>
      <c r="F18" s="248"/>
      <c r="G18" s="248"/>
      <c r="H18" s="251"/>
      <c r="I18" s="171"/>
      <c r="J18" s="127">
        <v>0.05</v>
      </c>
    </row>
    <row r="19" spans="2:10" ht="13.25" customHeight="1">
      <c r="B19" s="128"/>
      <c r="C19" s="129"/>
      <c r="D19" s="130"/>
      <c r="E19" s="130"/>
      <c r="F19" s="130"/>
      <c r="G19" s="252" t="s">
        <v>108</v>
      </c>
      <c r="H19" s="251"/>
      <c r="I19" s="131">
        <f>SUM(I7:I18)</f>
        <v>0</v>
      </c>
      <c r="J19" s="116"/>
    </row>
    <row r="20" spans="2:10" ht="13.25" customHeight="1">
      <c r="B20" s="120" t="s">
        <v>109</v>
      </c>
      <c r="C20" s="255" t="s">
        <v>110</v>
      </c>
      <c r="D20" s="248"/>
      <c r="E20" s="248"/>
      <c r="F20" s="248"/>
      <c r="G20" s="248"/>
      <c r="H20" s="248"/>
      <c r="I20" s="248"/>
      <c r="J20" s="116"/>
    </row>
    <row r="21" spans="2:10" ht="13.25" customHeight="1">
      <c r="B21" s="121" t="s">
        <v>111</v>
      </c>
      <c r="C21" s="250" t="s">
        <v>112</v>
      </c>
      <c r="D21" s="248"/>
      <c r="E21" s="248"/>
      <c r="F21" s="248"/>
      <c r="G21" s="248"/>
      <c r="H21" s="251"/>
      <c r="I21" s="171"/>
      <c r="J21" s="127">
        <v>0.03</v>
      </c>
    </row>
    <row r="22" spans="2:10" ht="13.25" customHeight="1">
      <c r="B22" s="121" t="s">
        <v>113</v>
      </c>
      <c r="C22" s="250" t="s">
        <v>114</v>
      </c>
      <c r="D22" s="248"/>
      <c r="E22" s="248"/>
      <c r="F22" s="248"/>
      <c r="G22" s="248"/>
      <c r="H22" s="251"/>
      <c r="I22" s="171"/>
      <c r="J22" s="116"/>
    </row>
    <row r="23" spans="2:10" ht="13.25" customHeight="1">
      <c r="B23" s="121" t="s">
        <v>115</v>
      </c>
      <c r="C23" s="250" t="s">
        <v>116</v>
      </c>
      <c r="D23" s="248"/>
      <c r="E23" s="248"/>
      <c r="F23" s="248"/>
      <c r="G23" s="248"/>
      <c r="H23" s="251"/>
      <c r="I23" s="171"/>
      <c r="J23" s="116"/>
    </row>
    <row r="24" spans="2:10" ht="13.25" customHeight="1">
      <c r="B24" s="128"/>
      <c r="C24" s="129"/>
      <c r="D24" s="130"/>
      <c r="E24" s="130"/>
      <c r="F24" s="130"/>
      <c r="G24" s="252" t="s">
        <v>108</v>
      </c>
      <c r="H24" s="251"/>
      <c r="I24" s="131">
        <f>SUM(I21:I23)</f>
        <v>0</v>
      </c>
      <c r="J24" s="116"/>
    </row>
    <row r="25" spans="2:10" ht="13.25" customHeight="1">
      <c r="B25" s="120" t="s">
        <v>117</v>
      </c>
      <c r="C25" s="255" t="s">
        <v>118</v>
      </c>
      <c r="D25" s="248"/>
      <c r="E25" s="248"/>
      <c r="F25" s="248"/>
      <c r="G25" s="248"/>
      <c r="H25" s="248"/>
      <c r="I25" s="248"/>
      <c r="J25" s="116"/>
    </row>
    <row r="26" spans="2:10" ht="13.25" customHeight="1">
      <c r="B26" s="121" t="s">
        <v>119</v>
      </c>
      <c r="C26" s="250" t="s">
        <v>120</v>
      </c>
      <c r="D26" s="248"/>
      <c r="E26" s="248"/>
      <c r="F26" s="248"/>
      <c r="G26" s="248"/>
      <c r="H26" s="251"/>
      <c r="I26" s="171"/>
      <c r="J26" s="132">
        <v>1.4999999999999999E-2</v>
      </c>
    </row>
    <row r="27" spans="2:10" ht="13.25" customHeight="1">
      <c r="B27" s="121" t="s">
        <v>115</v>
      </c>
      <c r="C27" s="250" t="s">
        <v>121</v>
      </c>
      <c r="D27" s="248"/>
      <c r="E27" s="248"/>
      <c r="F27" s="248"/>
      <c r="G27" s="248"/>
      <c r="H27" s="251"/>
      <c r="I27" s="171"/>
      <c r="J27" s="132">
        <v>0.04</v>
      </c>
    </row>
    <row r="28" spans="2:10" ht="13.25" customHeight="1">
      <c r="B28" s="121" t="s">
        <v>122</v>
      </c>
      <c r="C28" s="250" t="s">
        <v>123</v>
      </c>
      <c r="D28" s="248"/>
      <c r="E28" s="248"/>
      <c r="F28" s="248"/>
      <c r="G28" s="248"/>
      <c r="H28" s="251"/>
      <c r="I28" s="171"/>
      <c r="J28" s="132">
        <v>0.02</v>
      </c>
    </row>
    <row r="29" spans="2:10" ht="13.25" customHeight="1">
      <c r="B29" s="121" t="s">
        <v>124</v>
      </c>
      <c r="C29" s="250" t="s">
        <v>125</v>
      </c>
      <c r="D29" s="248"/>
      <c r="E29" s="248"/>
      <c r="F29" s="248"/>
      <c r="G29" s="248"/>
      <c r="H29" s="251"/>
      <c r="I29" s="171"/>
      <c r="J29" s="132">
        <v>0.02</v>
      </c>
    </row>
    <row r="30" spans="2:10" ht="13.25" customHeight="1">
      <c r="B30" s="121" t="s">
        <v>119</v>
      </c>
      <c r="C30" s="250" t="s">
        <v>126</v>
      </c>
      <c r="D30" s="248"/>
      <c r="E30" s="248"/>
      <c r="F30" s="248"/>
      <c r="G30" s="248"/>
      <c r="H30" s="251"/>
      <c r="I30" s="171"/>
      <c r="J30" s="127">
        <v>0.01</v>
      </c>
    </row>
    <row r="31" spans="2:10" ht="13.25" customHeight="1">
      <c r="B31" s="121" t="s">
        <v>115</v>
      </c>
      <c r="C31" s="250" t="s">
        <v>127</v>
      </c>
      <c r="D31" s="248"/>
      <c r="E31" s="248"/>
      <c r="F31" s="248"/>
      <c r="G31" s="248"/>
      <c r="H31" s="251"/>
      <c r="I31" s="171"/>
      <c r="J31" s="116"/>
    </row>
    <row r="32" spans="2:10" ht="13.25" customHeight="1">
      <c r="B32" s="121" t="s">
        <v>122</v>
      </c>
      <c r="C32" s="250" t="s">
        <v>128</v>
      </c>
      <c r="D32" s="248"/>
      <c r="E32" s="248"/>
      <c r="F32" s="248"/>
      <c r="G32" s="248"/>
      <c r="H32" s="251"/>
      <c r="I32" s="171"/>
      <c r="J32" s="127">
        <v>0.03</v>
      </c>
    </row>
    <row r="33" spans="2:10" ht="13.25" customHeight="1">
      <c r="B33" s="121" t="s">
        <v>124</v>
      </c>
      <c r="C33" s="250" t="s">
        <v>129</v>
      </c>
      <c r="D33" s="248"/>
      <c r="E33" s="248"/>
      <c r="F33" s="248"/>
      <c r="G33" s="248"/>
      <c r="H33" s="251"/>
      <c r="I33" s="171"/>
      <c r="J33" s="116"/>
    </row>
    <row r="34" spans="2:10" ht="13.25" customHeight="1">
      <c r="B34" s="121" t="s">
        <v>119</v>
      </c>
      <c r="C34" s="250" t="s">
        <v>130</v>
      </c>
      <c r="D34" s="248"/>
      <c r="E34" s="248"/>
      <c r="F34" s="248"/>
      <c r="G34" s="248"/>
      <c r="H34" s="251"/>
      <c r="I34" s="171"/>
      <c r="J34" s="116"/>
    </row>
    <row r="35" spans="2:10" ht="13.25" customHeight="1">
      <c r="B35" s="121" t="s">
        <v>131</v>
      </c>
      <c r="C35" s="250" t="s">
        <v>132</v>
      </c>
      <c r="D35" s="248"/>
      <c r="E35" s="248"/>
      <c r="F35" s="248"/>
      <c r="G35" s="248"/>
      <c r="H35" s="251"/>
      <c r="I35" s="171"/>
      <c r="J35" s="116"/>
    </row>
    <row r="36" spans="2:10" ht="13.25" customHeight="1">
      <c r="B36" s="121" t="s">
        <v>133</v>
      </c>
      <c r="C36" s="250" t="s">
        <v>134</v>
      </c>
      <c r="D36" s="248"/>
      <c r="E36" s="248"/>
      <c r="F36" s="248"/>
      <c r="G36" s="248"/>
      <c r="H36" s="251"/>
      <c r="I36" s="171"/>
      <c r="J36" s="116"/>
    </row>
    <row r="37" spans="2:10" ht="13.25" customHeight="1">
      <c r="B37" s="121" t="s">
        <v>135</v>
      </c>
      <c r="C37" s="250" t="s">
        <v>136</v>
      </c>
      <c r="D37" s="248"/>
      <c r="E37" s="248"/>
      <c r="F37" s="248"/>
      <c r="G37" s="248"/>
      <c r="H37" s="251"/>
      <c r="I37" s="171"/>
      <c r="J37" s="127">
        <v>0.03</v>
      </c>
    </row>
    <row r="38" spans="2:10" ht="13.25" customHeight="1">
      <c r="B38" s="121" t="s">
        <v>137</v>
      </c>
      <c r="C38" s="250" t="s">
        <v>138</v>
      </c>
      <c r="D38" s="248"/>
      <c r="E38" s="248"/>
      <c r="F38" s="248"/>
      <c r="G38" s="248"/>
      <c r="H38" s="251"/>
      <c r="I38" s="171"/>
      <c r="J38" s="116"/>
    </row>
    <row r="39" spans="2:10" ht="13.25" customHeight="1">
      <c r="B39" s="128"/>
      <c r="C39" s="129"/>
      <c r="D39" s="130"/>
      <c r="E39" s="130"/>
      <c r="F39" s="130"/>
      <c r="G39" s="252" t="s">
        <v>108</v>
      </c>
      <c r="H39" s="251"/>
      <c r="I39" s="131">
        <f>SUM(I26:I38)</f>
        <v>0</v>
      </c>
      <c r="J39" s="116"/>
    </row>
    <row r="40" spans="2:10" ht="27" customHeight="1">
      <c r="B40" s="136" t="s">
        <v>139</v>
      </c>
      <c r="C40" s="253" t="s">
        <v>156</v>
      </c>
      <c r="D40" s="248"/>
      <c r="E40" s="248"/>
      <c r="F40" s="248"/>
      <c r="G40" s="254" t="s">
        <v>108</v>
      </c>
      <c r="H40" s="251"/>
      <c r="I40" s="227"/>
      <c r="J40" s="116"/>
    </row>
    <row r="41" spans="2:10" ht="15.75" customHeight="1">
      <c r="B41" s="247" t="s">
        <v>157</v>
      </c>
      <c r="C41" s="248"/>
      <c r="D41" s="248"/>
      <c r="E41" s="248"/>
      <c r="F41" s="248"/>
      <c r="G41" s="248"/>
      <c r="H41" s="249"/>
      <c r="I41" s="138">
        <f>ROUND(SUM(I40,I39,I24,I19),2)</f>
        <v>0</v>
      </c>
      <c r="J41" s="133"/>
    </row>
    <row r="42" spans="2:10" ht="15.75" customHeight="1">
      <c r="B42" s="139"/>
      <c r="C42" s="139"/>
      <c r="D42" s="139"/>
      <c r="E42" s="139"/>
      <c r="F42" s="139"/>
      <c r="G42" s="139"/>
      <c r="H42" s="139"/>
      <c r="I42" s="139"/>
      <c r="J42" s="116"/>
    </row>
    <row r="43" spans="2:10" ht="15.75" customHeight="1">
      <c r="B43" s="223"/>
      <c r="C43" s="223"/>
      <c r="D43" s="223"/>
      <c r="E43" s="223"/>
      <c r="F43" s="223"/>
      <c r="G43" s="223"/>
      <c r="H43" s="223"/>
      <c r="I43" s="223"/>
      <c r="J43" s="116"/>
    </row>
    <row r="44" spans="2:10" ht="15.75" customHeight="1">
      <c r="B44" s="223"/>
      <c r="C44" s="223"/>
      <c r="D44" s="223"/>
      <c r="E44" s="223"/>
      <c r="F44" s="223"/>
      <c r="G44" s="223"/>
      <c r="H44" s="223"/>
      <c r="I44" s="223"/>
      <c r="J44" s="116"/>
    </row>
    <row r="45" spans="2:10" ht="15.75" customHeight="1">
      <c r="B45" s="2"/>
      <c r="C45" s="2"/>
      <c r="D45" s="2"/>
      <c r="E45" s="2"/>
      <c r="F45" s="2"/>
      <c r="G45" s="2"/>
      <c r="H45" s="2"/>
      <c r="I45" s="140"/>
      <c r="J45" s="116"/>
    </row>
    <row r="53" spans="4:4" ht="15" customHeight="1">
      <c r="D53" s="168"/>
    </row>
    <row r="54" spans="4:4" ht="15" customHeight="1">
      <c r="D54" s="225"/>
    </row>
    <row r="55" spans="4:4" ht="15" customHeight="1">
      <c r="D55" s="225"/>
    </row>
    <row r="56" spans="4:4" ht="15" customHeight="1">
      <c r="D56" s="225"/>
    </row>
    <row r="57" spans="4:4" ht="15" customHeight="1">
      <c r="D57" s="225"/>
    </row>
    <row r="58" spans="4:4" ht="15" customHeight="1">
      <c r="D58" s="225"/>
    </row>
    <row r="59" spans="4:4" ht="15" customHeight="1">
      <c r="D59" s="225"/>
    </row>
    <row r="60" spans="4:4" ht="15" customHeight="1">
      <c r="D60" s="225"/>
    </row>
    <row r="61" spans="4:4" ht="15" customHeight="1">
      <c r="D61" s="225"/>
    </row>
    <row r="62" spans="4:4" ht="15" customHeight="1">
      <c r="D62" s="225"/>
    </row>
    <row r="63" spans="4:4" ht="15" customHeight="1">
      <c r="D63" s="168"/>
    </row>
  </sheetData>
  <mergeCells count="39">
    <mergeCell ref="C14:H14"/>
    <mergeCell ref="B3:I3"/>
    <mergeCell ref="B4:H4"/>
    <mergeCell ref="C5:H5"/>
    <mergeCell ref="C6:I6"/>
    <mergeCell ref="C7:H7"/>
    <mergeCell ref="C8:E8"/>
    <mergeCell ref="C9:E9"/>
    <mergeCell ref="C10:E10"/>
    <mergeCell ref="C11:H11"/>
    <mergeCell ref="C12:H12"/>
    <mergeCell ref="C13:H13"/>
    <mergeCell ref="C27:H27"/>
    <mergeCell ref="E15:H16"/>
    <mergeCell ref="C17:H17"/>
    <mergeCell ref="C18:H18"/>
    <mergeCell ref="G19:H19"/>
    <mergeCell ref="C20:I20"/>
    <mergeCell ref="C21:H21"/>
    <mergeCell ref="C22:H22"/>
    <mergeCell ref="C23:H23"/>
    <mergeCell ref="G24:H24"/>
    <mergeCell ref="C25:I25"/>
    <mergeCell ref="C26:H26"/>
    <mergeCell ref="C40:F40"/>
    <mergeCell ref="G40:H40"/>
    <mergeCell ref="B41:H41"/>
    <mergeCell ref="G39:H39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</mergeCells>
  <printOptions horizontalCentered="1"/>
  <pageMargins left="0.70866141732283472" right="0.70866141732283472" top="1.9291338582677167" bottom="0.74803149606299213" header="0.39370078740157483" footer="0.39370078740157483"/>
  <pageSetup paperSize="9" scale="85" orientation="portrait" r:id="rId1"/>
  <headerFooter>
    <oddHeader>&amp;L&amp;G&amp;C&amp;14SECRETARIA DEL DEPORTE Y LA RECREACION
CONCURSO DE MERITO No. 4162.010.32.1.1094-2025
FACTOR MULTIPLCADOR</oddHeader>
    <oddFooter>&amp;CProyectos cuyos recursos provienen de libre destinacion del proceso de presupuesto participativo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F30DE-618D-4A2A-972F-367D1CEB376A}">
  <sheetPr>
    <tabColor rgb="FF385623"/>
  </sheetPr>
  <dimension ref="B3:R30"/>
  <sheetViews>
    <sheetView zoomScaleNormal="100" zoomScaleSheetLayoutView="120" workbookViewId="0">
      <selection activeCell="I14" sqref="I14"/>
    </sheetView>
  </sheetViews>
  <sheetFormatPr baseColWidth="10" defaultColWidth="14.453125" defaultRowHeight="15" customHeight="1"/>
  <cols>
    <col min="1" max="1" width="10.6328125" customWidth="1"/>
    <col min="2" max="2" width="12.6328125" customWidth="1"/>
    <col min="3" max="8" width="10.6328125" customWidth="1"/>
    <col min="9" max="9" width="14.90625" customWidth="1"/>
    <col min="10" max="10" width="11.453125" hidden="1" customWidth="1"/>
    <col min="11" max="11" width="7.1796875" customWidth="1"/>
    <col min="13" max="15" width="0" hidden="1" customWidth="1"/>
  </cols>
  <sheetData>
    <row r="3" spans="2:12" ht="14.5">
      <c r="B3" s="262" t="s">
        <v>140</v>
      </c>
      <c r="C3" s="245"/>
      <c r="D3" s="245"/>
      <c r="E3" s="245"/>
      <c r="F3" s="245"/>
      <c r="G3" s="245"/>
      <c r="H3" s="245"/>
      <c r="I3" s="246"/>
      <c r="J3" s="116"/>
    </row>
    <row r="4" spans="2:12" ht="14.5">
      <c r="B4" s="263"/>
      <c r="C4" s="264"/>
      <c r="D4" s="264"/>
      <c r="E4" s="264"/>
      <c r="F4" s="264"/>
      <c r="G4" s="264"/>
      <c r="H4" s="264"/>
      <c r="I4" s="117"/>
      <c r="J4" s="116"/>
    </row>
    <row r="5" spans="2:12" ht="13.25" customHeight="1">
      <c r="B5" s="120" t="s">
        <v>139</v>
      </c>
      <c r="C5" s="255" t="s">
        <v>140</v>
      </c>
      <c r="D5" s="248"/>
      <c r="E5" s="248"/>
      <c r="F5" s="248"/>
      <c r="G5" s="248"/>
      <c r="H5" s="248"/>
      <c r="I5" s="248"/>
      <c r="J5" s="116"/>
    </row>
    <row r="6" spans="2:12" ht="13.25" customHeight="1">
      <c r="B6" s="121">
        <v>4.0999999999999996</v>
      </c>
      <c r="C6" s="178" t="s">
        <v>141</v>
      </c>
      <c r="D6" s="177"/>
      <c r="E6" s="177"/>
      <c r="F6" s="177"/>
      <c r="G6" s="177"/>
      <c r="H6" s="212"/>
      <c r="I6" s="217">
        <v>2.8600000000000001E-3</v>
      </c>
      <c r="J6" s="116"/>
    </row>
    <row r="7" spans="2:12" ht="13.25" customHeight="1">
      <c r="B7" s="121">
        <v>4.2</v>
      </c>
      <c r="C7" s="178" t="s">
        <v>142</v>
      </c>
      <c r="D7" s="177"/>
      <c r="E7" s="177"/>
      <c r="F7" s="177"/>
      <c r="G7" s="177"/>
      <c r="H7" s="212"/>
      <c r="I7" s="217">
        <v>2.2200000000000002E-3</v>
      </c>
      <c r="J7" s="116"/>
    </row>
    <row r="8" spans="2:12" ht="13.25" customHeight="1">
      <c r="B8" s="121">
        <v>4.3</v>
      </c>
      <c r="C8" s="178" t="s">
        <v>143</v>
      </c>
      <c r="D8" s="177"/>
      <c r="E8" s="177"/>
      <c r="F8" s="177"/>
      <c r="G8" s="177"/>
      <c r="H8" s="212"/>
      <c r="I8" s="217">
        <v>1.49E-3</v>
      </c>
      <c r="J8" s="116"/>
    </row>
    <row r="9" spans="2:12" ht="13.25" customHeight="1">
      <c r="B9" s="128"/>
      <c r="C9" s="129"/>
      <c r="D9" s="130"/>
      <c r="E9" s="130"/>
      <c r="F9" s="130"/>
      <c r="G9" s="272" t="s">
        <v>108</v>
      </c>
      <c r="H9" s="273"/>
      <c r="I9" s="218">
        <f>SUM(I6:J8)</f>
        <v>6.5700000000000003E-3</v>
      </c>
      <c r="J9" s="135"/>
      <c r="K9" s="170"/>
      <c r="L9" s="216"/>
    </row>
    <row r="10" spans="2:12" ht="13.25" customHeight="1">
      <c r="B10" s="120" t="s">
        <v>155</v>
      </c>
      <c r="C10" s="271" t="s">
        <v>198</v>
      </c>
      <c r="D10" s="248"/>
      <c r="E10" s="248"/>
      <c r="F10" s="248"/>
      <c r="G10" s="248"/>
      <c r="H10" s="248"/>
      <c r="I10" s="248"/>
      <c r="J10" s="135"/>
      <c r="K10" s="170"/>
    </row>
    <row r="11" spans="2:12" ht="13.25" customHeight="1">
      <c r="B11" s="121">
        <v>4.7</v>
      </c>
      <c r="C11" s="250" t="s">
        <v>147</v>
      </c>
      <c r="D11" s="248"/>
      <c r="E11" s="248"/>
      <c r="F11" s="248"/>
      <c r="G11" s="248"/>
      <c r="H11" s="251"/>
      <c r="I11" s="122">
        <v>0.02</v>
      </c>
      <c r="J11" s="135"/>
    </row>
    <row r="12" spans="2:12" ht="13.25" customHeight="1">
      <c r="B12" s="121">
        <v>4.8</v>
      </c>
      <c r="C12" s="250" t="s">
        <v>148</v>
      </c>
      <c r="D12" s="248"/>
      <c r="E12" s="248"/>
      <c r="F12" s="248"/>
      <c r="G12" s="248"/>
      <c r="H12" s="251"/>
      <c r="I12" s="122">
        <v>0.01</v>
      </c>
      <c r="J12" s="135"/>
    </row>
    <row r="13" spans="2:12" ht="13.25" customHeight="1">
      <c r="B13" s="121">
        <v>4.9000000000000004</v>
      </c>
      <c r="C13" s="250" t="s">
        <v>149</v>
      </c>
      <c r="D13" s="248"/>
      <c r="E13" s="248"/>
      <c r="F13" s="248"/>
      <c r="G13" s="248"/>
      <c r="H13" s="251"/>
      <c r="I13" s="122">
        <v>0.01</v>
      </c>
      <c r="J13" s="135"/>
    </row>
    <row r="14" spans="2:12" ht="13.25" customHeight="1">
      <c r="B14" s="121">
        <v>4.91</v>
      </c>
      <c r="C14" s="250" t="s">
        <v>150</v>
      </c>
      <c r="D14" s="248"/>
      <c r="E14" s="248"/>
      <c r="F14" s="248"/>
      <c r="G14" s="248"/>
      <c r="H14" s="251"/>
      <c r="I14" s="122">
        <v>3.5000000000000003E-2</v>
      </c>
      <c r="J14" s="135"/>
    </row>
    <row r="15" spans="2:12" ht="13.25" customHeight="1">
      <c r="B15" s="121">
        <v>4.92</v>
      </c>
      <c r="C15" s="250" t="s">
        <v>151</v>
      </c>
      <c r="D15" s="248"/>
      <c r="E15" s="248"/>
      <c r="F15" s="248"/>
      <c r="G15" s="248"/>
      <c r="H15" s="251"/>
      <c r="I15" s="122">
        <v>0.01</v>
      </c>
      <c r="J15" s="135"/>
      <c r="K15" s="169"/>
    </row>
    <row r="16" spans="2:12" ht="13.25" customHeight="1">
      <c r="B16" s="121">
        <v>4.93</v>
      </c>
      <c r="C16" s="250" t="s">
        <v>152</v>
      </c>
      <c r="D16" s="248"/>
      <c r="E16" s="248"/>
      <c r="F16" s="248"/>
      <c r="G16" s="248"/>
      <c r="H16" s="251"/>
      <c r="I16" s="122">
        <v>0.02</v>
      </c>
      <c r="J16" s="135"/>
    </row>
    <row r="17" spans="2:18" ht="13.25" customHeight="1">
      <c r="B17" s="121">
        <v>4.95</v>
      </c>
      <c r="C17" s="250" t="s">
        <v>153</v>
      </c>
      <c r="D17" s="248"/>
      <c r="E17" s="248"/>
      <c r="F17" s="248"/>
      <c r="G17" s="248"/>
      <c r="H17" s="251"/>
      <c r="I17" s="122">
        <v>0.02</v>
      </c>
      <c r="J17" s="135"/>
    </row>
    <row r="18" spans="2:18" ht="13.25" customHeight="1">
      <c r="B18" s="121">
        <v>4.9400000000000004</v>
      </c>
      <c r="C18" s="178" t="s">
        <v>154</v>
      </c>
      <c r="D18" s="213"/>
      <c r="E18" s="213"/>
      <c r="F18" s="213"/>
      <c r="G18" s="213"/>
      <c r="H18" s="214"/>
      <c r="I18" s="122">
        <v>5.0000000000000001E-3</v>
      </c>
      <c r="J18" s="135"/>
    </row>
    <row r="19" spans="2:18" ht="13.25" customHeight="1">
      <c r="B19" s="121">
        <v>4.95</v>
      </c>
      <c r="C19" s="178" t="s">
        <v>208</v>
      </c>
      <c r="D19" s="213"/>
      <c r="E19" s="213"/>
      <c r="F19" s="213"/>
      <c r="G19" s="213"/>
      <c r="H19" s="214"/>
      <c r="I19" s="122">
        <v>6.6E-3</v>
      </c>
      <c r="J19" s="135"/>
    </row>
    <row r="20" spans="2:18" ht="13.25" customHeight="1">
      <c r="B20" s="128"/>
      <c r="C20" s="129"/>
      <c r="D20" s="130"/>
      <c r="E20" s="130"/>
      <c r="F20" s="130"/>
      <c r="G20" s="272" t="s">
        <v>108</v>
      </c>
      <c r="H20" s="273"/>
      <c r="I20" s="131">
        <f>SUM(I11:J19)</f>
        <v>0.1366</v>
      </c>
      <c r="J20" s="116"/>
    </row>
    <row r="21" spans="2:18" ht="15.75" customHeight="1">
      <c r="B21" s="247" t="s">
        <v>157</v>
      </c>
      <c r="C21" s="248"/>
      <c r="D21" s="248"/>
      <c r="E21" s="248"/>
      <c r="F21" s="248"/>
      <c r="G21" s="248"/>
      <c r="H21" s="249"/>
      <c r="I21" s="138">
        <f>I9+I20</f>
        <v>0.14316999999999999</v>
      </c>
      <c r="J21" s="133"/>
    </row>
    <row r="22" spans="2:18" ht="15.75" customHeight="1">
      <c r="B22" s="139"/>
      <c r="C22" s="139"/>
      <c r="D22" s="139"/>
      <c r="E22" s="139"/>
      <c r="F22" s="139"/>
      <c r="G22" s="139"/>
      <c r="H22" s="139"/>
      <c r="I22" s="139"/>
      <c r="J22" s="116"/>
    </row>
    <row r="23" spans="2:18" ht="15.75" customHeight="1">
      <c r="B23" s="2"/>
      <c r="F23" s="2"/>
      <c r="G23" s="2"/>
      <c r="H23" s="2"/>
      <c r="I23" s="140"/>
      <c r="J23" s="116"/>
      <c r="M23" s="188"/>
      <c r="N23" s="189"/>
      <c r="O23" s="197" t="s">
        <v>205</v>
      </c>
    </row>
    <row r="24" spans="2:18" ht="15" customHeight="1">
      <c r="M24" s="188" t="s">
        <v>202</v>
      </c>
      <c r="N24" s="189">
        <f>N26/1.19</f>
        <v>2260600776.4705882</v>
      </c>
      <c r="O24" s="201">
        <f>ROUND(O26/N24,5)</f>
        <v>6.5700000000000003E-3</v>
      </c>
      <c r="Q24" s="215"/>
      <c r="R24" s="216"/>
    </row>
    <row r="25" spans="2:18" ht="15" customHeight="1">
      <c r="M25" s="188" t="s">
        <v>203</v>
      </c>
      <c r="N25" s="189">
        <f>ROUND(N24*0.19,0)</f>
        <v>429514148</v>
      </c>
      <c r="O25" s="188"/>
      <c r="Q25" s="215"/>
      <c r="R25" s="216"/>
    </row>
    <row r="26" spans="2:18" ht="15" customHeight="1">
      <c r="M26" s="188" t="s">
        <v>204</v>
      </c>
      <c r="N26" s="189">
        <v>2690114924</v>
      </c>
      <c r="O26" s="188">
        <f>14855247</f>
        <v>14855247</v>
      </c>
      <c r="Q26" s="215"/>
      <c r="R26" s="216"/>
    </row>
    <row r="27" spans="2:18" ht="15" customHeight="1">
      <c r="R27" s="216"/>
    </row>
    <row r="28" spans="2:18" ht="15" customHeight="1">
      <c r="M28" s="188"/>
      <c r="N28" s="189"/>
      <c r="O28" s="201"/>
    </row>
    <row r="29" spans="2:18" ht="15" customHeight="1">
      <c r="M29" s="188"/>
      <c r="N29" s="189"/>
      <c r="O29" s="188"/>
    </row>
    <row r="30" spans="2:18" ht="15" customHeight="1">
      <c r="M30" s="188"/>
      <c r="N30" s="189"/>
      <c r="O30" s="188"/>
    </row>
  </sheetData>
  <sheetProtection algorithmName="SHA-512" hashValue="eLGUDrUIZFLBOiG5L3Xzfc+eoAEQCJPN/w2gO0afbkiuwxbb3VElnRt//zk6YTtmpbTllr0voVH8Q0NRYwzcjw==" saltValue="uJHU1gR86NvMgeK+B3Wyfg==" spinCount="100000" sheet="1" objects="1" scenarios="1"/>
  <mergeCells count="14">
    <mergeCell ref="B21:H21"/>
    <mergeCell ref="C11:H11"/>
    <mergeCell ref="C12:H12"/>
    <mergeCell ref="C13:H13"/>
    <mergeCell ref="C14:H14"/>
    <mergeCell ref="C15:H15"/>
    <mergeCell ref="C16:H16"/>
    <mergeCell ref="C17:H17"/>
    <mergeCell ref="G20:H20"/>
    <mergeCell ref="B3:I3"/>
    <mergeCell ref="B4:H4"/>
    <mergeCell ref="C10:I10"/>
    <mergeCell ref="G9:H9"/>
    <mergeCell ref="C5:I5"/>
  </mergeCells>
  <printOptions horizontalCentered="1"/>
  <pageMargins left="0.70866141732283472" right="0.70866141732283472" top="1.7322834645669292" bottom="0.74803149606299213" header="0.39370078740157483" footer="0.39370078740157483"/>
  <pageSetup paperSize="9" scale="85" orientation="portrait" r:id="rId1"/>
  <headerFooter>
    <oddHeader>&amp;L&amp;G&amp;C&amp;14SECRETARIA DEL DEPORTE Y LA RECREACION
CONCURSO DE MERITO No. 4162.010.32.1.1094-2025
COSTOS DIRECTO NO REEMBOLSABLES</oddHeader>
    <oddFooter>&amp;CProyectos cuyos recursos provienen de libre destinacion del proceso de presupuesto participativo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OFERTA ECONOMICA</vt:lpstr>
      <vt:lpstr>PRESUPUESTO OFICIAL_i</vt:lpstr>
      <vt:lpstr>FactorMultiplicador</vt:lpstr>
      <vt:lpstr>Table 1</vt:lpstr>
      <vt:lpstr>FactorMultiplicador </vt:lpstr>
      <vt:lpstr>Polizas_Impuestos</vt:lpstr>
      <vt:lpstr>FactorMultiplicador!Área_de_impresión</vt:lpstr>
      <vt:lpstr>'FactorMultiplicador '!Área_de_impresión</vt:lpstr>
      <vt:lpstr>'OFERTA ECONOMICA'!Área_de_impresión</vt:lpstr>
      <vt:lpstr>Polizas_Impuestos!Área_de_impresión</vt:lpstr>
      <vt:lpstr>'PRESUPUESTO OFICIAL_i'!Área_de_impresión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Diana Holguín</cp:lastModifiedBy>
  <cp:lastPrinted>2025-07-07T19:26:02Z</cp:lastPrinted>
  <dcterms:created xsi:type="dcterms:W3CDTF">2022-08-23T03:50:48Z</dcterms:created>
  <dcterms:modified xsi:type="dcterms:W3CDTF">2025-07-07T22:13:13Z</dcterms:modified>
</cp:coreProperties>
</file>