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eniffer.camacho\Desktop\DECON\028 MANTTO. INSTALACIONES\1. DOCUMENTOS INICIALES\"/>
    </mc:Choice>
  </mc:AlternateContent>
  <bookViews>
    <workbookView xWindow="0" yWindow="0" windowWidth="19200" windowHeight="10905"/>
  </bookViews>
  <sheets>
    <sheet name="Hoja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71" i="1" l="1"/>
  <c r="D269" i="1"/>
  <c r="D267" i="1"/>
  <c r="D265" i="1"/>
  <c r="D260" i="1"/>
  <c r="D262" i="1" s="1"/>
  <c r="D258" i="1"/>
  <c r="D264" i="1" s="1"/>
  <c r="D257" i="1"/>
  <c r="D232" i="1"/>
  <c r="D225" i="1"/>
  <c r="D228" i="1" s="1"/>
  <c r="D223" i="1"/>
  <c r="D221" i="1"/>
  <c r="D218" i="1"/>
  <c r="D217" i="1"/>
  <c r="D226" i="1" s="1"/>
  <c r="D207" i="1"/>
  <c r="B205" i="1"/>
  <c r="D204" i="1"/>
  <c r="D203" i="1"/>
  <c r="D201" i="1"/>
  <c r="D198" i="1"/>
  <c r="D200" i="1" s="1"/>
  <c r="D196" i="1"/>
  <c r="D194" i="1"/>
  <c r="D193" i="1"/>
  <c r="D191" i="1"/>
  <c r="D190" i="1"/>
  <c r="D188" i="1"/>
  <c r="B165" i="1"/>
  <c r="B164" i="1"/>
  <c r="B163" i="1"/>
  <c r="C162" i="1"/>
  <c r="C161" i="1"/>
  <c r="B159" i="1"/>
  <c r="B158" i="1"/>
  <c r="B156" i="1"/>
  <c r="B153" i="1"/>
  <c r="B162" i="1" s="1"/>
  <c r="D152" i="1"/>
  <c r="B152" i="1"/>
  <c r="B161" i="1" s="1"/>
  <c r="B129" i="1"/>
  <c r="D97" i="1"/>
  <c r="D96" i="1"/>
  <c r="D94" i="1"/>
  <c r="D93" i="1"/>
  <c r="D92" i="1"/>
  <c r="D90" i="1"/>
  <c r="D40" i="1"/>
  <c r="D39" i="1"/>
  <c r="D37" i="1"/>
  <c r="D36" i="1"/>
  <c r="D35" i="1"/>
  <c r="D33" i="1"/>
</calcChain>
</file>

<file path=xl/comments1.xml><?xml version="1.0" encoding="utf-8"?>
<comments xmlns="http://schemas.openxmlformats.org/spreadsheetml/2006/main">
  <authors>
    <author>DIEGO</author>
  </authors>
  <commentList>
    <comment ref="E247" authorId="0" shapeId="0">
      <text>
        <r>
          <rPr>
            <b/>
            <sz val="9"/>
            <color indexed="81"/>
            <rFont val="Tahoma"/>
            <family val="2"/>
          </rPr>
          <t>DIEGO:</t>
        </r>
        <r>
          <rPr>
            <sz val="9"/>
            <color indexed="81"/>
            <rFont val="Tahoma"/>
            <family val="2"/>
          </rPr>
          <t xml:space="preserve">
BASE DE DATOS CENAC 
</t>
        </r>
      </text>
    </comment>
    <comment ref="E286" authorId="0" shapeId="0">
      <text>
        <r>
          <rPr>
            <b/>
            <sz val="9"/>
            <color indexed="81"/>
            <rFont val="Tahoma"/>
            <family val="2"/>
          </rPr>
          <t>DIEGO:</t>
        </r>
        <r>
          <rPr>
            <sz val="9"/>
            <color indexed="81"/>
            <rFont val="Tahoma"/>
            <family val="2"/>
          </rPr>
          <t xml:space="preserve">
BASE DE DATOS CENAC 
</t>
        </r>
      </text>
    </comment>
  </commentList>
</comments>
</file>

<file path=xl/sharedStrings.xml><?xml version="1.0" encoding="utf-8"?>
<sst xmlns="http://schemas.openxmlformats.org/spreadsheetml/2006/main" count="720" uniqueCount="255">
  <si>
    <t>ANEXO OFERTA ECONÓMICA</t>
  </si>
  <si>
    <t>CUADRO DE PRECIOS</t>
  </si>
  <si>
    <t>ITEM</t>
  </si>
  <si>
    <t>PRELIMINARES</t>
  </si>
  <si>
    <t>1.1</t>
  </si>
  <si>
    <t>M2</t>
  </si>
  <si>
    <t>1.2</t>
  </si>
  <si>
    <t>1.3</t>
  </si>
  <si>
    <t>1.4</t>
  </si>
  <si>
    <t>2.1</t>
  </si>
  <si>
    <t>2.2</t>
  </si>
  <si>
    <t>UND</t>
  </si>
  <si>
    <t>3.1</t>
  </si>
  <si>
    <t>3.2</t>
  </si>
  <si>
    <t>ML</t>
  </si>
  <si>
    <t>4.1</t>
  </si>
  <si>
    <t>CIELO RASOS</t>
  </si>
  <si>
    <t>5.1</t>
  </si>
  <si>
    <t>6.1</t>
  </si>
  <si>
    <t>6.2</t>
  </si>
  <si>
    <t>M</t>
  </si>
  <si>
    <t>INSTALACIONES HIDRAULICAS</t>
  </si>
  <si>
    <t>7.1</t>
  </si>
  <si>
    <t>7.2</t>
  </si>
  <si>
    <t>8.1</t>
  </si>
  <si>
    <t>un</t>
  </si>
  <si>
    <t>INSTALACIONES ELECTRICAS</t>
  </si>
  <si>
    <t>9.1</t>
  </si>
  <si>
    <t>10.1</t>
  </si>
  <si>
    <t>11.1</t>
  </si>
  <si>
    <t>m2</t>
  </si>
  <si>
    <t>und</t>
  </si>
  <si>
    <t>m</t>
  </si>
  <si>
    <t>M3</t>
  </si>
  <si>
    <t>TOTAL COSTO DIRECTO</t>
  </si>
  <si>
    <t>ADMINISTRACION</t>
  </si>
  <si>
    <t>XX%</t>
  </si>
  <si>
    <t>IMPREVISTOS</t>
  </si>
  <si>
    <t>UTLIDAD</t>
  </si>
  <si>
    <t>IVA SOBRE UTILIDAD</t>
  </si>
  <si>
    <t>COSTO TOTAL</t>
  </si>
  <si>
    <t>CANT</t>
  </si>
  <si>
    <t>Proceso de Contratación No. 028-00-S-GACAS-ESALO-2020</t>
  </si>
  <si>
    <r>
      <t xml:space="preserve">El suscrito </t>
    </r>
    <r>
      <rPr>
        <b/>
        <sz val="10"/>
        <color rgb="FFFF0000"/>
        <rFont val="Arial"/>
        <family val="2"/>
      </rPr>
      <t xml:space="preserve">[Nombre del representante legal o de la persona natural Proponente],  </t>
    </r>
    <r>
      <rPr>
        <sz val="10"/>
        <color theme="1"/>
        <rFont val="Arial"/>
        <family val="2"/>
      </rPr>
      <t xml:space="preserve">identificado como aparece al pie de mi firma, </t>
    </r>
    <r>
      <rPr>
        <sz val="10"/>
        <color rgb="FFFF0000"/>
        <rFont val="Arial"/>
        <family val="2"/>
      </rPr>
      <t xml:space="preserve">[obrando en mi propio nombre o en mi calidad de representante legal de] [nombre del Proponente], </t>
    </r>
    <r>
      <rPr>
        <sz val="10"/>
        <color theme="1"/>
        <rFont val="Arial"/>
        <family val="2"/>
      </rPr>
      <t xml:space="preserve"> de conformidad con lo establecido en el Pliego de Condiciones No. </t>
    </r>
    <r>
      <rPr>
        <b/>
        <sz val="10"/>
        <color theme="1"/>
        <rFont val="Arial"/>
        <family val="2"/>
      </rPr>
      <t>028-00-S-GACAS-ESALO-2020,</t>
    </r>
    <r>
      <rPr>
        <sz val="10"/>
        <color theme="1"/>
        <rFont val="Arial"/>
        <family val="2"/>
      </rPr>
      <t xml:space="preserve"> adelantada por </t>
    </r>
    <r>
      <rPr>
        <b/>
        <sz val="10"/>
        <color theme="1"/>
        <rFont val="Arial"/>
        <family val="2"/>
      </rPr>
      <t>EL MINISTERIO,</t>
    </r>
    <r>
      <rPr>
        <sz val="10"/>
        <color theme="1"/>
        <rFont val="Arial"/>
        <family val="2"/>
      </rPr>
      <t xml:space="preserve">  presento cotización formal y, en consecuencia, ofrezco proveer los bienes correspondientes, bajo las características técnicas establecidas en el </t>
    </r>
    <r>
      <rPr>
        <b/>
        <sz val="10"/>
        <color theme="1"/>
        <rFont val="Arial"/>
        <family val="2"/>
      </rPr>
      <t>ANEXO 1 ESPECIFICACIONES TÉCNICAS,</t>
    </r>
    <r>
      <rPr>
        <sz val="10"/>
        <color theme="1"/>
        <rFont val="Arial"/>
        <family val="2"/>
      </rPr>
      <t xml:space="preserve"> en los términos y conforme con las condiciones y cantidades previstas para tal efecto, por un valor total de la propuesta de </t>
    </r>
    <r>
      <rPr>
        <b/>
        <sz val="10"/>
        <color rgb="FFFF0000"/>
        <rFont val="Arial"/>
        <family val="2"/>
      </rPr>
      <t>XXXXXXXX ($XXXXXXXX),</t>
    </r>
    <r>
      <rPr>
        <sz val="10"/>
        <color theme="1"/>
        <rFont val="Arial"/>
        <family val="2"/>
      </rPr>
      <t xml:space="preserve"> valor que incluye todos los gastos e impuestos a que haya lugar,  discriminados así.</t>
    </r>
  </si>
  <si>
    <t>CANTIDADES DE OBRA ESTIMADAS PARA EEL MANTENIMIENTO Y ADECUACIÓN DE LAS INSTALACIONES DEL GRUPO AÉREO DEL CASANARE INCLUIDAS LAS INSTALACIONES DEL BLART SARAVENA Y ADECUACIONES GENERADORES ELÉCTRICOS RADAR ARAUCA, SEGÚN ESPECIFICACIONES TÉCNICAS</t>
  </si>
  <si>
    <t>CDP: RUBRO 02-02-01-004-006-10 MAQUINARIA Y APARATOS ELÉCTRICOS – HASTA POR LA SUMA DE $55.000.000</t>
  </si>
  <si>
    <t>DESCRIPCION</t>
  </si>
  <si>
    <t>VALOR UNITARIO</t>
  </si>
  <si>
    <t>VALOR TOTAL</t>
  </si>
  <si>
    <t xml:space="preserve">CIMENTACION </t>
  </si>
  <si>
    <t>PLACA DE MACIZA SOBRE TERRENO EN CONCRETO DE 4.000 PSI IMPERMEABILIZADO, SEGÚN PLANOS. INCLUYE MANO DE OBRA, FORMALETAS, EQUIPOS Y HERRAMIENTAS NECESARIAS, E=0.20 M</t>
  </si>
  <si>
    <t>INSTALACIONES RED DE PROTECCIÓN CONTRA INCENDIO</t>
  </si>
  <si>
    <t>SUMINISTRO E INSTALACIÓN ACERO NEGRO 3" SCH 40</t>
  </si>
  <si>
    <t xml:space="preserve">ml </t>
  </si>
  <si>
    <t>SUMINISTRO E INSTALACIÓN ACCESORIOS ACERO NEGRO 3"</t>
  </si>
  <si>
    <t>Monitor tipo cobra en acero al carbon con brida de 3"x150 operación palanca rotacion 360° INCLUYE 02 Flange con cuello 4" para soldar acero al carbon sch 40</t>
  </si>
  <si>
    <t xml:space="preserve">Mantenimiento preventico RCI, incluye mantenimiento de equipos de bombeo (bombra principal, bomba jockey) y red de suministro acero. </t>
  </si>
  <si>
    <t>gl</t>
  </si>
  <si>
    <t>CDP: RUBRO 02-02-02-005-004-10 SERVICIOS DE CONSTRUCCIÓN – HASTA POR LA SUMA DE $138.000.000</t>
  </si>
  <si>
    <t>CPA:  02-02-01-004-006-09-10 SISTEMA RED DE EXTINCIÓN DE INCENDIOS PARA EL DEPOSITO DE ARMAMENTO AÉREO – HASTA POR LA SUMA DE $55.000.000</t>
  </si>
  <si>
    <t>CPA:  002-02-02-005-004-01-1-10 MANTENIMIENTO Y ADECUACIÓN DE LOS ALOJAMIENTOS DE SOLDADOS DEL GACAS (ALFA, BRAVO, CHARLIE Y DELTA) – HASTA POR LA SUMA DE $100.000.000</t>
  </si>
  <si>
    <t>ALOJAMIENTO BRAVO</t>
  </si>
  <si>
    <t>No.</t>
  </si>
  <si>
    <t>CAPITULOS</t>
  </si>
  <si>
    <t>V/UNIT</t>
  </si>
  <si>
    <t>V/TOTAL</t>
  </si>
  <si>
    <t>REMOCIÓN (DEMOLICIÓN) DE ACABADO DE PISO Y PAREDES.</t>
  </si>
  <si>
    <t>DESMONTE DE PUERTAS INCLUYE EL MARCO Y TAPA LUCES.</t>
  </si>
  <si>
    <t>DESMONTE DE ESPEJOS</t>
  </si>
  <si>
    <t>DESMONTE DIVISIONES MODULARES EN ALUMINIO Y ACRÍLICO</t>
  </si>
  <si>
    <t>1.5</t>
  </si>
  <si>
    <t>DESMONTE DE CIELORRASO</t>
  </si>
  <si>
    <t>1.6</t>
  </si>
  <si>
    <t>DESMONTE GENERAL DE APARATOS ELECTRICOS A LA VISTA (Interruptores, tomas,lamparas, ventiladores, tableros, cable canaleta y tubo a la vista)</t>
  </si>
  <si>
    <t>1.7</t>
  </si>
  <si>
    <t>DESMONTE DE APARATOS SANITARIOS Y DIVISIONES DE DUCHAS Y SANITARIOS.</t>
  </si>
  <si>
    <t>1.8</t>
  </si>
  <si>
    <t>DEMOLICIÓN DE MESONES a=0.60 m. (Incluye cargue y retiro de escombros).</t>
  </si>
  <si>
    <t>2</t>
  </si>
  <si>
    <t>INSTALACIONES HIDROSANITARIAS</t>
  </si>
  <si>
    <t>INSTALACIONES SANITARIAS AGUAS NEGRAS Y LLUVIAS</t>
  </si>
  <si>
    <t>2.1.1</t>
  </si>
  <si>
    <t>PRUEBA SANITARIA</t>
  </si>
  <si>
    <t>UN</t>
  </si>
  <si>
    <t>2.1.2</t>
  </si>
  <si>
    <t>LIMPIEZA RED SANITARIA, INCLUYE TRANSPORTE Y DISPOSICIÓNA SITIO AUTORIZADO</t>
  </si>
  <si>
    <t>2.2.1</t>
  </si>
  <si>
    <t>PRUEBA HIDRÁULICA</t>
  </si>
  <si>
    <t>2.2.2</t>
  </si>
  <si>
    <t>SUMINISTRO E INSTALACIÓN de Tapa Registro 20x20cm.Incluye sello en Sikaflex.</t>
  </si>
  <si>
    <t>3</t>
  </si>
  <si>
    <t xml:space="preserve">SUMINISTRO INSTALACIÓN Y PUESTA EN SERVICIO DE TOMACORRIENTE DOBLE MONOFÁSICA CON TAPA TIPO INTEMPERIE INTEMPERIE 15A/120V.(1Ø+N+PT) (RED NORMAL), INCLUYE SALIDA EN CABLEADO (PE, HF, FR, LS, LIBRE DE HALÓGENOS, RETARDANTE A LA LLAMA, BAJA EMISIÓN DE HUMOS) TUBERÍA PVC 3/4" Y  ACCESORIOS NECESARIOS PARA GARANTIZAR SU CORRECTA INSTALACIÓN Y PUESTA EN SERVICIO. </t>
  </si>
  <si>
    <t>SUMINISTRO INSTALACIÓN Y PUESTA EN SERVICIO DE INTERRUPTOR DOBLE, INCLUYE SALIDA EN CABLEADO (PE, HF, FR, LS, LIBRE DE HALÓGENOS, RETARDANTE A LA LLAMA, BAJA EMISIÓN DE HUMOS), TUBERÍA EN PVC 3/4" INTRAMUROS Y EMT EN CIELO FALSO 3/4", CAJA, TORNILLERÍA, TERMINALES, UNIONES, CABLEADO, RESANE, PAÑETE, ESTUCO, PINTURA, RECUPERACIÓN DE LA ZONA AFECTADA CON LOS MISMOS ACABADOS Y ACCESORIOS NECESARIOS PARA GARANTIZAR SU CORRECTA INSTALACIÓN Y PUESTA EN SERVICIO.</t>
  </si>
  <si>
    <t>3.3</t>
  </si>
  <si>
    <t>SUMINISTRO, INSTALACIÓN Y PUESTA EN SERVICIO DE LUMINARIA PANEL LED APLIQUE SOBREPONER RD 18W,  P27277, 1260 LM, 6500K, 100-240V, INCLUYE SALIDA EN CABLEADO (PE, HF, FR, LS, LIBRE DE HALÓGENOS, RETARDANTE A LA LLAMA, BAJA EMISIÓN DE HUMOS), TUBERÍA EN PVC 3/4" INTRAMUROS Y EMT EN CIELO FALSO 3/4", CAJA TIPO RAWELT, TORNILLERÍA, TERMINALES, UNIONES, TOMA, CLAVIJA, CABLEADO, ANCLAJES DE SUJECIÓN, GUAYAS, PERNOS, RESANE, PAÑETE, ESTUCO, PINTURA, RECUPERACIÓN DE LA ZONA AFECTADA CON LOS MISMOS ACABADOS Y ACCESORIOS NECESARIOS PARA GARANTIZAR SU CORRECTA INSTALACIÓN Y PUESTA EN SERVICIO.</t>
  </si>
  <si>
    <t>4</t>
  </si>
  <si>
    <t>PAÑETES</t>
  </si>
  <si>
    <t xml:space="preserve">RESANE PAÑETE LISO MUROS   1:3  INTERIOR  ( Incluye filos y dilataciones ). Ancho </t>
  </si>
  <si>
    <t>5</t>
  </si>
  <si>
    <t>CIELO RASO PVC 8MM (INCLUYE ESTRUCTURA Y COMPUERTAS PARA INSPECCION)</t>
  </si>
  <si>
    <t>6</t>
  </si>
  <si>
    <t>ACABADOS E IMPERMEABILIZACIONES</t>
  </si>
  <si>
    <t xml:space="preserve">ALISTADO DE PISO EN MORTERO 1:5  E=0.04 MTS (PREPARACIÓN DE SUPERFICIE) </t>
  </si>
  <si>
    <t>MANTENIMIENTO BALDOSA GRANO DE MARMOL  (Incluye destroncada, pulida, brillada)</t>
  </si>
  <si>
    <t>6.3</t>
  </si>
  <si>
    <t>CERÁMICA PARA PISO BAÑOS Y ZONAS HÚMEDAS REFERENCIA PISO PIEDRA FRANCESA OXIDO O SIMILAR</t>
  </si>
  <si>
    <t>7</t>
  </si>
  <si>
    <t>PINTURA.</t>
  </si>
  <si>
    <t>Estuco y pintura vinilo 3 manos, incluye filos y dilataciones, muros.</t>
  </si>
  <si>
    <t>Pintura vinilo 1 manos, incluye filos y dilataciones, muros.</t>
  </si>
  <si>
    <t>8</t>
  </si>
  <si>
    <t>CARPINTERIA METALICA</t>
  </si>
  <si>
    <t>MARCO METALICO PUERTAS e= 8.5 cm SENCILLO en lámina Cold rolled Cal. 18. Acabado con anticorrosivo y esmalte. Incluye el suministro de todos los accesorios requeridos para el correcto montaje (Suministro e instalación).</t>
  </si>
  <si>
    <t>9</t>
  </si>
  <si>
    <t>CARPINTERIA EN ACERO INOXIDABLE</t>
  </si>
  <si>
    <t>DIVISION PARA BAÑOS EN ACERO INOXIDABLE CAL. 16  H= 1,60 MT LEVANTADA 0,20 MT DEL PISO CALIDAD SOCODA A TODO COSTO.</t>
  </si>
  <si>
    <t>10</t>
  </si>
  <si>
    <t>APARATOS SANITARIOS Y ACCESORIOS</t>
  </si>
  <si>
    <t>LAVAMANOS DE SOBREPONER MARSELLA</t>
  </si>
  <si>
    <t>10.2</t>
  </si>
  <si>
    <t xml:space="preserve">SANITARIO MANANTIAL BLANCO </t>
  </si>
  <si>
    <t>10.3</t>
  </si>
  <si>
    <t>ORINAL ARRECIFE ENTRADA SUPERIOR</t>
  </si>
  <si>
    <t>10.4</t>
  </si>
  <si>
    <t>MESON EN CONCRETO 2.500 psi a=0.60 m e=0.10 m. CON GRANITO FUNDIDO EN SITIO  COLOR GRIS (Incluye nivelación, fundida y pulimiento + dilatación en bronce.)  (Incluye refuerzo)</t>
  </si>
  <si>
    <t>11</t>
  </si>
  <si>
    <t>VIDRIOS Y ESPEJOS</t>
  </si>
  <si>
    <t>SIPS Espejos biselados 4mm</t>
  </si>
  <si>
    <t>SUBTOTAL ALOJAMIENTO BRAVO</t>
  </si>
  <si>
    <t>ALOJAMIENTO DELTA</t>
  </si>
  <si>
    <t>PAÑETE IMPERMEABILIZADO MUROS 1:3 - E= 15 MM. INCLUYE SU APLICACIÓN EN FILOS, CARTERAS Y DILATACIONES"</t>
  </si>
  <si>
    <t>Pintura vinilo 2 manos, incluye filos y dilataciones, muros.</t>
  </si>
  <si>
    <t>8,2</t>
  </si>
  <si>
    <t>PLACA GENERADORES</t>
  </si>
  <si>
    <t>1,1</t>
  </si>
  <si>
    <t>1,2</t>
  </si>
  <si>
    <t>1,3</t>
  </si>
  <si>
    <t>OTROS</t>
  </si>
  <si>
    <t>CUBIERTA</t>
  </si>
  <si>
    <t>TRAMPA DE GRASAS</t>
  </si>
  <si>
    <t>CDP: RUBRO 02-02-02-005-004-16 SERVICIOS DE CONSTRUCCIÓN – HASTA POR LA SUMA DE $133.739.961</t>
  </si>
  <si>
    <t xml:space="preserve">CUBIERTA </t>
  </si>
  <si>
    <t>DEMOLICIÓN DE CUBIERTA</t>
  </si>
  <si>
    <t xml:space="preserve">SUMINISTRO E INSTALACIÓN DE TEJA STEEL STANDING SEAM TIPO PANEL  COLOR VERDE  COLMENA O SIMILAR  INCLUYE CABALLETES, LIMATESAS, LIMAHOYAS REMATES LATERALES CONTRA MUROS Y TODO ACCESORIO NECESARIO PARA SU INSTALACION Y CORRECTO FUNCIONAMIENTO. </t>
  </si>
  <si>
    <t>MOVIMIENTO DE TIERRAS</t>
  </si>
  <si>
    <t>EXCAVACIÓN MANUAL EN MATERIAL COMÚN SEGÚN PLANOS. INCLUYE CARGUE, TRANSPORTE Y DISPOSICIÓN FINAL DE SOBRANTES A SITIO AUTORIZADO DE 0 - 2,00 MTS.</t>
  </si>
  <si>
    <t>ZAPATA EN CONCRETO DE 4.000 PSI IMPERMEABILIZADO SEGÚN PLANOS. INCLUYE, MANO DE OBRA, FORMALETAS, EQUIPOS Y HERRAMIENTAS NECESARIAS</t>
  </si>
  <si>
    <t xml:space="preserve">VIGA DE AMARRE EN CONCRETO DE 4.000 PSI IMPERMEABILIZADO SEGÚN PLANOS. INCLUYE MANO DE OBRA, FORMALETAS, EQUIPOS Y HERRAMIENTAS NECESARIAS </t>
  </si>
  <si>
    <t xml:space="preserve">ESTRUCTURAS </t>
  </si>
  <si>
    <t>COLUMNA EN CONCRETO DE 4.000 PSI SEGÚN PLANOS. INCLUYE MANO DE OBRA, FORMALETAS, EQUIPOS Y HERRAMIENTAS NECESARIAS</t>
  </si>
  <si>
    <t xml:space="preserve">VIGA DE ENTREPISO EN CONCRETO DE 4.000 PSI SEGÚN PLANOS. INCLUYE MANO DE OBRA, FORMALETAS, EQUIPOS Y HERRAMIENTAS NECESARIAS </t>
  </si>
  <si>
    <t xml:space="preserve">MAMPOSTERIA </t>
  </si>
  <si>
    <t xml:space="preserve">MURO EN BLOQUE DE ARCILLA NO.5 E=0.15 MTS (0.33X0.115X0.23) MTS. </t>
  </si>
  <si>
    <t xml:space="preserve">PINTURA </t>
  </si>
  <si>
    <t>ESTUCO Y VINILO TIPO-1,  3 MANOS (INCLUYE ESTUCO, FILOS Y DILATACIONES)</t>
  </si>
  <si>
    <t>PINTURA TRAFICO CON MICROESFERAS</t>
  </si>
  <si>
    <t>ESTRUCTURA DE CUBIERTA EN PERFILES METALICOS TIPO ACESCO O SIMILAR SEGUN PLANOS. INCLUYE TODOS LOS ELEMENTOS ESTRUCTURALES PARA SU MONTAJE Y CORRECTO FUNCIONAMIENTO COMO TEMPLETES, CONTRAVIENTOS Y OTROS ACCESORIOS, COMO TAMBIEN PINTURA EN ANTICORROSIVO Y ESMALTE.</t>
  </si>
  <si>
    <t xml:space="preserve">DESMONTES </t>
  </si>
  <si>
    <t>DEMOLICION DE MUROS (INCLUYE FRONTON)</t>
  </si>
  <si>
    <t xml:space="preserve">DESMONTE DE PUERTAS, INCLUYE EL MARCO Y TAPA LUCES </t>
  </si>
  <si>
    <t xml:space="preserve">PISOS </t>
  </si>
  <si>
    <t>ENCHAPE PISO PIEDRA FRANCESA BEIGE, INCLUYE WIN DE ALUMINIO EN EL REMATE SUPERIOR EN EL ENCHAPE DE MURO.</t>
  </si>
  <si>
    <t xml:space="preserve">CIELO RASOS </t>
  </si>
  <si>
    <t>SUMINISTRO E INSTALACION DE CIELORASO EN P.V.C (PERFILERIA CAL. 24) ACCESORIOS DE TERMINACIÓN EN P.V.C (ESQUINEROS Y CURVAS)</t>
  </si>
  <si>
    <t xml:space="preserve">INSTALACIONES ELECTRICAS </t>
  </si>
  <si>
    <t>SUMINISTRO INSTALACIÓN Y PUESTA EN SERVICIO DE LUMINARIA LED PANEL 60X60 40W, INCLUYE CABLEADO (PE, HF, FR, LS, LIBRE DE HALÓGENOS, RETARDANTE A LA LLAMA, BAJA EMISIÓN DE HUMOS), TUBERÍA EMT 3/4", Y TODOS LOS ACCESORIOS NECESARIOS PARA GARANTIZAR SU CORRECTA INSTALACIÓN Y PUESTA EN SERVICIO</t>
  </si>
  <si>
    <t>ESTUCO Y PINTURA EXTERIORES EXTRABLINDAJE ANTIHONGOS ANTIALGAS,  3 MANOS (INCLUYE ESTUCO, FILOS Y DILATACIONES)</t>
  </si>
  <si>
    <t xml:space="preserve">CARPINTERIA METALICA </t>
  </si>
  <si>
    <t>PUERTA DE BATIENTE DE 1,00X1,80H MATLICA SEGÚN DISEÑO CON BISAGRA TIPO PESADO INCLIUYE CHAPA YALE DE DOBLE PASADOR PORTACANDADOS Y PASADOR SIMILAR A CERRAMIENTO</t>
  </si>
  <si>
    <t xml:space="preserve">INSTALACIONES SANITARIAS </t>
  </si>
  <si>
    <t>PUNTO SANITARIO Ø 2"</t>
  </si>
  <si>
    <t>PUNTO SANITARIO Ø 3"</t>
  </si>
  <si>
    <t>TUBERÍA PVC SANITARIA Ø 2"</t>
  </si>
  <si>
    <t xml:space="preserve">M </t>
  </si>
  <si>
    <t>TUBERÍA PVC SANITARIA Ø 4"</t>
  </si>
  <si>
    <t>SIFÓN Ø 4X3"</t>
  </si>
  <si>
    <t xml:space="preserve">INSTALACIONES HIDRAULICAS </t>
  </si>
  <si>
    <t>PUNTO DE AGUA FRIA Ø 1/2"</t>
  </si>
  <si>
    <t>TUBERÍA PVC PRESIÓN RDE 13.5 Ø 1/2"</t>
  </si>
  <si>
    <t xml:space="preserve">APARATOS SANITARIOS </t>
  </si>
  <si>
    <t>LAVAMANOS SOBRE PUESTO MANANTIAL DUO</t>
  </si>
  <si>
    <t xml:space="preserve">UND </t>
  </si>
  <si>
    <t>REGADERA NIAGARA Ref. 724420001. (Incluye REGISTRO DUCHA PISCIS Ref. 544135551 O SIMILAR + BRAZO REGADERA 15 cm DE LARGO CON ESCUDO, todos los accesorios tipo grival o equivalente. (Incluye tuberia y accesorios de punto de agua fria, accesorios e instalación).</t>
  </si>
  <si>
    <t>CPA:  002-02-02-005-004-01-1-16 MANTENIMIENTO BARRACA OFICIALES – HASTA POR LA SUMA DE $71.109.471</t>
  </si>
  <si>
    <t>DESMONTE DE CIELO RASO</t>
  </si>
  <si>
    <t>PUERTA DE 0,90X2,50 BAÑO CAFETERÍA , PUERTA EN MADERA CON ACABADOS EN MELAMINICO COLOR WENGUE, CON 3 DILATACIONES EN FONDO COLOR NEGRO, INCLUYE MARCO EN EL MISMO MATERIAL   (A=0,90 X H= 2,50)</t>
  </si>
  <si>
    <t xml:space="preserve">INSTALACIONESHIDRAULICAS </t>
  </si>
  <si>
    <t>SUMINISTRO INSTALACIÓN DE DIVISIONES PARA DUCHA EN VIDRIO TEMPLADO BISELADO Y  SANDBLASTING INCLUYE HERRAJES Y ACCESORIOS EN ACERO INOXIDABLE PARA SU CORRECTO FUNCIONAMIENTO.</t>
  </si>
  <si>
    <t>CDP: RUBRO 02-02-02-005-004-54 SERVICIOS DE CONSTRUCCIÓN – HASTA POR LA SUMA DE $50.000.000</t>
  </si>
  <si>
    <t>REDES ELÉCTRICAS</t>
  </si>
  <si>
    <t xml:space="preserve">MANTENIMIENTO INSTALACIONES ELECTRICAS </t>
  </si>
  <si>
    <t xml:space="preserve">SUMINISTRO E INSTALACIÓN DE TUBERIA CONDUIT EMT 1/2". </t>
  </si>
  <si>
    <t>BAÑO DE HOMBRES</t>
  </si>
  <si>
    <t>SUMINISTRO E INSTALACION DE LAMPARA HERMETICA TIPO LED DE SUSPENDER, Potencia 40 W, Voltaje 100/277 VAC, FP &gt;0.9, Temperatura de Color 6500K, Flujo Luminoso 3.400 lm, Eficiencia 85 lm/W,  Angula 120°, Horas de Vida Útil 40.000 Horas, Garatía de 5 años. INCLUYE ACCESORIOS DE FIJACIÓN Y CONEXIÓN.</t>
  </si>
  <si>
    <t>SALIDA TOMACORRIENTE DOBLE CON POLO A TIERRA AISLADO NEMA 5-15R 15A 125V; CONDUIT EMT 3/4" (incluye toma de la linea basica de leviton) Prom 5 m</t>
  </si>
  <si>
    <t>SALIDA INTERRUPTOR SENCILLO EN TUBERIA CONDUIT PVC 3/4", ALAMBRE No 12 AWG. INCLUYE APARATO Prom 5 m</t>
  </si>
  <si>
    <t>CAJA DE PASO TIPO METALICA PARA INSTALACIONES CON CHAPA Y OPCION PARA INSTALAR CERRADURA 15X15X10 cm (Incluye accesorios de fijación)</t>
  </si>
  <si>
    <t>CONTENEDOR 1</t>
  </si>
  <si>
    <t xml:space="preserve">und </t>
  </si>
  <si>
    <t>SUMINISTRO E INSTALACIÓN DE LAMPARA HERMETICA TIPO LED  DE SUSPENDER, Potencia 40 w, voltaje 100/277 VAC, FP-0,9 temperatura de color 6500 K, flujo luminoso 3,400 Im eficiencia 85 Im/W, Angula 120º , horas de vida util 40,000 horas, garantia 5 años. INCLUYE ACCESORIOS DE FIJACION Y CONEXION.</t>
  </si>
  <si>
    <t>SUMINISTRO E INSTALACIÓN DE APLIQUE RAP REDONDO/ OVAL HIGH LIGTHS IP 65 EQUIVALENTE O DE características TECNICAS SUPERIORES DE INCRUSTAR EN PARED, CUERPO EN POLICARBONATO Y VIDRIO OPALIZADO, USO INTERIOR O EXTERIOR, INCLUYE BOMBILLA LED DE 8,5 W A 120 V O SOCKET E27,  DIMENSIONES:     28 X 18 X 11 cm, ACCESORIOS DE FIJACIÓN Y TODO LO NECESARIO PARA SU FUNCIONAMIENTO.</t>
  </si>
  <si>
    <t>CONTENEDOR 2</t>
  </si>
  <si>
    <t>CONTENEDOR 3</t>
  </si>
  <si>
    <t>5.4</t>
  </si>
  <si>
    <t xml:space="preserve">SUMINISTRO E INSTALACIÓN DE CANALETA PLASTICA CON DIVISION DE 100x45mm. INCLUYE ACCESORIOS DE FIJACION, UNIONES, DERIVACIONES EN T, ÁNGULOS EXTERNOS, ÁNGULOS INTERNOS, TAPAS FINALES Y TODO LO NECESARIO PARA SU CORRECTO FUNCIONAMIENTO. </t>
  </si>
  <si>
    <t>CASETA GENERADOR ELECTRICO</t>
  </si>
  <si>
    <t>CONTENEDOR 4 COMUNICACIONES</t>
  </si>
  <si>
    <t>CAJA DE PASO TIPO METALICA PARA INSTALACIONES CON CHAPA Y OPCION PARA INSTALAR CERRADURA 15X20X10 cm (Incluye accesorios de fijación)</t>
  </si>
  <si>
    <t xml:space="preserve">SUMINISTRO E INSTALACIÓN DE TUBERIA CONDUIT EMT 3/4". </t>
  </si>
  <si>
    <t>CONTENEDOR 5</t>
  </si>
  <si>
    <t>PLATAFORMA</t>
  </si>
  <si>
    <t xml:space="preserve">SUMINISTRO E INSTALACIÓN Y PUESTA EN FUNCIONAMIENTO DE   REFLECTOR  100W LED, MULTIVOLTAJE, Températura de Color 6500K (±10%), Flujo Luminoso 7500Lm (±10%), Horas de Vida Útil 50.000 Hrs, Garantía de 5 años. INCLUYE ACCESORIOS DE FIJACIÓN Y TODO LO NECESARIO PARA SU CORRECTO FUNCIONAMIENTO. </t>
  </si>
  <si>
    <t>SUMINISTRO E INSTALACIÓN DE CABLE DE COBRE THHN/THWN N°12 AWG. NO INCLUYE TERMINALES NI CONDULADO.</t>
  </si>
  <si>
    <t>SUBTOTAL REDES ELÉCTRICAS</t>
  </si>
  <si>
    <t>REDES SANITARIAS</t>
  </si>
  <si>
    <t>SALIDA SANITARIA</t>
  </si>
  <si>
    <t>REGISTRO Red White 2" (Incluye accesorios)</t>
  </si>
  <si>
    <t>BUJE SOLDADO PVC-S - 3" x 2" Incluye instalación, limpiador y soldadura</t>
  </si>
  <si>
    <t>BUJE SOLDADO PVC-S - 4" x 3" Incluye instalación, limpiador y soldadura</t>
  </si>
  <si>
    <t>CODO 45° 1/8 CxC SANITARIO 3'' Incluye instalación, limpiador y soldadura</t>
  </si>
  <si>
    <t>TUBERIA PVC-S 3" (Red sanitaria Descolgada) Incluye instalación y accesorios.</t>
  </si>
  <si>
    <t>MANTENIMIENTO RED HIDRÁULICA Y ELÉCTROBOMBA</t>
  </si>
  <si>
    <t>REGISTRO Red White  1 1/2"(Incluye accesorios)</t>
  </si>
  <si>
    <t>CHEQUE Roscado Red White 1 1/2"  (Incluye Universal).</t>
  </si>
  <si>
    <t>TUBERIA PVC-P  RDE 21  1 1/2"  Agua Fria  (Red de suministro Descolgada) Incluye instalación y accesorios.</t>
  </si>
  <si>
    <t>TUBERIA PVC-P RDE 9 1/2" Agua Fria ( Red de suministro Descolgada) Incluye instalación y accesorios.</t>
  </si>
  <si>
    <t>BOTON ACCIONADOR SENCILLO PUSH CROMO REF 022300001 Tipo Grival o equivalente</t>
  </si>
  <si>
    <t xml:space="preserve">SUMINISTRO E INSTALACIÓN DE SANITARIO tipo ERIE  de colgar bajo consumo tipo push anti vandálico color blanco, colgado al muro con sifón oculto corona o equivalente, (Incluye sistema de valvula anti vandálico posterior, Taza ERIE 1.28 LitrosGPF EP/GF, Valvula anti vandálica Sanitario UA, Asiento Institucional con taza, asiento, valvula tipo push de entrada posterior, consumo 4.8 lppf)  </t>
  </si>
  <si>
    <t>SUMINISTRO E INSTALACIÓN DE GRIFERIA LAVAMANOS ARCE tipo Grival o equivalente. Conjunto : Llave Individual Arce incluye sifon desague y griflex. Ref. CP1020001</t>
  </si>
  <si>
    <t>SUBTOTAL REDES HIDROSANITARIAS</t>
  </si>
  <si>
    <t xml:space="preserve">MANTENIMIENTO </t>
  </si>
  <si>
    <t xml:space="preserve">SISTEMA SEPTICO INTEGRADO DE 2.400 LTS </t>
  </si>
  <si>
    <t>MARCO Y TAPA CAJA INSPECCION de 0.60 x 0.60 m. (Marco en ángulo 2 1/2 x 2 1/2 * 3/16", tapa reforzada en platina de 3 * 3/16" con parrilla en varilla 3/8 cada 10 cm.).</t>
  </si>
  <si>
    <t>MANTENIMIENTO  DE  CARPINTERÍA METÁLICA - (PUERTAS Y VENTANAS) Incluye desmonte,  limpieza, remoción de pintura, lijada, aplicación de anticorrosivo,  pintura esmalte y reinstalación).</t>
  </si>
  <si>
    <t>DESMONTE DE GRIFERIA TIPO PUSH Ducha.</t>
  </si>
  <si>
    <t>DESMONTE APARATOS SANITARIOS (Incluye cargue y retiro de material desmontado).</t>
  </si>
  <si>
    <t>Cambio panel interno de puerta (lamina galvanizada pintada) 1.87*0.81</t>
  </si>
  <si>
    <t>CARPA EN LONA FERRARI CON PROTECTOR BLACK OUT</t>
  </si>
  <si>
    <t>PISO DE CAUCHO ACUSTICO 4mm. Tipo Noraplan Signa Acoustic o equivalente.</t>
  </si>
  <si>
    <t>PINTURA EPÓXICA AZUL - AMARILLA CON DEMARCACIÓN DE SEGURIDAD, PARA TRÁFICO PESADO - BODEGA. PINTURA EPÓXICA EN 3 CAPAS EN EL PRIMER NIVEL DE LA SUPERFICIE PREVIAMENTE ALISTADA, (INCLUYE APLICACIÓN DE DESINCRUSTANTE DEMARCACIÓN DE ZONAS DE ACUERDO A LA DISTRIBUCIÓN EN PLANOS)</t>
  </si>
  <si>
    <t>SUB TOTAL MANTENIMIENTO</t>
  </si>
  <si>
    <t>CPA:  002-02-02-005-004-01-2-10 ADECUACIÓN DE LA SUPERFICIE DE LAS PLANTAS GENERADORAS DEL RADAR TPS- 78 – HASTA POR LA SUMA DE $38.000.000</t>
  </si>
  <si>
    <t>CPA:  002-02-02-005-004-01-2-16 MANTENIMIENTO Y ADECUACION ALMACEN MISCELANEOS – HASTA POR LA SUMA DE $43.900.912</t>
  </si>
  <si>
    <t>CPA:  002-02-02-005-004-01-2-16 MANTENIMIENTO Y ADECUACION BAÑOS RANCHO DE TROPA – HASTA POR LA SUMA DE $10.954.737</t>
  </si>
  <si>
    <t>CPA:  002-02-02-005-004-01-2-16 ADECUACION BAÑO OFICINA SEGUNDO COMANDO – HASTA POR LA SUMA DE $7.774.841</t>
  </si>
  <si>
    <t>CPA:  002-02-02-005-004-02-4-54 MANTENIMIENTO INSTALACIONES Y REDES ELECTRICAS DEL BLART DE SARAVENA 
002-02-02-005-004-01-2-54 MANTENIMIENTO INSTALACIONES DEL BLART DE SARAVENA
HASTA POR LA SUMA DE $50.000.000</t>
  </si>
  <si>
    <t>VALOR TOTAL OFERTA</t>
  </si>
  <si>
    <r>
      <rPr>
        <b/>
        <sz val="11"/>
        <color rgb="FFFF0000"/>
        <rFont val="Arial"/>
        <family val="2"/>
      </rPr>
      <t xml:space="preserve">NOTA 1: </t>
    </r>
    <r>
      <rPr>
        <sz val="11"/>
        <color rgb="FFFF0000"/>
        <rFont val="Arial"/>
        <family val="2"/>
      </rPr>
      <t xml:space="preserve">Corresponde al proponente la responsabilidad de verificar que todas las actividades se encuentren in incluidas en el presente anexo. En caso de que advierta que falta alguna actividad o que la cantidad o algún otro aspecto no coincida con las cantidades de obra, deberá hacer los ajustes correspondientes. </t>
    </r>
  </si>
  <si>
    <r>
      <rPr>
        <b/>
        <sz val="11"/>
        <color theme="1"/>
        <rFont val="Arial"/>
        <family val="2"/>
      </rPr>
      <t xml:space="preserve">NOTA 2: </t>
    </r>
    <r>
      <rPr>
        <sz val="11"/>
        <color theme="1"/>
        <rFont val="Arial"/>
        <family val="2"/>
      </rPr>
      <t>Corresponderá al proponente la responsabilidad de determinar, evaluar y asumir los impuestos (nacionales, departamentales y distritales), tasas y contribuciones, así como los demás costos tributarios y de cualquier otra naturaleza que conlleve la presentación de la Oferta, por lo que se entenderá que en el valor ofertado se encuentran incluidos todos y cada uno de los impuestos y gastos que deberá asumir el contratista.</t>
    </r>
  </si>
  <si>
    <r>
      <rPr>
        <b/>
        <sz val="11"/>
        <color theme="1"/>
        <rFont val="Arial"/>
        <family val="2"/>
      </rPr>
      <t>NOTA 4:</t>
    </r>
    <r>
      <rPr>
        <sz val="11"/>
        <color theme="1"/>
        <rFont val="Arial"/>
        <family val="2"/>
      </rPr>
      <t xml:space="preserve"> En caso de discrepancias, prevalecerá el valor unitario sobre el valor total, la Unidad tomará en cuenta el valor unitario y lo multiplicará por la cantidad para obtener el valor total. </t>
    </r>
  </si>
  <si>
    <t>[Firma representante legal del Proponente o del Proponente persona natural]</t>
  </si>
  <si>
    <t>Nombre: [Insertar información]</t>
  </si>
  <si>
    <t>Cargo: [Insertar información]</t>
  </si>
  <si>
    <t>Documento de Identidad: [Insertar información]</t>
  </si>
  <si>
    <t>NOTA 3: La oferta deberá presentarse en cifras cerradas, SIN DECIMALES. En caso de que la propuesta se presente con decimales, el comité económico evaluador realizará la corrección aritmética correspondiente para tomar las cifras SIN DECIMALES.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</si>
</sst>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240A]\ #,##0.00"/>
    <numFmt numFmtId="165" formatCode="_-* #,##0.00\ &quot;€&quot;_-;\-* #,##0.00\ &quot;€&quot;_-;_-* &quot;-&quot;??\ &quot;€&quot;_-;_-@_-"/>
    <numFmt numFmtId="166" formatCode="[$$-240A]\ #,##0"/>
    <numFmt numFmtId="167" formatCode="_-* #,##0\ &quot;€&quot;_-;\-* #,##0\ &quot;€&quot;_-;_-* &quot;-&quot;\ &quot;€&quot;_-;_-@_-"/>
    <numFmt numFmtId="168" formatCode="_-[$$-240A]\ * #,##0.00_-;\-[$$-240A]\ * #,##0.00_-;_-[$$-240A]\ * &quot;-&quot;??_-;_-@_-"/>
    <numFmt numFmtId="169" formatCode="&quot;$&quot;\ #,##0"/>
    <numFmt numFmtId="170" formatCode="_ &quot;$&quot;\ * #,##0.00_ ;_ &quot;$&quot;\ * \-#,##0.00_ ;_ &quot;$&quot;\ * &quot;-&quot;??_ ;_ @_ "/>
  </numFmts>
  <fonts count="24" x14ac:knownFonts="1">
    <font>
      <sz val="11"/>
      <color theme="1"/>
      <name val="Calibri"/>
      <family val="2"/>
      <scheme val="minor"/>
    </font>
    <font>
      <b/>
      <sz val="8"/>
      <color rgb="FF000000"/>
      <name val="Arial Narrow"/>
      <family val="2"/>
    </font>
    <font>
      <b/>
      <sz val="8"/>
      <color rgb="FFFF0000"/>
      <name val="Arial"/>
      <family val="2"/>
    </font>
    <font>
      <sz val="10"/>
      <color theme="1"/>
      <name val="Arial"/>
      <family val="2"/>
    </font>
    <font>
      <b/>
      <sz val="10"/>
      <color theme="1"/>
      <name val="Arial"/>
      <family val="2"/>
    </font>
    <font>
      <b/>
      <sz val="10"/>
      <color rgb="FFFF0000"/>
      <name val="Arial"/>
      <family val="2"/>
    </font>
    <font>
      <sz val="10"/>
      <color rgb="FFFF0000"/>
      <name val="Arial"/>
      <family val="2"/>
    </font>
    <font>
      <b/>
      <sz val="10"/>
      <color rgb="FF000000"/>
      <name val="Arial"/>
      <family val="2"/>
    </font>
    <font>
      <sz val="11"/>
      <color theme="1"/>
      <name val="Calibri"/>
      <family val="2"/>
      <scheme val="minor"/>
    </font>
    <font>
      <b/>
      <sz val="10"/>
      <color indexed="8"/>
      <name val="Arial"/>
      <family val="2"/>
    </font>
    <font>
      <sz val="10"/>
      <color indexed="8"/>
      <name val="Arial"/>
      <family val="2"/>
    </font>
    <font>
      <sz val="10"/>
      <name val="Arial"/>
      <family val="2"/>
    </font>
    <font>
      <b/>
      <sz val="12"/>
      <color rgb="FF000000"/>
      <name val="Arial Narrow"/>
      <family val="2"/>
    </font>
    <font>
      <b/>
      <sz val="10"/>
      <name val="Arial"/>
      <family val="2"/>
    </font>
    <font>
      <b/>
      <i/>
      <sz val="10"/>
      <name val="Arial"/>
      <family val="2"/>
    </font>
    <font>
      <b/>
      <sz val="11"/>
      <color rgb="FF002060"/>
      <name val="Arial"/>
      <family val="2"/>
    </font>
    <font>
      <b/>
      <sz val="9"/>
      <color indexed="81"/>
      <name val="Tahoma"/>
      <family val="2"/>
    </font>
    <font>
      <sz val="9"/>
      <color indexed="81"/>
      <name val="Tahoma"/>
      <family val="2"/>
    </font>
    <font>
      <b/>
      <sz val="10"/>
      <color theme="0"/>
      <name val="Arial"/>
      <family val="2"/>
    </font>
    <font>
      <b/>
      <sz val="12"/>
      <color rgb="FF000000"/>
      <name val="Arial"/>
      <family val="2"/>
    </font>
    <font>
      <sz val="11"/>
      <color rgb="FFFF0000"/>
      <name val="Arial"/>
      <family val="2"/>
    </font>
    <font>
      <b/>
      <sz val="11"/>
      <color rgb="FFFF0000"/>
      <name val="Arial"/>
      <family val="2"/>
    </font>
    <font>
      <sz val="11"/>
      <color theme="1"/>
      <name val="Arial"/>
      <family val="2"/>
    </font>
    <font>
      <b/>
      <sz val="11"/>
      <color theme="1"/>
      <name val="Arial"/>
      <family val="2"/>
    </font>
  </fonts>
  <fills count="11">
    <fill>
      <patternFill patternType="none"/>
    </fill>
    <fill>
      <patternFill patternType="gray125"/>
    </fill>
    <fill>
      <patternFill patternType="solid">
        <fgColor rgb="FFA9D08E"/>
        <bgColor indexed="64"/>
      </patternFill>
    </fill>
    <fill>
      <patternFill patternType="solid">
        <fgColor rgb="FFFFFF00"/>
        <bgColor indexed="64"/>
      </patternFill>
    </fill>
    <fill>
      <patternFill patternType="solid">
        <fgColor rgb="FFD9D9D9"/>
        <bgColor indexed="64"/>
      </patternFill>
    </fill>
    <fill>
      <patternFill patternType="solid">
        <fgColor theme="0" tint="-0.249977111117893"/>
        <bgColor indexed="64"/>
      </patternFill>
    </fill>
    <fill>
      <patternFill patternType="solid">
        <fgColor theme="0"/>
        <bgColor indexed="64"/>
      </patternFill>
    </fill>
    <fill>
      <patternFill patternType="solid">
        <fgColor theme="1" tint="0.34998626667073579"/>
        <bgColor indexed="64"/>
      </patternFill>
    </fill>
    <fill>
      <patternFill patternType="solid">
        <fgColor theme="4" tint="0.59999389629810485"/>
        <bgColor indexed="64"/>
      </patternFill>
    </fill>
    <fill>
      <patternFill patternType="solid">
        <fgColor theme="1" tint="0.499984740745262"/>
        <bgColor indexed="64"/>
      </patternFill>
    </fill>
    <fill>
      <patternFill patternType="solid">
        <fgColor rgb="FFFFD966"/>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165" fontId="8" fillId="0" borderId="0" applyFont="0" applyFill="0" applyBorder="0" applyAlignment="0" applyProtection="0"/>
    <xf numFmtId="167" fontId="8" fillId="0" borderId="0" applyFont="0" applyFill="0" applyBorder="0" applyAlignment="0" applyProtection="0"/>
    <xf numFmtId="170" fontId="11" fillId="0" borderId="0" applyFont="0" applyFill="0" applyBorder="0" applyAlignment="0" applyProtection="0"/>
    <xf numFmtId="0" fontId="11" fillId="0" borderId="0"/>
    <xf numFmtId="0" fontId="11" fillId="0" borderId="0"/>
  </cellStyleXfs>
  <cellXfs count="238">
    <xf numFmtId="0" fontId="0" fillId="0" borderId="0" xfId="0"/>
    <xf numFmtId="0" fontId="3" fillId="0" borderId="0" xfId="0" applyFont="1"/>
    <xf numFmtId="0" fontId="1" fillId="0" borderId="0" xfId="0" applyFont="1" applyFill="1" applyBorder="1" applyAlignment="1">
      <alignment vertical="center"/>
    </xf>
    <xf numFmtId="2" fontId="9" fillId="5" borderId="6" xfId="0" applyNumberFormat="1" applyFont="1" applyFill="1" applyBorder="1" applyAlignment="1">
      <alignment horizontal="center" vertical="center" wrapText="1"/>
    </xf>
    <xf numFmtId="0" fontId="9" fillId="5" borderId="1" xfId="0" applyFont="1" applyFill="1" applyBorder="1" applyAlignment="1">
      <alignment horizontal="center" vertical="top" wrapText="1"/>
    </xf>
    <xf numFmtId="0" fontId="9" fillId="5" borderId="1" xfId="0" applyFont="1" applyFill="1" applyBorder="1" applyAlignment="1">
      <alignment horizontal="center" vertical="center" wrapText="1"/>
    </xf>
    <xf numFmtId="4" fontId="9" fillId="5" borderId="1" xfId="0" applyNumberFormat="1"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165" fontId="9" fillId="5" borderId="7" xfId="1" applyFont="1" applyFill="1" applyBorder="1" applyAlignment="1">
      <alignment horizontal="center" vertical="center" wrapText="1"/>
    </xf>
    <xf numFmtId="49" fontId="10" fillId="0" borderId="6" xfId="0" applyNumberFormat="1" applyFont="1" applyBorder="1" applyAlignment="1">
      <alignment horizontal="center" vertical="center" wrapText="1"/>
    </xf>
    <xf numFmtId="0" fontId="10" fillId="0" borderId="1" xfId="0" applyFont="1" applyBorder="1" applyAlignment="1">
      <alignment horizontal="left" vertical="top" wrapText="1"/>
    </xf>
    <xf numFmtId="0" fontId="10" fillId="0" borderId="1" xfId="0" applyFont="1" applyBorder="1" applyAlignment="1">
      <alignment horizontal="center" vertical="center" wrapText="1"/>
    </xf>
    <xf numFmtId="4" fontId="10" fillId="0" borderId="1" xfId="0" applyNumberFormat="1" applyFont="1" applyBorder="1" applyAlignment="1">
      <alignment horizontal="center" vertical="center" wrapText="1"/>
    </xf>
    <xf numFmtId="0" fontId="3" fillId="0" borderId="6" xfId="0" applyFont="1" applyBorder="1" applyAlignment="1">
      <alignment horizontal="center" vertical="center"/>
    </xf>
    <xf numFmtId="0" fontId="11" fillId="0" borderId="1" xfId="0" applyFont="1" applyFill="1" applyBorder="1" applyAlignment="1">
      <alignment wrapText="1"/>
    </xf>
    <xf numFmtId="0" fontId="3" fillId="0" borderId="1" xfId="0" applyFont="1" applyBorder="1" applyAlignment="1">
      <alignment horizontal="center" vertical="center"/>
    </xf>
    <xf numFmtId="4" fontId="3" fillId="0" borderId="1" xfId="0" applyNumberFormat="1"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166" fontId="10" fillId="0" borderId="1" xfId="0" applyNumberFormat="1" applyFont="1" applyBorder="1" applyAlignment="1">
      <alignment horizontal="center" vertical="center" wrapText="1"/>
    </xf>
    <xf numFmtId="166" fontId="10" fillId="0" borderId="7" xfId="0" applyNumberFormat="1" applyFont="1" applyBorder="1" applyAlignment="1">
      <alignment horizontal="center" vertical="center" wrapText="1"/>
    </xf>
    <xf numFmtId="166" fontId="9" fillId="5" borderId="1" xfId="0" applyNumberFormat="1" applyFont="1" applyFill="1" applyBorder="1" applyAlignment="1">
      <alignment horizontal="center" vertical="center" wrapText="1"/>
    </xf>
    <xf numFmtId="166" fontId="9" fillId="5" borderId="7" xfId="1" applyNumberFormat="1" applyFont="1" applyFill="1" applyBorder="1" applyAlignment="1">
      <alignment horizontal="center" vertical="center" wrapText="1"/>
    </xf>
    <xf numFmtId="0" fontId="11" fillId="0" borderId="1" xfId="0" applyFont="1" applyFill="1" applyBorder="1" applyAlignment="1">
      <alignment vertical="center" wrapText="1"/>
    </xf>
    <xf numFmtId="0" fontId="13" fillId="0" borderId="6" xfId="0" applyFont="1" applyBorder="1" applyAlignment="1">
      <alignment horizontal="center" vertical="center"/>
    </xf>
    <xf numFmtId="0" fontId="13" fillId="0" borderId="1" xfId="0" applyFont="1" applyBorder="1" applyAlignment="1">
      <alignment horizontal="center" wrapText="1"/>
    </xf>
    <xf numFmtId="0" fontId="13" fillId="0" borderId="1" xfId="0" applyFont="1" applyBorder="1" applyAlignment="1">
      <alignment horizontal="center" vertical="center"/>
    </xf>
    <xf numFmtId="4" fontId="13" fillId="0" borderId="1" xfId="0" applyNumberFormat="1" applyFont="1" applyBorder="1" applyAlignment="1">
      <alignment horizontal="center" vertical="center"/>
    </xf>
    <xf numFmtId="168" fontId="13" fillId="0" borderId="1" xfId="2" applyNumberFormat="1" applyFont="1" applyFill="1" applyBorder="1" applyAlignment="1">
      <alignment horizontal="center" vertical="center"/>
    </xf>
    <xf numFmtId="168" fontId="13" fillId="0" borderId="7" xfId="2" applyNumberFormat="1" applyFont="1" applyFill="1" applyBorder="1" applyAlignment="1">
      <alignment horizontal="center" vertical="center"/>
    </xf>
    <xf numFmtId="0" fontId="13" fillId="0" borderId="1" xfId="0" applyFont="1" applyBorder="1" applyAlignment="1">
      <alignment wrapText="1"/>
    </xf>
    <xf numFmtId="0" fontId="11" fillId="0" borderId="1" xfId="0" applyFont="1" applyBorder="1" applyAlignment="1">
      <alignment horizontal="center" vertical="center"/>
    </xf>
    <xf numFmtId="4" fontId="11" fillId="0" borderId="1" xfId="0" applyNumberFormat="1" applyFont="1" applyBorder="1" applyAlignment="1">
      <alignment horizontal="center" vertical="center"/>
    </xf>
    <xf numFmtId="49" fontId="13" fillId="9" borderId="6" xfId="0" applyNumberFormat="1" applyFont="1" applyFill="1" applyBorder="1" applyAlignment="1">
      <alignment horizontal="center" vertical="center"/>
    </xf>
    <xf numFmtId="0" fontId="13" fillId="9" borderId="1" xfId="0" applyFont="1" applyFill="1" applyBorder="1" applyAlignment="1">
      <alignment horizontal="left" wrapText="1"/>
    </xf>
    <xf numFmtId="0" fontId="11" fillId="9" borderId="1" xfId="0" applyFont="1" applyFill="1" applyBorder="1" applyAlignment="1">
      <alignment horizontal="center" vertical="center"/>
    </xf>
    <xf numFmtId="4" fontId="11" fillId="9" borderId="1" xfId="0" applyNumberFormat="1" applyFont="1" applyFill="1" applyBorder="1" applyAlignment="1">
      <alignment horizontal="center" vertical="center"/>
    </xf>
    <xf numFmtId="49" fontId="11" fillId="0" borderId="6" xfId="0" applyNumberFormat="1" applyFont="1" applyBorder="1" applyAlignment="1">
      <alignment horizontal="center" vertical="center"/>
    </xf>
    <xf numFmtId="0" fontId="3" fillId="0" borderId="1" xfId="0" applyFont="1" applyBorder="1" applyAlignment="1">
      <alignment horizontal="left" vertical="center" wrapText="1"/>
    </xf>
    <xf numFmtId="0" fontId="11" fillId="0" borderId="1" xfId="0" applyFont="1" applyBorder="1" applyAlignment="1">
      <alignment horizontal="left" wrapText="1"/>
    </xf>
    <xf numFmtId="49" fontId="11" fillId="0" borderId="6" xfId="0" applyNumberFormat="1" applyFont="1" applyFill="1" applyBorder="1" applyAlignment="1">
      <alignment horizontal="center" vertical="center"/>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xf>
    <xf numFmtId="4" fontId="11" fillId="0" borderId="1" xfId="0" applyNumberFormat="1" applyFont="1" applyFill="1" applyBorder="1" applyAlignment="1">
      <alignment horizontal="center" vertical="center"/>
    </xf>
    <xf numFmtId="0" fontId="11" fillId="0" borderId="1" xfId="0" applyFont="1" applyFill="1" applyBorder="1" applyAlignment="1">
      <alignment horizontal="left" wrapText="1"/>
    </xf>
    <xf numFmtId="49" fontId="13" fillId="0" borderId="6" xfId="0" applyNumberFormat="1" applyFont="1" applyBorder="1" applyAlignment="1">
      <alignment horizontal="center" vertical="center"/>
    </xf>
    <xf numFmtId="0" fontId="13" fillId="0" borderId="1" xfId="0" applyFont="1" applyBorder="1" applyAlignment="1">
      <alignment horizontal="left" wrapText="1"/>
    </xf>
    <xf numFmtId="49" fontId="11" fillId="9" borderId="6" xfId="0" applyNumberFormat="1" applyFont="1" applyFill="1" applyBorder="1" applyAlignment="1">
      <alignment horizontal="center" vertical="center"/>
    </xf>
    <xf numFmtId="0" fontId="14" fillId="9" borderId="1" xfId="0" applyFont="1" applyFill="1" applyBorder="1" applyAlignment="1">
      <alignment horizontal="center" vertical="center"/>
    </xf>
    <xf numFmtId="4" fontId="14" fillId="9" borderId="1" xfId="0" applyNumberFormat="1" applyFont="1" applyFill="1" applyBorder="1" applyAlignment="1">
      <alignment horizontal="center" vertical="center"/>
    </xf>
    <xf numFmtId="169" fontId="13" fillId="9" borderId="7" xfId="1" applyNumberFormat="1" applyFont="1" applyFill="1" applyBorder="1" applyAlignment="1">
      <alignment horizontal="right" vertical="center"/>
    </xf>
    <xf numFmtId="0" fontId="13" fillId="9" borderId="1" xfId="0" applyFont="1" applyFill="1" applyBorder="1" applyAlignment="1">
      <alignment horizontal="center" vertical="center"/>
    </xf>
    <xf numFmtId="4" fontId="13" fillId="9" borderId="1" xfId="0" applyNumberFormat="1" applyFont="1" applyFill="1" applyBorder="1" applyAlignment="1">
      <alignment horizontal="center" vertical="center"/>
    </xf>
    <xf numFmtId="169" fontId="11" fillId="9" borderId="7" xfId="1" applyNumberFormat="1" applyFont="1" applyFill="1" applyBorder="1" applyAlignment="1">
      <alignment horizontal="right" vertical="center"/>
    </xf>
    <xf numFmtId="169" fontId="11" fillId="0" borderId="7" xfId="1" applyNumberFormat="1" applyFont="1" applyFill="1" applyBorder="1" applyAlignment="1">
      <alignment horizontal="right" vertical="center"/>
    </xf>
    <xf numFmtId="170" fontId="11" fillId="0" borderId="1" xfId="3" applyFont="1" applyFill="1" applyBorder="1" applyAlignment="1">
      <alignment horizontal="center" vertical="center"/>
    </xf>
    <xf numFmtId="4" fontId="11" fillId="0" borderId="1" xfId="3" applyNumberFormat="1" applyFont="1" applyFill="1" applyBorder="1" applyAlignment="1">
      <alignment horizontal="center" vertical="center"/>
    </xf>
    <xf numFmtId="3" fontId="11" fillId="0" borderId="1" xfId="0" applyNumberFormat="1" applyFont="1" applyBorder="1" applyAlignment="1">
      <alignment horizontal="center" vertical="center"/>
    </xf>
    <xf numFmtId="3" fontId="11" fillId="9" borderId="1" xfId="0" applyNumberFormat="1" applyFont="1" applyFill="1" applyBorder="1" applyAlignment="1">
      <alignment horizontal="center" vertical="center"/>
    </xf>
    <xf numFmtId="3" fontId="11" fillId="0" borderId="1" xfId="0" applyNumberFormat="1" applyFont="1" applyFill="1" applyBorder="1" applyAlignment="1">
      <alignment horizontal="center" vertical="center"/>
    </xf>
    <xf numFmtId="49" fontId="13" fillId="9" borderId="8" xfId="0" applyNumberFormat="1" applyFont="1" applyFill="1" applyBorder="1" applyAlignment="1">
      <alignment horizontal="center" vertical="center"/>
    </xf>
    <xf numFmtId="0" fontId="13" fillId="9" borderId="9" xfId="0" applyFont="1" applyFill="1" applyBorder="1" applyAlignment="1">
      <alignment horizontal="left" wrapText="1"/>
    </xf>
    <xf numFmtId="0" fontId="11" fillId="9" borderId="9" xfId="0" applyFont="1" applyFill="1" applyBorder="1" applyAlignment="1">
      <alignment horizontal="center" vertical="center"/>
    </xf>
    <xf numFmtId="3" fontId="11" fillId="9" borderId="9" xfId="0" applyNumberFormat="1" applyFont="1" applyFill="1" applyBorder="1" applyAlignment="1">
      <alignment horizontal="center" vertical="center"/>
    </xf>
    <xf numFmtId="169" fontId="11" fillId="0" borderId="1" xfId="2" applyNumberFormat="1" applyFont="1" applyFill="1" applyBorder="1" applyAlignment="1">
      <alignment horizontal="center" vertical="center"/>
    </xf>
    <xf numFmtId="169" fontId="11" fillId="0" borderId="7" xfId="2" applyNumberFormat="1" applyFont="1" applyFill="1" applyBorder="1" applyAlignment="1">
      <alignment vertical="center"/>
    </xf>
    <xf numFmtId="169" fontId="11" fillId="9" borderId="1" xfId="2" applyNumberFormat="1" applyFont="1" applyFill="1" applyBorder="1" applyAlignment="1">
      <alignment horizontal="center" vertical="center"/>
    </xf>
    <xf numFmtId="169" fontId="13" fillId="9" borderId="7" xfId="2" applyNumberFormat="1" applyFont="1" applyFill="1" applyBorder="1" applyAlignment="1">
      <alignment horizontal="right" vertical="center"/>
    </xf>
    <xf numFmtId="169" fontId="11" fillId="0" borderId="7" xfId="2" applyNumberFormat="1" applyFont="1" applyFill="1" applyBorder="1" applyAlignment="1">
      <alignment horizontal="right" vertical="center"/>
    </xf>
    <xf numFmtId="169" fontId="14" fillId="9" borderId="1" xfId="0" applyNumberFormat="1" applyFont="1" applyFill="1" applyBorder="1" applyAlignment="1">
      <alignment horizontal="right" vertical="center"/>
    </xf>
    <xf numFmtId="169" fontId="11" fillId="0" borderId="1" xfId="1" applyNumberFormat="1" applyFont="1" applyFill="1" applyBorder="1" applyAlignment="1">
      <alignment vertical="center"/>
    </xf>
    <xf numFmtId="169" fontId="11" fillId="0" borderId="7" xfId="1" applyNumberFormat="1" applyFont="1" applyFill="1" applyBorder="1" applyAlignment="1">
      <alignment vertical="center"/>
    </xf>
    <xf numFmtId="169" fontId="11" fillId="0" borderId="1" xfId="2" applyNumberFormat="1" applyFont="1" applyFill="1" applyBorder="1" applyAlignment="1">
      <alignment vertical="center"/>
    </xf>
    <xf numFmtId="169" fontId="13" fillId="9" borderId="1" xfId="2" applyNumberFormat="1" applyFont="1" applyFill="1" applyBorder="1" applyAlignment="1">
      <alignment horizontal="center" vertical="center"/>
    </xf>
    <xf numFmtId="169" fontId="11" fillId="9" borderId="9" xfId="2" applyNumberFormat="1" applyFont="1" applyFill="1" applyBorder="1" applyAlignment="1">
      <alignment horizontal="center" vertical="center"/>
    </xf>
    <xf numFmtId="169" fontId="13" fillId="9" borderId="10" xfId="2" applyNumberFormat="1" applyFont="1" applyFill="1" applyBorder="1" applyAlignment="1">
      <alignment horizontal="right" vertical="center"/>
    </xf>
    <xf numFmtId="0" fontId="4" fillId="6" borderId="15"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5" fillId="0" borderId="1" xfId="0" applyFont="1" applyBorder="1" applyAlignment="1">
      <alignment horizontal="center" vertical="center"/>
    </xf>
    <xf numFmtId="9" fontId="4" fillId="0" borderId="1" xfId="0" applyNumberFormat="1" applyFont="1" applyBorder="1" applyAlignment="1">
      <alignment horizontal="center" vertical="center"/>
    </xf>
    <xf numFmtId="0" fontId="7" fillId="4" borderId="7" xfId="0" applyFont="1" applyFill="1" applyBorder="1" applyAlignment="1">
      <alignment horizontal="center" vertical="center"/>
    </xf>
    <xf numFmtId="0" fontId="7" fillId="0" borderId="7" xfId="0" applyFont="1" applyBorder="1" applyAlignment="1">
      <alignment horizontal="center" vertical="center"/>
    </xf>
    <xf numFmtId="0" fontId="4" fillId="3" borderId="10" xfId="0" applyFont="1" applyFill="1" applyBorder="1" applyAlignment="1">
      <alignment horizontal="center" vertical="center"/>
    </xf>
    <xf numFmtId="0" fontId="11" fillId="0" borderId="25" xfId="0" applyFont="1" applyFill="1" applyBorder="1" applyAlignment="1">
      <alignment wrapText="1"/>
    </xf>
    <xf numFmtId="0" fontId="4" fillId="6" borderId="1" xfId="0" applyFont="1" applyFill="1" applyBorder="1" applyAlignment="1">
      <alignment horizontal="center" vertical="center" wrapText="1"/>
    </xf>
    <xf numFmtId="0" fontId="3" fillId="6" borderId="1" xfId="0" applyFont="1" applyFill="1" applyBorder="1" applyAlignment="1">
      <alignment wrapText="1"/>
    </xf>
    <xf numFmtId="0" fontId="3" fillId="0" borderId="1" xfId="0" applyFont="1" applyBorder="1" applyAlignment="1">
      <alignment wrapText="1"/>
    </xf>
    <xf numFmtId="0" fontId="3" fillId="0" borderId="1" xfId="0" applyFont="1" applyBorder="1" applyAlignment="1">
      <alignment vertical="center" wrapText="1"/>
    </xf>
    <xf numFmtId="0" fontId="4" fillId="6" borderId="6"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27" xfId="0" applyFont="1" applyFill="1" applyBorder="1" applyAlignment="1">
      <alignment horizontal="center" vertical="center" wrapText="1"/>
    </xf>
    <xf numFmtId="0" fontId="4" fillId="6" borderId="28" xfId="0" applyFont="1" applyFill="1" applyBorder="1" applyAlignment="1">
      <alignment horizontal="center" vertical="center" wrapText="1"/>
    </xf>
    <xf numFmtId="0" fontId="4" fillId="6" borderId="29" xfId="0" applyFont="1" applyFill="1" applyBorder="1" applyAlignment="1">
      <alignment horizontal="center" vertical="center" wrapText="1"/>
    </xf>
    <xf numFmtId="2" fontId="9" fillId="5" borderId="15" xfId="0" applyNumberFormat="1" applyFont="1" applyFill="1" applyBorder="1" applyAlignment="1">
      <alignment horizontal="center" vertical="center" wrapText="1"/>
    </xf>
    <xf numFmtId="0" fontId="9" fillId="5" borderId="16" xfId="0" applyFont="1" applyFill="1" applyBorder="1" applyAlignment="1">
      <alignment horizontal="center" vertical="top" wrapText="1"/>
    </xf>
    <xf numFmtId="0" fontId="9" fillId="5" borderId="16" xfId="0" applyFont="1" applyFill="1" applyBorder="1" applyAlignment="1">
      <alignment horizontal="center" vertical="center" wrapText="1"/>
    </xf>
    <xf numFmtId="4" fontId="9" fillId="5" borderId="16" xfId="0" applyNumberFormat="1" applyFont="1" applyFill="1" applyBorder="1" applyAlignment="1">
      <alignment horizontal="center" vertical="center" wrapText="1"/>
    </xf>
    <xf numFmtId="166" fontId="9" fillId="5" borderId="16" xfId="0" applyNumberFormat="1" applyFont="1" applyFill="1" applyBorder="1" applyAlignment="1">
      <alignment horizontal="center" vertical="center" wrapText="1"/>
    </xf>
    <xf numFmtId="166" fontId="9" fillId="5" borderId="17" xfId="1" applyNumberFormat="1" applyFont="1" applyFill="1" applyBorder="1" applyAlignment="1">
      <alignment horizontal="center" vertical="center" wrapText="1"/>
    </xf>
    <xf numFmtId="166" fontId="10" fillId="0" borderId="1" xfId="0" applyNumberFormat="1" applyFont="1" applyFill="1" applyBorder="1" applyAlignment="1">
      <alignment horizontal="center" vertical="center" wrapText="1"/>
    </xf>
    <xf numFmtId="166" fontId="10" fillId="0" borderId="7" xfId="0" applyNumberFormat="1" applyFont="1" applyFill="1" applyBorder="1" applyAlignment="1">
      <alignment horizontal="center" vertical="center" wrapText="1"/>
    </xf>
    <xf numFmtId="0" fontId="3" fillId="6" borderId="9" xfId="0" applyFont="1" applyFill="1" applyBorder="1" applyAlignment="1">
      <alignment wrapText="1"/>
    </xf>
    <xf numFmtId="166" fontId="10" fillId="0" borderId="9" xfId="0" applyNumberFormat="1" applyFont="1" applyFill="1" applyBorder="1" applyAlignment="1">
      <alignment horizontal="center" vertical="center" wrapText="1"/>
    </xf>
    <xf numFmtId="166" fontId="10" fillId="0" borderId="10" xfId="0" applyNumberFormat="1" applyFont="1" applyFill="1" applyBorder="1" applyAlignment="1">
      <alignment horizontal="center" vertical="center" wrapText="1"/>
    </xf>
    <xf numFmtId="169" fontId="11" fillId="9" borderId="1" xfId="1" applyNumberFormat="1" applyFont="1" applyFill="1" applyBorder="1" applyAlignment="1">
      <alignment vertical="center"/>
    </xf>
    <xf numFmtId="0" fontId="3" fillId="0" borderId="1" xfId="0" applyFont="1" applyBorder="1" applyAlignment="1">
      <alignment horizontal="left" wrapText="1"/>
    </xf>
    <xf numFmtId="49" fontId="10" fillId="0" borderId="6" xfId="0" applyNumberFormat="1" applyFont="1" applyFill="1" applyBorder="1" applyAlignment="1">
      <alignment horizontal="center" vertical="center" wrapText="1"/>
    </xf>
    <xf numFmtId="0" fontId="10" fillId="0" borderId="1" xfId="0" applyFont="1" applyFill="1" applyBorder="1" applyAlignment="1">
      <alignment horizontal="left" vertical="top" wrapText="1"/>
    </xf>
    <xf numFmtId="0" fontId="10" fillId="0" borderId="1" xfId="0" applyFont="1" applyFill="1" applyBorder="1" applyAlignment="1">
      <alignment horizontal="center" vertical="center" wrapText="1"/>
    </xf>
    <xf numFmtId="4" fontId="10" fillId="0" borderId="1" xfId="0" applyNumberFormat="1" applyFont="1" applyFill="1" applyBorder="1" applyAlignment="1">
      <alignment horizontal="center" vertical="center" wrapText="1"/>
    </xf>
    <xf numFmtId="0" fontId="3" fillId="0" borderId="1" xfId="0" applyFont="1" applyBorder="1" applyAlignment="1">
      <alignment vertical="top" wrapText="1"/>
    </xf>
    <xf numFmtId="2" fontId="3" fillId="0" borderId="1" xfId="0" applyNumberFormat="1" applyFont="1" applyBorder="1" applyAlignment="1">
      <alignment horizontal="center" vertical="center"/>
    </xf>
    <xf numFmtId="0" fontId="3" fillId="0" borderId="9" xfId="0" applyFont="1" applyBorder="1" applyAlignment="1">
      <alignment vertical="top" wrapText="1"/>
    </xf>
    <xf numFmtId="169" fontId="9" fillId="5" borderId="1" xfId="0" applyNumberFormat="1" applyFont="1" applyFill="1" applyBorder="1" applyAlignment="1">
      <alignment horizontal="center" vertical="center" wrapText="1"/>
    </xf>
    <xf numFmtId="169" fontId="9" fillId="5" borderId="7" xfId="1" applyNumberFormat="1" applyFont="1" applyFill="1" applyBorder="1" applyAlignment="1">
      <alignment horizontal="center" vertical="center" wrapText="1"/>
    </xf>
    <xf numFmtId="169" fontId="10" fillId="0" borderId="1" xfId="0" applyNumberFormat="1" applyFont="1" applyFill="1" applyBorder="1" applyAlignment="1">
      <alignment horizontal="center" vertical="center" wrapText="1"/>
    </xf>
    <xf numFmtId="169" fontId="10" fillId="0" borderId="7" xfId="0" applyNumberFormat="1" applyFont="1" applyFill="1" applyBorder="1" applyAlignment="1">
      <alignment horizontal="center" vertical="center" wrapText="1"/>
    </xf>
    <xf numFmtId="169" fontId="10" fillId="0" borderId="9" xfId="0" applyNumberFormat="1" applyFont="1" applyFill="1" applyBorder="1" applyAlignment="1">
      <alignment horizontal="center" vertical="center" wrapText="1"/>
    </xf>
    <xf numFmtId="169" fontId="10" fillId="0" borderId="10"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6" borderId="1" xfId="0" applyFont="1" applyFill="1" applyBorder="1" applyAlignment="1">
      <alignment horizontal="left" vertical="center" wrapText="1"/>
    </xf>
    <xf numFmtId="0" fontId="3" fillId="0" borderId="9" xfId="0" applyFont="1" applyBorder="1" applyAlignment="1">
      <alignment horizontal="left" wrapText="1"/>
    </xf>
    <xf numFmtId="0" fontId="4" fillId="7" borderId="1" xfId="0" applyFont="1" applyFill="1" applyBorder="1" applyAlignment="1">
      <alignment horizontal="center" vertical="center" wrapText="1"/>
    </xf>
    <xf numFmtId="0" fontId="4" fillId="9" borderId="1" xfId="0" applyFont="1" applyFill="1" applyBorder="1" applyAlignment="1">
      <alignment horizontal="center" vertical="center"/>
    </xf>
    <xf numFmtId="0" fontId="4" fillId="9"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2" fontId="3" fillId="0" borderId="1" xfId="0" applyNumberFormat="1" applyFont="1" applyFill="1" applyBorder="1" applyAlignment="1">
      <alignment horizontal="center" vertical="center"/>
    </xf>
    <xf numFmtId="2" fontId="4" fillId="9" borderId="1" xfId="0" applyNumberFormat="1" applyFont="1" applyFill="1" applyBorder="1" applyAlignment="1">
      <alignment horizontal="center" vertical="center"/>
    </xf>
    <xf numFmtId="0" fontId="4" fillId="9" borderId="1" xfId="0" applyFont="1" applyFill="1" applyBorder="1" applyAlignment="1">
      <alignment horizontal="left"/>
    </xf>
    <xf numFmtId="0" fontId="4" fillId="9" borderId="1" xfId="0" applyFont="1" applyFill="1" applyBorder="1" applyAlignment="1">
      <alignment horizontal="left" vertical="center"/>
    </xf>
    <xf numFmtId="2" fontId="4" fillId="9" borderId="1" xfId="0" applyNumberFormat="1" applyFont="1" applyFill="1" applyBorder="1" applyAlignment="1">
      <alignment horizontal="left" vertical="center"/>
    </xf>
    <xf numFmtId="0" fontId="4" fillId="0" borderId="1" xfId="0" applyFont="1" applyBorder="1" applyAlignment="1">
      <alignment horizontal="left"/>
    </xf>
    <xf numFmtId="0" fontId="4" fillId="0" borderId="1" xfId="0" applyFont="1" applyBorder="1" applyAlignment="1">
      <alignment horizontal="left" vertical="center"/>
    </xf>
    <xf numFmtId="2" fontId="4" fillId="0" borderId="1" xfId="0" applyNumberFormat="1" applyFont="1" applyBorder="1" applyAlignment="1">
      <alignment horizontal="left" vertical="center"/>
    </xf>
    <xf numFmtId="2" fontId="4" fillId="7" borderId="1" xfId="0" applyNumberFormat="1" applyFont="1" applyFill="1" applyBorder="1" applyAlignment="1">
      <alignment horizontal="center" vertical="center" wrapText="1"/>
    </xf>
    <xf numFmtId="0" fontId="18" fillId="7" borderId="1" xfId="0" applyFont="1" applyFill="1" applyBorder="1" applyAlignment="1">
      <alignment horizontal="center" vertical="center" wrapText="1"/>
    </xf>
    <xf numFmtId="2" fontId="18" fillId="7" borderId="1" xfId="0" applyNumberFormat="1" applyFont="1" applyFill="1" applyBorder="1" applyAlignment="1">
      <alignment horizontal="center" vertical="center" wrapText="1"/>
    </xf>
    <xf numFmtId="0" fontId="11" fillId="0" borderId="1" xfId="0" applyFont="1" applyBorder="1" applyAlignment="1">
      <alignment horizontal="left" vertical="center" wrapText="1"/>
    </xf>
    <xf numFmtId="2" fontId="11" fillId="0" borderId="1" xfId="0" applyNumberFormat="1" applyFont="1" applyBorder="1" applyAlignment="1">
      <alignment horizontal="center" vertical="center"/>
    </xf>
    <xf numFmtId="2" fontId="11"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2" fontId="4" fillId="0" borderId="1" xfId="0" applyNumberFormat="1" applyFont="1" applyFill="1" applyBorder="1" applyAlignment="1">
      <alignment horizontal="center" vertical="center"/>
    </xf>
    <xf numFmtId="169" fontId="4" fillId="7" borderId="1" xfId="0" applyNumberFormat="1" applyFont="1" applyFill="1" applyBorder="1" applyAlignment="1">
      <alignment horizontal="center" vertical="center" wrapText="1"/>
    </xf>
    <xf numFmtId="169" fontId="9" fillId="9" borderId="1" xfId="0" applyNumberFormat="1" applyFont="1" applyFill="1" applyBorder="1" applyAlignment="1">
      <alignment horizontal="center" vertical="center" wrapText="1"/>
    </xf>
    <xf numFmtId="169" fontId="3" fillId="0" borderId="1" xfId="0" applyNumberFormat="1" applyFont="1" applyFill="1" applyBorder="1" applyAlignment="1">
      <alignment horizontal="center" vertical="center"/>
    </xf>
    <xf numFmtId="169" fontId="4" fillId="9" borderId="1" xfId="0" applyNumberFormat="1" applyFont="1" applyFill="1" applyBorder="1" applyAlignment="1">
      <alignment horizontal="left"/>
    </xf>
    <xf numFmtId="169" fontId="4" fillId="0" borderId="1" xfId="0" applyNumberFormat="1" applyFont="1" applyBorder="1" applyAlignment="1">
      <alignment horizontal="left"/>
    </xf>
    <xf numFmtId="169" fontId="18" fillId="7" borderId="1" xfId="0" applyNumberFormat="1" applyFont="1" applyFill="1" applyBorder="1" applyAlignment="1">
      <alignment horizontal="center" vertical="center" wrapText="1"/>
    </xf>
    <xf numFmtId="169" fontId="11" fillId="0" borderId="1" xfId="0" applyNumberFormat="1" applyFont="1" applyFill="1" applyBorder="1" applyAlignment="1">
      <alignment horizontal="center" vertical="center"/>
    </xf>
    <xf numFmtId="169" fontId="11" fillId="0" borderId="1" xfId="0" applyNumberFormat="1" applyFont="1" applyFill="1" applyBorder="1" applyAlignment="1">
      <alignment horizontal="center" vertical="center" wrapText="1"/>
    </xf>
    <xf numFmtId="169" fontId="9" fillId="0" borderId="1" xfId="0" applyNumberFormat="1" applyFont="1" applyFill="1" applyBorder="1" applyAlignment="1">
      <alignment horizontal="center" vertical="center" wrapText="1"/>
    </xf>
    <xf numFmtId="0" fontId="4" fillId="7" borderId="6" xfId="0" applyFont="1" applyFill="1" applyBorder="1" applyAlignment="1">
      <alignment horizontal="center" vertical="center" wrapText="1"/>
    </xf>
    <xf numFmtId="169" fontId="4" fillId="7" borderId="7" xfId="0" applyNumberFormat="1" applyFont="1" applyFill="1" applyBorder="1" applyAlignment="1">
      <alignment horizontal="center" vertical="center" wrapText="1"/>
    </xf>
    <xf numFmtId="0" fontId="4" fillId="9" borderId="6" xfId="0" applyNumberFormat="1" applyFont="1" applyFill="1" applyBorder="1" applyAlignment="1">
      <alignment horizontal="center" vertical="center"/>
    </xf>
    <xf numFmtId="169" fontId="9" fillId="9" borderId="7"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xf>
    <xf numFmtId="49" fontId="4" fillId="9" borderId="6" xfId="0" applyNumberFormat="1" applyFont="1" applyFill="1" applyBorder="1" applyAlignment="1">
      <alignment horizontal="center" vertical="center"/>
    </xf>
    <xf numFmtId="49" fontId="3" fillId="0" borderId="6" xfId="0" applyNumberFormat="1" applyFont="1" applyFill="1" applyBorder="1" applyAlignment="1">
      <alignment horizontal="center" vertical="center"/>
    </xf>
    <xf numFmtId="0" fontId="4" fillId="9" borderId="6" xfId="0" applyFont="1" applyFill="1" applyBorder="1" applyAlignment="1">
      <alignment horizontal="left"/>
    </xf>
    <xf numFmtId="169" fontId="4" fillId="9" borderId="7" xfId="0" applyNumberFormat="1" applyFont="1" applyFill="1" applyBorder="1" applyAlignment="1">
      <alignment horizontal="center" vertical="center"/>
    </xf>
    <xf numFmtId="0" fontId="4" fillId="0" borderId="6" xfId="0" applyFont="1" applyBorder="1" applyAlignment="1">
      <alignment horizontal="left"/>
    </xf>
    <xf numFmtId="169" fontId="4" fillId="0" borderId="7" xfId="0" applyNumberFormat="1" applyFont="1" applyBorder="1" applyAlignment="1">
      <alignment horizontal="center" vertical="center"/>
    </xf>
    <xf numFmtId="0" fontId="18" fillId="7" borderId="6" xfId="0" applyFont="1" applyFill="1" applyBorder="1" applyAlignment="1">
      <alignment horizontal="center" vertical="center" wrapText="1"/>
    </xf>
    <xf numFmtId="169" fontId="18" fillId="7" borderId="7" xfId="0" applyNumberFormat="1" applyFont="1" applyFill="1" applyBorder="1" applyAlignment="1">
      <alignment horizontal="center" vertical="center" wrapText="1"/>
    </xf>
    <xf numFmtId="0" fontId="11" fillId="0" borderId="6" xfId="0" applyNumberFormat="1" applyFont="1" applyBorder="1" applyAlignment="1">
      <alignment horizontal="center" vertical="center"/>
    </xf>
    <xf numFmtId="169" fontId="11" fillId="0" borderId="7" xfId="0" applyNumberFormat="1" applyFont="1" applyBorder="1" applyAlignment="1">
      <alignment horizontal="center" vertical="center" wrapText="1"/>
    </xf>
    <xf numFmtId="0" fontId="11" fillId="0" borderId="6" xfId="0" applyNumberFormat="1" applyFont="1" applyFill="1" applyBorder="1" applyAlignment="1">
      <alignment horizontal="center" vertical="center"/>
    </xf>
    <xf numFmtId="169" fontId="11" fillId="0" borderId="7"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xf>
    <xf numFmtId="169" fontId="9" fillId="0" borderId="7" xfId="0" applyNumberFormat="1" applyFont="1" applyFill="1" applyBorder="1" applyAlignment="1">
      <alignment horizontal="center" vertical="center" wrapText="1"/>
    </xf>
    <xf numFmtId="0" fontId="11" fillId="0" borderId="1" xfId="4" applyFont="1" applyFill="1" applyBorder="1" applyAlignment="1" applyProtection="1">
      <alignment horizontal="left" vertical="center" wrapText="1"/>
      <protection hidden="1"/>
    </xf>
    <xf numFmtId="169" fontId="11" fillId="0" borderId="1" xfId="5" applyNumberFormat="1" applyFont="1" applyFill="1" applyBorder="1" applyAlignment="1" applyProtection="1">
      <alignment horizontal="center" vertical="center"/>
      <protection hidden="1"/>
    </xf>
    <xf numFmtId="0" fontId="11" fillId="0" borderId="1" xfId="5" applyFont="1" applyFill="1" applyBorder="1" applyAlignment="1" applyProtection="1">
      <alignment horizontal="center" vertical="center"/>
      <protection hidden="1"/>
    </xf>
    <xf numFmtId="0" fontId="19" fillId="10" borderId="1" xfId="0" applyFont="1" applyFill="1" applyBorder="1" applyAlignment="1">
      <alignment vertical="center"/>
    </xf>
    <xf numFmtId="0" fontId="22" fillId="0" borderId="0" xfId="0" applyFont="1" applyAlignment="1">
      <alignment horizontal="justify" vertical="justify" wrapText="1"/>
    </xf>
    <xf numFmtId="0" fontId="0" fillId="0" borderId="2" xfId="0" applyBorder="1"/>
    <xf numFmtId="0" fontId="22" fillId="0" borderId="0" xfId="0" applyFont="1" applyAlignment="1">
      <alignment horizontal="left"/>
    </xf>
    <xf numFmtId="0" fontId="22" fillId="0" borderId="0" xfId="0" applyFont="1"/>
    <xf numFmtId="4" fontId="6" fillId="3" borderId="1" xfId="0" applyNumberFormat="1" applyFont="1" applyFill="1" applyBorder="1" applyAlignment="1">
      <alignment horizontal="center" vertical="center"/>
    </xf>
    <xf numFmtId="0" fontId="0" fillId="0" borderId="0" xfId="0" applyFill="1"/>
    <xf numFmtId="2" fontId="9" fillId="0" borderId="6" xfId="0" applyNumberFormat="1" applyFont="1" applyFill="1" applyBorder="1" applyAlignment="1">
      <alignment horizontal="center" vertical="center" wrapText="1"/>
    </xf>
    <xf numFmtId="0" fontId="9" fillId="0" borderId="1" xfId="0" applyFont="1" applyFill="1" applyBorder="1" applyAlignment="1">
      <alignment horizontal="center" vertical="top" wrapText="1"/>
    </xf>
    <xf numFmtId="0" fontId="9" fillId="0" borderId="1" xfId="0" applyFont="1" applyFill="1" applyBorder="1" applyAlignment="1">
      <alignment horizontal="center" vertical="center" wrapText="1"/>
    </xf>
    <xf numFmtId="4" fontId="9" fillId="0" borderId="1" xfId="0" applyNumberFormat="1" applyFont="1" applyFill="1" applyBorder="1" applyAlignment="1">
      <alignment horizontal="center" vertical="center" wrapText="1"/>
    </xf>
    <xf numFmtId="166" fontId="9" fillId="0" borderId="1" xfId="0" applyNumberFormat="1" applyFont="1" applyFill="1" applyBorder="1" applyAlignment="1">
      <alignment horizontal="center" vertical="center" wrapText="1"/>
    </xf>
    <xf numFmtId="166" fontId="9" fillId="0" borderId="7" xfId="1" applyNumberFormat="1" applyFont="1" applyFill="1" applyBorder="1" applyAlignment="1">
      <alignment horizontal="center" vertical="center" wrapText="1"/>
    </xf>
    <xf numFmtId="0" fontId="3" fillId="0" borderId="6" xfId="0" applyFont="1" applyFill="1" applyBorder="1" applyAlignment="1">
      <alignment horizontal="center" vertical="center"/>
    </xf>
    <xf numFmtId="4" fontId="3" fillId="0" borderId="1" xfId="0" applyNumberFormat="1"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4" fontId="3" fillId="0" borderId="25" xfId="0" applyNumberFormat="1" applyFont="1" applyFill="1" applyBorder="1" applyAlignment="1">
      <alignment horizontal="center" vertical="center"/>
    </xf>
    <xf numFmtId="166" fontId="10" fillId="0" borderId="25" xfId="0" applyNumberFormat="1" applyFont="1" applyFill="1" applyBorder="1" applyAlignment="1">
      <alignment horizontal="center" vertical="center" wrapText="1"/>
    </xf>
    <xf numFmtId="166" fontId="10" fillId="0" borderId="26"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0" fontId="11" fillId="0" borderId="1" xfId="0" applyFont="1" applyFill="1" applyBorder="1" applyAlignment="1">
      <alignment horizontal="left" vertical="top" wrapText="1"/>
    </xf>
    <xf numFmtId="0" fontId="11" fillId="0" borderId="1" xfId="0" applyFont="1" applyFill="1" applyBorder="1" applyAlignment="1">
      <alignment horizontal="left" vertical="distributed" wrapText="1"/>
    </xf>
    <xf numFmtId="49" fontId="11" fillId="0" borderId="6" xfId="0" applyNumberFormat="1" applyFont="1" applyFill="1" applyBorder="1" applyAlignment="1">
      <alignment horizontal="center" vertical="center" wrapText="1"/>
    </xf>
    <xf numFmtId="0" fontId="3" fillId="0" borderId="1" xfId="0" applyFont="1" applyFill="1" applyBorder="1" applyAlignment="1">
      <alignment horizontal="left" wrapText="1"/>
    </xf>
    <xf numFmtId="0" fontId="7" fillId="0" borderId="6" xfId="0" applyFont="1" applyBorder="1" applyAlignment="1">
      <alignment horizontal="right" vertical="center"/>
    </xf>
    <xf numFmtId="0" fontId="7" fillId="0" borderId="1" xfId="0" applyFont="1" applyBorder="1" applyAlignment="1">
      <alignment horizontal="right"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 fillId="8" borderId="22"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23" xfId="0" applyFont="1" applyFill="1" applyBorder="1" applyAlignment="1">
      <alignment horizontal="center" vertical="center" wrapText="1"/>
    </xf>
    <xf numFmtId="0" fontId="7" fillId="4" borderId="6" xfId="0" applyFont="1" applyFill="1" applyBorder="1" applyAlignment="1">
      <alignment horizontal="right" vertical="center"/>
    </xf>
    <xf numFmtId="0" fontId="7" fillId="4" borderId="1" xfId="0" applyFont="1" applyFill="1" applyBorder="1" applyAlignment="1">
      <alignment horizontal="right" vertical="center"/>
    </xf>
    <xf numFmtId="0" fontId="2" fillId="8" borderId="19"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15" fillId="0" borderId="20" xfId="0" applyFont="1" applyBorder="1" applyAlignment="1">
      <alignment horizontal="center"/>
    </xf>
    <xf numFmtId="0" fontId="15" fillId="0" borderId="0" xfId="0" applyFont="1" applyBorder="1" applyAlignment="1">
      <alignment horizontal="center"/>
    </xf>
    <xf numFmtId="0" fontId="15" fillId="0" borderId="21" xfId="0" applyFont="1" applyBorder="1" applyAlignment="1">
      <alignment horizontal="center"/>
    </xf>
    <xf numFmtId="0" fontId="15" fillId="0" borderId="11" xfId="0" applyFont="1" applyBorder="1" applyAlignment="1">
      <alignment horizontal="center"/>
    </xf>
    <xf numFmtId="0" fontId="15" fillId="0" borderId="12" xfId="0" applyFont="1" applyBorder="1" applyAlignment="1">
      <alignment horizontal="center"/>
    </xf>
    <xf numFmtId="0" fontId="15" fillId="0" borderId="13" xfId="0" applyFont="1" applyBorder="1" applyAlignment="1">
      <alignment horizontal="center"/>
    </xf>
    <xf numFmtId="0" fontId="4" fillId="0" borderId="0" xfId="0" applyFont="1" applyAlignment="1">
      <alignment horizontal="center"/>
    </xf>
    <xf numFmtId="0" fontId="3" fillId="0" borderId="0" xfId="0" applyFont="1" applyAlignment="1">
      <alignment horizontal="justify" vertical="justify"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19" fillId="10" borderId="1" xfId="0" applyFont="1" applyFill="1" applyBorder="1" applyAlignment="1">
      <alignment horizontal="center" vertical="center"/>
    </xf>
    <xf numFmtId="0" fontId="20" fillId="0" borderId="0" xfId="0" applyFont="1" applyAlignment="1">
      <alignment horizontal="justify" vertical="justify" wrapText="1"/>
    </xf>
    <xf numFmtId="0" fontId="22" fillId="0" borderId="0" xfId="0" applyFont="1" applyAlignment="1">
      <alignment horizontal="justify" vertical="justify" wrapText="1"/>
    </xf>
    <xf numFmtId="0" fontId="21" fillId="0" borderId="0" xfId="0" applyFont="1" applyAlignment="1">
      <alignment horizontal="justify" vertical="justify" wrapText="1"/>
    </xf>
  </cellXfs>
  <cellStyles count="6">
    <cellStyle name="Moneda [0] 2" xfId="2"/>
    <cellStyle name="Moneda 2" xfId="3"/>
    <cellStyle name="Moneda 3" xfId="1"/>
    <cellStyle name="Normal" xfId="0" builtinId="0"/>
    <cellStyle name="Normal_PLANOS CONSIGA" xfId="4"/>
    <cellStyle name="Normal_PLANOS CONSIGA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11</xdr:row>
      <xdr:rowOff>1</xdr:rowOff>
    </xdr:from>
    <xdr:to>
      <xdr:col>2</xdr:col>
      <xdr:colOff>0</xdr:colOff>
      <xdr:row>11</xdr:row>
      <xdr:rowOff>1</xdr:rowOff>
    </xdr:to>
    <xdr:pic>
      <xdr:nvPicPr>
        <xdr:cNvPr id="2" name="Picture" descr="picture.png"/>
        <xdr:cNvPicPr>
          <a:picLocks noChangeAspect="1"/>
        </xdr:cNvPicPr>
      </xdr:nvPicPr>
      <xdr:blipFill>
        <a:blip xmlns:r="http://schemas.openxmlformats.org/officeDocument/2006/relationships" r:embed="rId1"/>
        <a:stretch>
          <a:fillRect/>
        </a:stretch>
      </xdr:blipFill>
      <xdr:spPr>
        <a:xfrm>
          <a:off x="3162300" y="200026"/>
          <a:ext cx="0" cy="0"/>
        </a:xfrm>
        <a:prstGeom prst="rect">
          <a:avLst/>
        </a:prstGeom>
      </xdr:spPr>
    </xdr:pic>
    <xdr:clientData/>
  </xdr:twoCellAnchor>
  <xdr:twoCellAnchor editAs="oneCell">
    <xdr:from>
      <xdr:col>2</xdr:col>
      <xdr:colOff>0</xdr:colOff>
      <xdr:row>185</xdr:row>
      <xdr:rowOff>1</xdr:rowOff>
    </xdr:from>
    <xdr:to>
      <xdr:col>2</xdr:col>
      <xdr:colOff>0</xdr:colOff>
      <xdr:row>185</xdr:row>
      <xdr:rowOff>1</xdr:rowOff>
    </xdr:to>
    <xdr:pic>
      <xdr:nvPicPr>
        <xdr:cNvPr id="4" name="Picture" descr="picture.png"/>
        <xdr:cNvPicPr>
          <a:picLocks noChangeAspect="1"/>
        </xdr:cNvPicPr>
      </xdr:nvPicPr>
      <xdr:blipFill>
        <a:blip xmlns:r="http://schemas.openxmlformats.org/officeDocument/2006/relationships" r:embed="rId1"/>
        <a:stretch>
          <a:fillRect/>
        </a:stretch>
      </xdr:blipFill>
      <xdr:spPr>
        <a:xfrm>
          <a:off x="3133725" y="200026"/>
          <a:ext cx="0"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FAEL/Desktop/MTTO%20GACAS%202020/GA-JELOG-GUI-001%20-%20GU&#255;A%20BASE%20DE%20DATOS%20INSUMOS%20Y%20APUS%20V.%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PONDERABLES"/>
      <sheetName val="INFORMACIÓN"/>
      <sheetName val="SALARIOS"/>
      <sheetName val="A.I.U"/>
      <sheetName val="INSUMOS"/>
      <sheetName val="CONCRETOS Y MORTEROS"/>
      <sheetName val="ACTIVIDADES"/>
      <sheetName val="PRESUPUESTO"/>
      <sheetName val="1 PRELIMINARES"/>
      <sheetName val="2 MOVIMIENTO DE TIERRAS"/>
      <sheetName val="3 CIMENTACIÓN"/>
      <sheetName val="4 ESTRUCTURA"/>
      <sheetName val="5 MAMPOSTERIA"/>
      <sheetName val="6 HIDROSANITARIAS"/>
      <sheetName val="7.0 E INFRAESTRUCTURA"/>
      <sheetName val="7.1 E DUCTERIA"/>
      <sheetName val="7.2 E TABLEROS"/>
      <sheetName val="7.3 E ACOMETIDA"/>
      <sheetName val="7.4 E SALIDAS"/>
      <sheetName val="7.5 E SPT Y APANTALLA"/>
      <sheetName val="7.6 E MEDIA TENSIÓN"/>
      <sheetName val="8 COMUNICACIONES"/>
      <sheetName val="9 INST MECANICAS"/>
      <sheetName val="10 PAÑETES"/>
      <sheetName val="11 CIELORRASO"/>
      <sheetName val="12 ACAB IMPERMEABILIZACIONES"/>
      <sheetName val="13 PINTURA"/>
      <sheetName val="14 CARP MADERA"/>
      <sheetName val="15 CARP METALICA"/>
      <sheetName val="16 CARP ALUMINIO"/>
      <sheetName val="17 CARP ACERO INOX"/>
      <sheetName val="18 CUBIERTAS"/>
      <sheetName val="19 APARATOS Y ACCESORIOS"/>
      <sheetName val="20 VIDRIOS Y ESPEJOS"/>
      <sheetName val="21 CERRADURAS"/>
      <sheetName val="22 OBRAS GENERALES"/>
      <sheetName val="23 URBANISMO"/>
      <sheetName val="24 ASEO GENERAL"/>
      <sheetName val="25 VIAS"/>
      <sheetName val="26 EQUIPOS"/>
      <sheetName val="27 EQUIPOS SEG ELEC"/>
      <sheetName val="28 MOBILIARIO Y ENSÉRES"/>
      <sheetName val="29 TRAMITES"/>
      <sheetName val="APUs NUEVOS"/>
    </sheetNames>
    <sheetDataSet>
      <sheetData sheetId="0"/>
      <sheetData sheetId="1"/>
      <sheetData sheetId="2"/>
      <sheetData sheetId="3"/>
      <sheetData sheetId="4"/>
      <sheetData sheetId="5"/>
      <sheetData sheetId="6">
        <row r="34">
          <cell r="C34" t="str">
            <v>DEMOLICIÓN DE CUBIERTA</v>
          </cell>
        </row>
        <row r="66">
          <cell r="C66" t="str">
            <v>EXCAVACIÓN MECÁNICA EN MATERIAL COMÚN SEGÚN PLANOS. INCLUYE CARGUE, TRANSPORTE Y DISPOSICIÓN FINAL DE SOBRANTES A SITIO AUTORIZADO.</v>
          </cell>
        </row>
        <row r="76">
          <cell r="C76" t="str">
            <v xml:space="preserve">RELLENO COMPACTADO AL 95% DEL PROCTOR MODIFICADO TIPO SUB-BASE PREPARADA CON MATERIAL SELECCIONADO DE LA REGIÓN (REMONTA) SEGÚN PLANOS. INCLUYE SUMINISTRO, EXTENDIDO, NIVELACIÓN, HUMEDECIMIENTO Y COMPACTACIÓN  </v>
          </cell>
        </row>
        <row r="94">
          <cell r="C94" t="str">
            <v>PLACA DE ENTREPISO MACIZA EN CONCRETO DE 4.000 PSI  E=0.15 M SEGÚN PLANOS. INCLUYE, MANO DE OBRA, FORMALETAS, EQUIPOS Y HERRAMIENTAS NECESARIAS.</v>
          </cell>
        </row>
        <row r="97">
          <cell r="C97" t="str">
            <v xml:space="preserve">MURO EN CONCRETO DE 3.000 PSI IMPERMEABILIZADO SEGÚN PLANOS. INCLUYE MANO DE OBRA, FORMALETAS, EQUIPO Y HERRAMIENTAS NECESARIAS </v>
          </cell>
        </row>
        <row r="447">
          <cell r="C447" t="str">
            <v>TAPA EN LÁMINA ALFAJOR CALIBRE 18 DE 1,00 X 1,00 M</v>
          </cell>
        </row>
        <row r="451">
          <cell r="C451" t="str">
            <v>REJILLA PARA CÁRCAMO TRAFICO PESADO DE 50X50X15</v>
          </cell>
        </row>
        <row r="1017">
          <cell r="C1017" t="str">
            <v>PUERTA ENTAMBORADA EN LÁMINA C.R. GALVANIZADA CAL.18, CON PERSIANA INFERIOR Y SUPERIOR. INCLUYE MARCO.</v>
          </cell>
        </row>
        <row r="1078">
          <cell r="C1078" t="str">
            <v>ESTRUCTURA DE CUBIERTA EN PERFILES METALICOS TIPO ACESCO O SIMILAR SEGUN PLANOS. INCLUYE TODOS LOS ELEMENTOS ESTRUCTURALES PARA SU MONTAJE Y CORRECTO FUNCIONAMIENTO COMO TEMPLETES, CONTRAVIENTOS Y OTROS ACCESORIOS, COMO TAMBIEN PINTURA EN ANTICORROSIVO Y ESMALTE.</v>
          </cell>
        </row>
        <row r="1079">
          <cell r="C1079" t="str">
            <v xml:space="preserve">SUMINISTRO E INSTALACIÓN DE TEJA STEEL STANDING SEAM TIPO PANEL  COLOR VERDE  COLMENA O SIMILAR  INCLUYE CABALLETES, LIMATESAS, LIMAHOYAS REMATES LATERALES CONTRA MUROS Y TODO ACCESORIO NECESARIO PARA SU INSTALACION Y CORRECTO FUNCIONAMIENTO.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417"/>
  <sheetViews>
    <sheetView tabSelected="1" topLeftCell="A115" zoomScaleNormal="100" workbookViewId="0">
      <selection activeCell="B129" sqref="B129"/>
    </sheetView>
  </sheetViews>
  <sheetFormatPr baseColWidth="10" defaultColWidth="10" defaultRowHeight="15" x14ac:dyDescent="0.25"/>
  <cols>
    <col min="1" max="1" width="6.5703125" customWidth="1"/>
    <col min="2" max="2" width="49.28515625" customWidth="1"/>
    <col min="4" max="4" width="8.140625" bestFit="1" customWidth="1"/>
    <col min="5" max="6" width="18.140625" customWidth="1"/>
  </cols>
  <sheetData>
    <row r="1" spans="1:6" x14ac:dyDescent="0.25">
      <c r="A1" s="223" t="s">
        <v>0</v>
      </c>
      <c r="B1" s="223"/>
      <c r="C1" s="223"/>
      <c r="D1" s="223"/>
      <c r="E1" s="223"/>
      <c r="F1" s="223"/>
    </row>
    <row r="2" spans="1:6" x14ac:dyDescent="0.25">
      <c r="A2" s="1"/>
      <c r="B2" s="1"/>
      <c r="C2" s="1"/>
      <c r="D2" s="1"/>
      <c r="E2" s="1"/>
      <c r="F2" s="1"/>
    </row>
    <row r="3" spans="1:6" x14ac:dyDescent="0.25">
      <c r="A3" s="223" t="s">
        <v>42</v>
      </c>
      <c r="B3" s="223"/>
      <c r="C3" s="223"/>
      <c r="D3" s="223"/>
      <c r="E3" s="223"/>
      <c r="F3" s="223"/>
    </row>
    <row r="4" spans="1:6" x14ac:dyDescent="0.25">
      <c r="A4" s="1"/>
      <c r="B4" s="1"/>
      <c r="C4" s="1"/>
      <c r="D4" s="1"/>
      <c r="E4" s="1"/>
      <c r="F4" s="1"/>
    </row>
    <row r="5" spans="1:6" ht="96" customHeight="1" x14ac:dyDescent="0.25">
      <c r="A5" s="224" t="s">
        <v>43</v>
      </c>
      <c r="B5" s="224"/>
      <c r="C5" s="224"/>
      <c r="D5" s="224"/>
      <c r="E5" s="224"/>
      <c r="F5" s="224"/>
    </row>
    <row r="7" spans="1:6" x14ac:dyDescent="0.25">
      <c r="A7" s="223" t="s">
        <v>1</v>
      </c>
      <c r="B7" s="223"/>
      <c r="C7" s="223"/>
      <c r="D7" s="223"/>
      <c r="E7" s="223"/>
      <c r="F7" s="223"/>
    </row>
    <row r="8" spans="1:6" ht="15.75" thickBot="1" x14ac:dyDescent="0.3"/>
    <row r="9" spans="1:6" ht="58.5" customHeight="1" x14ac:dyDescent="0.25">
      <c r="A9" s="225" t="s">
        <v>44</v>
      </c>
      <c r="B9" s="226"/>
      <c r="C9" s="226"/>
      <c r="D9" s="226"/>
      <c r="E9" s="226"/>
      <c r="F9" s="227"/>
    </row>
    <row r="10" spans="1:6" x14ac:dyDescent="0.25">
      <c r="A10" s="228" t="s">
        <v>45</v>
      </c>
      <c r="B10" s="229"/>
      <c r="C10" s="229"/>
      <c r="D10" s="229"/>
      <c r="E10" s="229"/>
      <c r="F10" s="230"/>
    </row>
    <row r="11" spans="1:6" ht="25.5" customHeight="1" x14ac:dyDescent="0.25">
      <c r="A11" s="231" t="s">
        <v>59</v>
      </c>
      <c r="B11" s="232"/>
      <c r="C11" s="232"/>
      <c r="D11" s="232"/>
      <c r="E11" s="232"/>
      <c r="F11" s="233"/>
    </row>
    <row r="12" spans="1:6" x14ac:dyDescent="0.25">
      <c r="A12" s="76" t="s">
        <v>2</v>
      </c>
      <c r="B12" s="77" t="s">
        <v>46</v>
      </c>
      <c r="C12" s="77" t="s">
        <v>11</v>
      </c>
      <c r="D12" s="77" t="s">
        <v>41</v>
      </c>
      <c r="E12" s="77" t="s">
        <v>47</v>
      </c>
      <c r="F12" s="78" t="s">
        <v>48</v>
      </c>
    </row>
    <row r="13" spans="1:6" x14ac:dyDescent="0.25">
      <c r="A13" s="3">
        <v>1</v>
      </c>
      <c r="B13" s="4" t="s">
        <v>49</v>
      </c>
      <c r="C13" s="5"/>
      <c r="D13" s="6"/>
      <c r="E13" s="7"/>
      <c r="F13" s="8"/>
    </row>
    <row r="14" spans="1:6" s="182" customFormat="1" ht="51" x14ac:dyDescent="0.25">
      <c r="A14" s="107">
        <v>1.1000000000000001</v>
      </c>
      <c r="B14" s="108" t="s">
        <v>50</v>
      </c>
      <c r="C14" s="109" t="s">
        <v>5</v>
      </c>
      <c r="D14" s="110">
        <v>1</v>
      </c>
      <c r="E14" s="100"/>
      <c r="F14" s="101"/>
    </row>
    <row r="15" spans="1:6" s="182" customFormat="1" ht="25.5" x14ac:dyDescent="0.25">
      <c r="A15" s="183">
        <v>2</v>
      </c>
      <c r="B15" s="184" t="s">
        <v>51</v>
      </c>
      <c r="C15" s="185"/>
      <c r="D15" s="186"/>
      <c r="E15" s="187"/>
      <c r="F15" s="188"/>
    </row>
    <row r="16" spans="1:6" s="182" customFormat="1" ht="25.5" x14ac:dyDescent="0.25">
      <c r="A16" s="189">
        <v>2.1</v>
      </c>
      <c r="B16" s="23" t="s">
        <v>52</v>
      </c>
      <c r="C16" s="126" t="s">
        <v>53</v>
      </c>
      <c r="D16" s="190">
        <v>168.1263295418552</v>
      </c>
      <c r="E16" s="100"/>
      <c r="F16" s="101"/>
    </row>
    <row r="17" spans="1:6" s="182" customFormat="1" ht="26.25" x14ac:dyDescent="0.25">
      <c r="A17" s="189">
        <v>2.2000000000000002</v>
      </c>
      <c r="B17" s="14" t="s">
        <v>54</v>
      </c>
      <c r="C17" s="126" t="s">
        <v>31</v>
      </c>
      <c r="D17" s="190">
        <v>40</v>
      </c>
      <c r="E17" s="100"/>
      <c r="F17" s="101"/>
    </row>
    <row r="18" spans="1:6" s="182" customFormat="1" ht="39" x14ac:dyDescent="0.25">
      <c r="A18" s="189">
        <v>2.2999999999999998</v>
      </c>
      <c r="B18" s="14" t="s">
        <v>55</v>
      </c>
      <c r="C18" s="126" t="s">
        <v>31</v>
      </c>
      <c r="D18" s="190">
        <v>2</v>
      </c>
      <c r="E18" s="100"/>
      <c r="F18" s="101"/>
    </row>
    <row r="19" spans="1:6" s="182" customFormat="1" ht="39" x14ac:dyDescent="0.25">
      <c r="A19" s="191">
        <v>2.4</v>
      </c>
      <c r="B19" s="84" t="s">
        <v>56</v>
      </c>
      <c r="C19" s="192" t="s">
        <v>57</v>
      </c>
      <c r="D19" s="193">
        <v>1</v>
      </c>
      <c r="E19" s="194"/>
      <c r="F19" s="195"/>
    </row>
    <row r="20" spans="1:6" x14ac:dyDescent="0.25">
      <c r="A20" s="212" t="s">
        <v>34</v>
      </c>
      <c r="B20" s="213"/>
      <c r="C20" s="213"/>
      <c r="D20" s="213"/>
      <c r="E20" s="213"/>
      <c r="F20" s="81"/>
    </row>
    <row r="21" spans="1:6" x14ac:dyDescent="0.25">
      <c r="A21" s="202" t="s">
        <v>35</v>
      </c>
      <c r="B21" s="203"/>
      <c r="C21" s="203"/>
      <c r="D21" s="203"/>
      <c r="E21" s="79" t="s">
        <v>36</v>
      </c>
      <c r="F21" s="82"/>
    </row>
    <row r="22" spans="1:6" x14ac:dyDescent="0.25">
      <c r="A22" s="202" t="s">
        <v>37</v>
      </c>
      <c r="B22" s="203"/>
      <c r="C22" s="203"/>
      <c r="D22" s="203"/>
      <c r="E22" s="79" t="s">
        <v>36</v>
      </c>
      <c r="F22" s="82"/>
    </row>
    <row r="23" spans="1:6" x14ac:dyDescent="0.25">
      <c r="A23" s="202" t="s">
        <v>38</v>
      </c>
      <c r="B23" s="203"/>
      <c r="C23" s="203"/>
      <c r="D23" s="203"/>
      <c r="E23" s="79" t="s">
        <v>36</v>
      </c>
      <c r="F23" s="82"/>
    </row>
    <row r="24" spans="1:6" x14ac:dyDescent="0.25">
      <c r="A24" s="202" t="s">
        <v>39</v>
      </c>
      <c r="B24" s="203"/>
      <c r="C24" s="203"/>
      <c r="D24" s="203"/>
      <c r="E24" s="80">
        <v>0.19</v>
      </c>
      <c r="F24" s="82"/>
    </row>
    <row r="25" spans="1:6" ht="15.75" thickBot="1" x14ac:dyDescent="0.3">
      <c r="A25" s="204" t="s">
        <v>40</v>
      </c>
      <c r="B25" s="205"/>
      <c r="C25" s="205"/>
      <c r="D25" s="205"/>
      <c r="E25" s="205"/>
      <c r="F25" s="83"/>
    </row>
    <row r="26" spans="1:6" ht="15.75" thickBot="1" x14ac:dyDescent="0.3"/>
    <row r="27" spans="1:6" x14ac:dyDescent="0.25">
      <c r="A27" s="206" t="s">
        <v>58</v>
      </c>
      <c r="B27" s="207"/>
      <c r="C27" s="207"/>
      <c r="D27" s="207"/>
      <c r="E27" s="207"/>
      <c r="F27" s="208"/>
    </row>
    <row r="28" spans="1:6" ht="25.5" customHeight="1" x14ac:dyDescent="0.25">
      <c r="A28" s="209" t="s">
        <v>60</v>
      </c>
      <c r="B28" s="210"/>
      <c r="C28" s="210"/>
      <c r="D28" s="210"/>
      <c r="E28" s="210"/>
      <c r="F28" s="211"/>
    </row>
    <row r="29" spans="1:6" x14ac:dyDescent="0.25">
      <c r="A29" s="217" t="s">
        <v>61</v>
      </c>
      <c r="B29" s="218"/>
      <c r="C29" s="218"/>
      <c r="D29" s="218"/>
      <c r="E29" s="218"/>
      <c r="F29" s="219"/>
    </row>
    <row r="30" spans="1:6" x14ac:dyDescent="0.25">
      <c r="A30" s="24" t="s">
        <v>62</v>
      </c>
      <c r="B30" s="25" t="s">
        <v>63</v>
      </c>
      <c r="C30" s="26" t="s">
        <v>11</v>
      </c>
      <c r="D30" s="27" t="s">
        <v>41</v>
      </c>
      <c r="E30" s="28" t="s">
        <v>64</v>
      </c>
      <c r="F30" s="29" t="s">
        <v>65</v>
      </c>
    </row>
    <row r="31" spans="1:6" x14ac:dyDescent="0.25">
      <c r="A31" s="24"/>
      <c r="B31" s="30"/>
      <c r="C31" s="31"/>
      <c r="D31" s="32"/>
      <c r="E31" s="64"/>
      <c r="F31" s="65"/>
    </row>
    <row r="32" spans="1:6" x14ac:dyDescent="0.25">
      <c r="A32" s="33">
        <v>1</v>
      </c>
      <c r="B32" s="34" t="s">
        <v>3</v>
      </c>
      <c r="C32" s="35"/>
      <c r="D32" s="36"/>
      <c r="E32" s="66"/>
      <c r="F32" s="67"/>
    </row>
    <row r="33" spans="1:6" s="182" customFormat="1" ht="25.5" x14ac:dyDescent="0.25">
      <c r="A33" s="40" t="s">
        <v>4</v>
      </c>
      <c r="B33" s="127" t="s">
        <v>66</v>
      </c>
      <c r="C33" s="42" t="s">
        <v>5</v>
      </c>
      <c r="D33" s="43">
        <f>20.74+35.2+30.5</f>
        <v>86.44</v>
      </c>
      <c r="E33" s="64"/>
      <c r="F33" s="68"/>
    </row>
    <row r="34" spans="1:6" s="182" customFormat="1" ht="26.25" x14ac:dyDescent="0.25">
      <c r="A34" s="40" t="s">
        <v>6</v>
      </c>
      <c r="B34" s="44" t="s">
        <v>67</v>
      </c>
      <c r="C34" s="42" t="s">
        <v>11</v>
      </c>
      <c r="D34" s="43">
        <v>1</v>
      </c>
      <c r="E34" s="64"/>
      <c r="F34" s="68"/>
    </row>
    <row r="35" spans="1:6" s="182" customFormat="1" x14ac:dyDescent="0.25">
      <c r="A35" s="40" t="s">
        <v>7</v>
      </c>
      <c r="B35" s="44" t="s">
        <v>68</v>
      </c>
      <c r="C35" s="42" t="s">
        <v>5</v>
      </c>
      <c r="D35" s="43">
        <f>+D83</f>
        <v>0.9000390362723627</v>
      </c>
      <c r="E35" s="64"/>
      <c r="F35" s="68"/>
    </row>
    <row r="36" spans="1:6" s="182" customFormat="1" ht="26.25" x14ac:dyDescent="0.25">
      <c r="A36" s="40" t="s">
        <v>8</v>
      </c>
      <c r="B36" s="44" t="s">
        <v>69</v>
      </c>
      <c r="C36" s="42" t="s">
        <v>5</v>
      </c>
      <c r="D36" s="43">
        <f>+D74</f>
        <v>26.81</v>
      </c>
      <c r="E36" s="64"/>
      <c r="F36" s="68"/>
    </row>
    <row r="37" spans="1:6" s="182" customFormat="1" x14ac:dyDescent="0.25">
      <c r="A37" s="40" t="s">
        <v>70</v>
      </c>
      <c r="B37" s="44" t="s">
        <v>71</v>
      </c>
      <c r="C37" s="42" t="s">
        <v>5</v>
      </c>
      <c r="D37" s="43">
        <f>+D59</f>
        <v>71.2</v>
      </c>
      <c r="E37" s="64"/>
      <c r="F37" s="68"/>
    </row>
    <row r="38" spans="1:6" s="182" customFormat="1" ht="38.25" x14ac:dyDescent="0.25">
      <c r="A38" s="40" t="s">
        <v>72</v>
      </c>
      <c r="B38" s="41" t="s">
        <v>73</v>
      </c>
      <c r="C38" s="42" t="s">
        <v>11</v>
      </c>
      <c r="D38" s="43">
        <v>20</v>
      </c>
      <c r="E38" s="64"/>
      <c r="F38" s="68"/>
    </row>
    <row r="39" spans="1:6" s="182" customFormat="1" ht="25.5" x14ac:dyDescent="0.25">
      <c r="A39" s="40" t="s">
        <v>74</v>
      </c>
      <c r="B39" s="41" t="s">
        <v>75</v>
      </c>
      <c r="C39" s="42" t="s">
        <v>11</v>
      </c>
      <c r="D39" s="43">
        <f>+D77+D78+D79</f>
        <v>9</v>
      </c>
      <c r="E39" s="64"/>
      <c r="F39" s="68"/>
    </row>
    <row r="40" spans="1:6" s="182" customFormat="1" ht="26.25" x14ac:dyDescent="0.25">
      <c r="A40" s="40" t="s">
        <v>76</v>
      </c>
      <c r="B40" s="44" t="s">
        <v>77</v>
      </c>
      <c r="C40" s="42" t="s">
        <v>14</v>
      </c>
      <c r="D40" s="43">
        <f>+D80</f>
        <v>2.36</v>
      </c>
      <c r="E40" s="64"/>
      <c r="F40" s="68"/>
    </row>
    <row r="41" spans="1:6" x14ac:dyDescent="0.25">
      <c r="A41" s="45"/>
      <c r="B41" s="46"/>
      <c r="C41" s="31"/>
      <c r="D41" s="32"/>
      <c r="E41" s="64"/>
      <c r="F41" s="65"/>
    </row>
    <row r="42" spans="1:6" x14ac:dyDescent="0.25">
      <c r="A42" s="33" t="s">
        <v>78</v>
      </c>
      <c r="B42" s="34" t="s">
        <v>79</v>
      </c>
      <c r="C42" s="35"/>
      <c r="D42" s="36"/>
      <c r="E42" s="66"/>
      <c r="F42" s="67"/>
    </row>
    <row r="43" spans="1:6" ht="26.25" x14ac:dyDescent="0.25">
      <c r="A43" s="47" t="s">
        <v>9</v>
      </c>
      <c r="B43" s="34" t="s">
        <v>80</v>
      </c>
      <c r="C43" s="48"/>
      <c r="D43" s="49"/>
      <c r="E43" s="69"/>
      <c r="F43" s="50"/>
    </row>
    <row r="44" spans="1:6" s="182" customFormat="1" x14ac:dyDescent="0.25">
      <c r="A44" s="40" t="s">
        <v>81</v>
      </c>
      <c r="B44" s="44" t="s">
        <v>82</v>
      </c>
      <c r="C44" s="196" t="s">
        <v>83</v>
      </c>
      <c r="D44" s="197">
        <v>1</v>
      </c>
      <c r="E44" s="70"/>
      <c r="F44" s="71"/>
    </row>
    <row r="45" spans="1:6" s="182" customFormat="1" ht="26.25" x14ac:dyDescent="0.25">
      <c r="A45" s="40" t="s">
        <v>84</v>
      </c>
      <c r="B45" s="44" t="s">
        <v>85</v>
      </c>
      <c r="C45" s="196" t="s">
        <v>14</v>
      </c>
      <c r="D45" s="197">
        <v>6</v>
      </c>
      <c r="E45" s="70"/>
      <c r="F45" s="71"/>
    </row>
    <row r="46" spans="1:6" x14ac:dyDescent="0.25">
      <c r="A46" s="47" t="s">
        <v>10</v>
      </c>
      <c r="B46" s="34" t="s">
        <v>21</v>
      </c>
      <c r="C46" s="51"/>
      <c r="D46" s="52"/>
      <c r="E46" s="105"/>
      <c r="F46" s="53"/>
    </row>
    <row r="47" spans="1:6" s="182" customFormat="1" x14ac:dyDescent="0.25">
      <c r="A47" s="40" t="s">
        <v>86</v>
      </c>
      <c r="B47" s="44" t="s">
        <v>87</v>
      </c>
      <c r="C47" s="42" t="s">
        <v>83</v>
      </c>
      <c r="D47" s="43">
        <v>1</v>
      </c>
      <c r="E47" s="70"/>
      <c r="F47" s="54"/>
    </row>
    <row r="48" spans="1:6" s="182" customFormat="1" ht="26.25" x14ac:dyDescent="0.25">
      <c r="A48" s="40" t="s">
        <v>88</v>
      </c>
      <c r="B48" s="44" t="s">
        <v>89</v>
      </c>
      <c r="C48" s="42" t="s">
        <v>83</v>
      </c>
      <c r="D48" s="43">
        <v>1</v>
      </c>
      <c r="E48" s="70"/>
      <c r="F48" s="54"/>
    </row>
    <row r="49" spans="1:6" x14ac:dyDescent="0.25">
      <c r="A49" s="45"/>
      <c r="B49" s="39"/>
      <c r="C49" s="31"/>
      <c r="D49" s="32"/>
      <c r="E49" s="64"/>
      <c r="F49" s="68"/>
    </row>
    <row r="50" spans="1:6" x14ac:dyDescent="0.25">
      <c r="A50" s="33" t="s">
        <v>90</v>
      </c>
      <c r="B50" s="34" t="s">
        <v>26</v>
      </c>
      <c r="C50" s="35"/>
      <c r="D50" s="36"/>
      <c r="E50" s="66"/>
      <c r="F50" s="67"/>
    </row>
    <row r="51" spans="1:6" s="182" customFormat="1" ht="114.75" x14ac:dyDescent="0.25">
      <c r="A51" s="40" t="s">
        <v>12</v>
      </c>
      <c r="B51" s="198" t="s">
        <v>91</v>
      </c>
      <c r="C51" s="55" t="s">
        <v>83</v>
      </c>
      <c r="D51" s="56">
        <v>9</v>
      </c>
      <c r="E51" s="72"/>
      <c r="F51" s="65"/>
    </row>
    <row r="52" spans="1:6" s="182" customFormat="1" ht="140.25" x14ac:dyDescent="0.25">
      <c r="A52" s="40" t="s">
        <v>13</v>
      </c>
      <c r="B52" s="198" t="s">
        <v>92</v>
      </c>
      <c r="C52" s="55" t="s">
        <v>83</v>
      </c>
      <c r="D52" s="56">
        <v>4</v>
      </c>
      <c r="E52" s="72"/>
      <c r="F52" s="65"/>
    </row>
    <row r="53" spans="1:6" s="182" customFormat="1" ht="178.5" x14ac:dyDescent="0.25">
      <c r="A53" s="40" t="s">
        <v>93</v>
      </c>
      <c r="B53" s="199" t="s">
        <v>94</v>
      </c>
      <c r="C53" s="55" t="s">
        <v>83</v>
      </c>
      <c r="D53" s="56">
        <v>11</v>
      </c>
      <c r="E53" s="72"/>
      <c r="F53" s="65"/>
    </row>
    <row r="54" spans="1:6" x14ac:dyDescent="0.25">
      <c r="A54" s="45"/>
      <c r="B54" s="46"/>
      <c r="C54" s="31"/>
      <c r="D54" s="57"/>
      <c r="E54" s="64"/>
      <c r="F54" s="68"/>
    </row>
    <row r="55" spans="1:6" x14ac:dyDescent="0.25">
      <c r="A55" s="33" t="s">
        <v>95</v>
      </c>
      <c r="B55" s="34" t="s">
        <v>96</v>
      </c>
      <c r="C55" s="35"/>
      <c r="D55" s="58"/>
      <c r="E55" s="66"/>
      <c r="F55" s="67"/>
    </row>
    <row r="56" spans="1:6" s="182" customFormat="1" ht="26.25" x14ac:dyDescent="0.25">
      <c r="A56" s="40" t="s">
        <v>15</v>
      </c>
      <c r="B56" s="44" t="s">
        <v>97</v>
      </c>
      <c r="C56" s="42" t="s">
        <v>14</v>
      </c>
      <c r="D56" s="59">
        <v>42.914553257900891</v>
      </c>
      <c r="E56" s="64"/>
      <c r="F56" s="68"/>
    </row>
    <row r="57" spans="1:6" x14ac:dyDescent="0.25">
      <c r="A57" s="45"/>
      <c r="B57" s="39"/>
      <c r="C57" s="31"/>
      <c r="D57" s="32"/>
      <c r="E57" s="64"/>
      <c r="F57" s="68"/>
    </row>
    <row r="58" spans="1:6" x14ac:dyDescent="0.25">
      <c r="A58" s="33" t="s">
        <v>98</v>
      </c>
      <c r="B58" s="34" t="s">
        <v>16</v>
      </c>
      <c r="C58" s="35"/>
      <c r="D58" s="36"/>
      <c r="E58" s="66"/>
      <c r="F58" s="67"/>
    </row>
    <row r="59" spans="1:6" s="182" customFormat="1" ht="26.25" x14ac:dyDescent="0.25">
      <c r="A59" s="40" t="s">
        <v>17</v>
      </c>
      <c r="B59" s="44" t="s">
        <v>99</v>
      </c>
      <c r="C59" s="42" t="s">
        <v>5</v>
      </c>
      <c r="D59" s="43">
        <v>71.2</v>
      </c>
      <c r="E59" s="64"/>
      <c r="F59" s="68"/>
    </row>
    <row r="60" spans="1:6" x14ac:dyDescent="0.25">
      <c r="A60" s="45"/>
      <c r="B60" s="39"/>
      <c r="C60" s="31"/>
      <c r="D60" s="32"/>
      <c r="E60" s="64"/>
      <c r="F60" s="68"/>
    </row>
    <row r="61" spans="1:6" x14ac:dyDescent="0.25">
      <c r="A61" s="33" t="s">
        <v>100</v>
      </c>
      <c r="B61" s="34" t="s">
        <v>101</v>
      </c>
      <c r="C61" s="35"/>
      <c r="D61" s="36"/>
      <c r="E61" s="66"/>
      <c r="F61" s="67"/>
    </row>
    <row r="62" spans="1:6" s="182" customFormat="1" ht="26.25" x14ac:dyDescent="0.25">
      <c r="A62" s="40" t="s">
        <v>18</v>
      </c>
      <c r="B62" s="44" t="s">
        <v>102</v>
      </c>
      <c r="C62" s="42" t="s">
        <v>5</v>
      </c>
      <c r="D62" s="43">
        <v>16.257921957658162</v>
      </c>
      <c r="E62" s="64"/>
      <c r="F62" s="68"/>
    </row>
    <row r="63" spans="1:6" s="182" customFormat="1" ht="26.25" x14ac:dyDescent="0.25">
      <c r="A63" s="40" t="s">
        <v>19</v>
      </c>
      <c r="B63" s="44" t="s">
        <v>103</v>
      </c>
      <c r="C63" s="42" t="s">
        <v>5</v>
      </c>
      <c r="D63" s="43">
        <v>54.94</v>
      </c>
      <c r="E63" s="64"/>
      <c r="F63" s="68"/>
    </row>
    <row r="64" spans="1:6" s="182" customFormat="1" ht="39" x14ac:dyDescent="0.25">
      <c r="A64" s="40" t="s">
        <v>104</v>
      </c>
      <c r="B64" s="44" t="s">
        <v>105</v>
      </c>
      <c r="C64" s="42" t="s">
        <v>5</v>
      </c>
      <c r="D64" s="43">
        <v>86.44</v>
      </c>
      <c r="E64" s="64"/>
      <c r="F64" s="68"/>
    </row>
    <row r="65" spans="1:6" x14ac:dyDescent="0.25">
      <c r="A65" s="45"/>
      <c r="B65" s="39"/>
      <c r="C65" s="31"/>
      <c r="D65" s="32"/>
      <c r="E65" s="64"/>
      <c r="F65" s="68"/>
    </row>
    <row r="66" spans="1:6" x14ac:dyDescent="0.25">
      <c r="A66" s="33" t="s">
        <v>106</v>
      </c>
      <c r="B66" s="34" t="s">
        <v>107</v>
      </c>
      <c r="C66" s="35"/>
      <c r="D66" s="36"/>
      <c r="E66" s="66"/>
      <c r="F66" s="67"/>
    </row>
    <row r="67" spans="1:6" s="182" customFormat="1" ht="26.25" x14ac:dyDescent="0.25">
      <c r="A67" s="40" t="s">
        <v>22</v>
      </c>
      <c r="B67" s="44" t="s">
        <v>108</v>
      </c>
      <c r="C67" s="42" t="s">
        <v>5</v>
      </c>
      <c r="D67" s="43">
        <v>13.28</v>
      </c>
      <c r="E67" s="64"/>
      <c r="F67" s="68"/>
    </row>
    <row r="68" spans="1:6" s="182" customFormat="1" ht="26.25" x14ac:dyDescent="0.25">
      <c r="A68" s="40" t="s">
        <v>23</v>
      </c>
      <c r="B68" s="44" t="s">
        <v>109</v>
      </c>
      <c r="C68" s="42" t="s">
        <v>5</v>
      </c>
      <c r="D68" s="43">
        <v>52.468178624130061</v>
      </c>
      <c r="E68" s="64"/>
      <c r="F68" s="68"/>
    </row>
    <row r="69" spans="1:6" x14ac:dyDescent="0.25">
      <c r="A69" s="37"/>
      <c r="B69" s="39"/>
      <c r="C69" s="31"/>
      <c r="D69" s="32"/>
      <c r="E69" s="64"/>
      <c r="F69" s="68"/>
    </row>
    <row r="70" spans="1:6" x14ac:dyDescent="0.25">
      <c r="A70" s="33" t="s">
        <v>110</v>
      </c>
      <c r="B70" s="34" t="s">
        <v>111</v>
      </c>
      <c r="C70" s="35"/>
      <c r="D70" s="36"/>
      <c r="E70" s="66"/>
      <c r="F70" s="67"/>
    </row>
    <row r="71" spans="1:6" s="182" customFormat="1" ht="64.5" x14ac:dyDescent="0.25">
      <c r="A71" s="40" t="s">
        <v>24</v>
      </c>
      <c r="B71" s="44" t="s">
        <v>112</v>
      </c>
      <c r="C71" s="42" t="s">
        <v>83</v>
      </c>
      <c r="D71" s="43">
        <v>1</v>
      </c>
      <c r="E71" s="64"/>
      <c r="F71" s="68"/>
    </row>
    <row r="72" spans="1:6" x14ac:dyDescent="0.25">
      <c r="A72" s="37"/>
      <c r="B72" s="39"/>
      <c r="C72" s="31"/>
      <c r="D72" s="32"/>
      <c r="E72" s="64"/>
      <c r="F72" s="68"/>
    </row>
    <row r="73" spans="1:6" x14ac:dyDescent="0.25">
      <c r="A73" s="33" t="s">
        <v>113</v>
      </c>
      <c r="B73" s="34" t="s">
        <v>114</v>
      </c>
      <c r="C73" s="35"/>
      <c r="D73" s="36"/>
      <c r="E73" s="66"/>
      <c r="F73" s="67"/>
    </row>
    <row r="74" spans="1:6" s="182" customFormat="1" ht="38.25" x14ac:dyDescent="0.25">
      <c r="A74" s="200" t="s">
        <v>27</v>
      </c>
      <c r="B74" s="198" t="s">
        <v>115</v>
      </c>
      <c r="C74" s="42" t="s">
        <v>5</v>
      </c>
      <c r="D74" s="43">
        <v>26.81</v>
      </c>
      <c r="E74" s="64"/>
      <c r="F74" s="68"/>
    </row>
    <row r="75" spans="1:6" x14ac:dyDescent="0.25">
      <c r="A75" s="45"/>
      <c r="B75" s="46"/>
      <c r="C75" s="31"/>
      <c r="D75" s="32"/>
      <c r="E75" s="64"/>
      <c r="F75" s="68"/>
    </row>
    <row r="76" spans="1:6" x14ac:dyDescent="0.25">
      <c r="A76" s="33" t="s">
        <v>116</v>
      </c>
      <c r="B76" s="34" t="s">
        <v>117</v>
      </c>
      <c r="C76" s="51"/>
      <c r="D76" s="52"/>
      <c r="E76" s="73"/>
      <c r="F76" s="67"/>
    </row>
    <row r="77" spans="1:6" s="182" customFormat="1" x14ac:dyDescent="0.25">
      <c r="A77" s="40" t="s">
        <v>28</v>
      </c>
      <c r="B77" s="201" t="s">
        <v>118</v>
      </c>
      <c r="C77" s="42" t="s">
        <v>11</v>
      </c>
      <c r="D77" s="43">
        <v>3</v>
      </c>
      <c r="E77" s="64"/>
      <c r="F77" s="68"/>
    </row>
    <row r="78" spans="1:6" s="182" customFormat="1" x14ac:dyDescent="0.25">
      <c r="A78" s="40" t="s">
        <v>119</v>
      </c>
      <c r="B78" s="44" t="s">
        <v>120</v>
      </c>
      <c r="C78" s="42" t="s">
        <v>11</v>
      </c>
      <c r="D78" s="43">
        <v>3</v>
      </c>
      <c r="E78" s="64"/>
      <c r="F78" s="68"/>
    </row>
    <row r="79" spans="1:6" s="182" customFormat="1" x14ac:dyDescent="0.25">
      <c r="A79" s="40" t="s">
        <v>121</v>
      </c>
      <c r="B79" s="201" t="s">
        <v>122</v>
      </c>
      <c r="C79" s="42" t="s">
        <v>11</v>
      </c>
      <c r="D79" s="43">
        <v>3</v>
      </c>
      <c r="E79" s="64"/>
      <c r="F79" s="68"/>
    </row>
    <row r="80" spans="1:6" s="182" customFormat="1" ht="51.75" x14ac:dyDescent="0.25">
      <c r="A80" s="40" t="s">
        <v>123</v>
      </c>
      <c r="B80" s="44" t="s">
        <v>124</v>
      </c>
      <c r="C80" s="42" t="s">
        <v>14</v>
      </c>
      <c r="D80" s="43">
        <v>2.36</v>
      </c>
      <c r="E80" s="64"/>
      <c r="F80" s="68"/>
    </row>
    <row r="81" spans="1:6" x14ac:dyDescent="0.25">
      <c r="A81" s="45"/>
      <c r="B81" s="39"/>
      <c r="C81" s="31"/>
      <c r="D81" s="32"/>
      <c r="E81" s="64"/>
      <c r="F81" s="68"/>
    </row>
    <row r="82" spans="1:6" x14ac:dyDescent="0.25">
      <c r="A82" s="33" t="s">
        <v>125</v>
      </c>
      <c r="B82" s="34" t="s">
        <v>126</v>
      </c>
      <c r="C82" s="35"/>
      <c r="D82" s="58"/>
      <c r="E82" s="66"/>
      <c r="F82" s="67"/>
    </row>
    <row r="83" spans="1:6" s="182" customFormat="1" x14ac:dyDescent="0.25">
      <c r="A83" s="40" t="s">
        <v>29</v>
      </c>
      <c r="B83" s="44" t="s">
        <v>127</v>
      </c>
      <c r="C83" s="42" t="s">
        <v>5</v>
      </c>
      <c r="D83" s="43">
        <v>0.9000390362723627</v>
      </c>
      <c r="E83" s="64"/>
      <c r="F83" s="68"/>
    </row>
    <row r="84" spans="1:6" x14ac:dyDescent="0.25">
      <c r="A84" s="37"/>
      <c r="B84" s="39"/>
      <c r="C84" s="31"/>
      <c r="D84" s="32"/>
      <c r="E84" s="64"/>
      <c r="F84" s="68"/>
    </row>
    <row r="85" spans="1:6" ht="15.75" thickBot="1" x14ac:dyDescent="0.3">
      <c r="A85" s="60"/>
      <c r="B85" s="61" t="s">
        <v>128</v>
      </c>
      <c r="C85" s="62"/>
      <c r="D85" s="63"/>
      <c r="E85" s="74"/>
      <c r="F85" s="75"/>
    </row>
    <row r="86" spans="1:6" x14ac:dyDescent="0.25">
      <c r="A86" s="220" t="s">
        <v>129</v>
      </c>
      <c r="B86" s="221" t="s">
        <v>129</v>
      </c>
      <c r="C86" s="221"/>
      <c r="D86" s="221"/>
      <c r="E86" s="221"/>
      <c r="F86" s="222"/>
    </row>
    <row r="87" spans="1:6" x14ac:dyDescent="0.25">
      <c r="A87" s="24" t="s">
        <v>62</v>
      </c>
      <c r="B87" s="25" t="s">
        <v>63</v>
      </c>
      <c r="C87" s="26" t="s">
        <v>11</v>
      </c>
      <c r="D87" s="27" t="s">
        <v>41</v>
      </c>
      <c r="E87" s="28" t="s">
        <v>64</v>
      </c>
      <c r="F87" s="29" t="s">
        <v>65</v>
      </c>
    </row>
    <row r="88" spans="1:6" x14ac:dyDescent="0.25">
      <c r="A88" s="24"/>
      <c r="B88" s="30"/>
      <c r="C88" s="31"/>
      <c r="D88" s="32"/>
      <c r="E88" s="64"/>
      <c r="F88" s="65"/>
    </row>
    <row r="89" spans="1:6" x14ac:dyDescent="0.25">
      <c r="A89" s="33">
        <v>1</v>
      </c>
      <c r="B89" s="34" t="s">
        <v>3</v>
      </c>
      <c r="C89" s="35"/>
      <c r="D89" s="36"/>
      <c r="E89" s="66"/>
      <c r="F89" s="67"/>
    </row>
    <row r="90" spans="1:6" s="182" customFormat="1" ht="25.5" x14ac:dyDescent="0.25">
      <c r="A90" s="40" t="s">
        <v>4</v>
      </c>
      <c r="B90" s="127" t="s">
        <v>66</v>
      </c>
      <c r="C90" s="42" t="s">
        <v>5</v>
      </c>
      <c r="D90" s="43">
        <f>20.74+35.2+30.5</f>
        <v>86.44</v>
      </c>
      <c r="E90" s="64"/>
      <c r="F90" s="68"/>
    </row>
    <row r="91" spans="1:6" s="182" customFormat="1" ht="26.25" x14ac:dyDescent="0.25">
      <c r="A91" s="40" t="s">
        <v>6</v>
      </c>
      <c r="B91" s="44" t="s">
        <v>67</v>
      </c>
      <c r="C91" s="42" t="s">
        <v>11</v>
      </c>
      <c r="D91" s="43">
        <v>1</v>
      </c>
      <c r="E91" s="64"/>
      <c r="F91" s="68"/>
    </row>
    <row r="92" spans="1:6" s="182" customFormat="1" x14ac:dyDescent="0.25">
      <c r="A92" s="40" t="s">
        <v>7</v>
      </c>
      <c r="B92" s="44" t="s">
        <v>68</v>
      </c>
      <c r="C92" s="42" t="s">
        <v>5</v>
      </c>
      <c r="D92" s="43">
        <f>+D140</f>
        <v>0.9000390362723627</v>
      </c>
      <c r="E92" s="64"/>
      <c r="F92" s="68"/>
    </row>
    <row r="93" spans="1:6" s="182" customFormat="1" ht="26.25" x14ac:dyDescent="0.25">
      <c r="A93" s="40" t="s">
        <v>8</v>
      </c>
      <c r="B93" s="44" t="s">
        <v>69</v>
      </c>
      <c r="C93" s="42" t="s">
        <v>5</v>
      </c>
      <c r="D93" s="43">
        <f>+D131</f>
        <v>26.81</v>
      </c>
      <c r="E93" s="64"/>
      <c r="F93" s="68"/>
    </row>
    <row r="94" spans="1:6" s="182" customFormat="1" x14ac:dyDescent="0.25">
      <c r="A94" s="40" t="s">
        <v>70</v>
      </c>
      <c r="B94" s="44" t="s">
        <v>71</v>
      </c>
      <c r="C94" s="42" t="s">
        <v>5</v>
      </c>
      <c r="D94" s="43">
        <f>+D116</f>
        <v>71.2</v>
      </c>
      <c r="E94" s="64"/>
      <c r="F94" s="68"/>
    </row>
    <row r="95" spans="1:6" s="182" customFormat="1" ht="38.25" x14ac:dyDescent="0.25">
      <c r="A95" s="40" t="s">
        <v>72</v>
      </c>
      <c r="B95" s="41" t="s">
        <v>73</v>
      </c>
      <c r="C95" s="42" t="s">
        <v>11</v>
      </c>
      <c r="D95" s="43">
        <v>20</v>
      </c>
      <c r="E95" s="64"/>
      <c r="F95" s="68"/>
    </row>
    <row r="96" spans="1:6" s="182" customFormat="1" ht="25.5" x14ac:dyDescent="0.25">
      <c r="A96" s="40" t="s">
        <v>74</v>
      </c>
      <c r="B96" s="41" t="s">
        <v>75</v>
      </c>
      <c r="C96" s="42" t="s">
        <v>11</v>
      </c>
      <c r="D96" s="43">
        <f>+D134+D135+D136</f>
        <v>9</v>
      </c>
      <c r="E96" s="64"/>
      <c r="F96" s="68"/>
    </row>
    <row r="97" spans="1:6" s="182" customFormat="1" ht="26.25" x14ac:dyDescent="0.25">
      <c r="A97" s="40" t="s">
        <v>76</v>
      </c>
      <c r="B97" s="44" t="s">
        <v>77</v>
      </c>
      <c r="C97" s="42" t="s">
        <v>14</v>
      </c>
      <c r="D97" s="43">
        <f>+D137</f>
        <v>3.0979274258600955</v>
      </c>
      <c r="E97" s="64"/>
      <c r="F97" s="68"/>
    </row>
    <row r="98" spans="1:6" x14ac:dyDescent="0.25">
      <c r="A98" s="45"/>
      <c r="B98" s="46"/>
      <c r="C98" s="31"/>
      <c r="D98" s="32"/>
      <c r="E98" s="64"/>
      <c r="F98" s="65"/>
    </row>
    <row r="99" spans="1:6" x14ac:dyDescent="0.25">
      <c r="A99" s="33" t="s">
        <v>78</v>
      </c>
      <c r="B99" s="34" t="s">
        <v>79</v>
      </c>
      <c r="C99" s="35"/>
      <c r="D99" s="36"/>
      <c r="E99" s="66"/>
      <c r="F99" s="67"/>
    </row>
    <row r="100" spans="1:6" ht="26.25" x14ac:dyDescent="0.25">
      <c r="A100" s="47" t="s">
        <v>9</v>
      </c>
      <c r="B100" s="34" t="s">
        <v>80</v>
      </c>
      <c r="C100" s="48"/>
      <c r="D100" s="49"/>
      <c r="E100" s="69"/>
      <c r="F100" s="50"/>
    </row>
    <row r="101" spans="1:6" s="182" customFormat="1" x14ac:dyDescent="0.25">
      <c r="A101" s="40" t="s">
        <v>81</v>
      </c>
      <c r="B101" s="44" t="s">
        <v>82</v>
      </c>
      <c r="C101" s="196" t="s">
        <v>83</v>
      </c>
      <c r="D101" s="197">
        <v>1</v>
      </c>
      <c r="E101" s="70"/>
      <c r="F101" s="71"/>
    </row>
    <row r="102" spans="1:6" s="182" customFormat="1" ht="26.25" x14ac:dyDescent="0.25">
      <c r="A102" s="40" t="s">
        <v>84</v>
      </c>
      <c r="B102" s="44" t="s">
        <v>85</v>
      </c>
      <c r="C102" s="196" t="s">
        <v>14</v>
      </c>
      <c r="D102" s="197">
        <v>6</v>
      </c>
      <c r="E102" s="70"/>
      <c r="F102" s="71"/>
    </row>
    <row r="103" spans="1:6" x14ac:dyDescent="0.25">
      <c r="A103" s="47" t="s">
        <v>10</v>
      </c>
      <c r="B103" s="34" t="s">
        <v>21</v>
      </c>
      <c r="C103" s="51"/>
      <c r="D103" s="52"/>
      <c r="E103" s="105"/>
      <c r="F103" s="53"/>
    </row>
    <row r="104" spans="1:6" s="182" customFormat="1" x14ac:dyDescent="0.25">
      <c r="A104" s="40" t="s">
        <v>86</v>
      </c>
      <c r="B104" s="44" t="s">
        <v>87</v>
      </c>
      <c r="C104" s="42" t="s">
        <v>83</v>
      </c>
      <c r="D104" s="43">
        <v>1</v>
      </c>
      <c r="E104" s="70"/>
      <c r="F104" s="54"/>
    </row>
    <row r="105" spans="1:6" s="182" customFormat="1" ht="26.25" x14ac:dyDescent="0.25">
      <c r="A105" s="40" t="s">
        <v>88</v>
      </c>
      <c r="B105" s="44" t="s">
        <v>89</v>
      </c>
      <c r="C105" s="42" t="s">
        <v>83</v>
      </c>
      <c r="D105" s="43">
        <v>1</v>
      </c>
      <c r="E105" s="70"/>
      <c r="F105" s="54"/>
    </row>
    <row r="106" spans="1:6" x14ac:dyDescent="0.25">
      <c r="A106" s="45"/>
      <c r="B106" s="39"/>
      <c r="C106" s="31"/>
      <c r="D106" s="32"/>
      <c r="E106" s="64"/>
      <c r="F106" s="68"/>
    </row>
    <row r="107" spans="1:6" x14ac:dyDescent="0.25">
      <c r="A107" s="33" t="s">
        <v>90</v>
      </c>
      <c r="B107" s="34" t="s">
        <v>26</v>
      </c>
      <c r="C107" s="35"/>
      <c r="D107" s="36"/>
      <c r="E107" s="66"/>
      <c r="F107" s="67"/>
    </row>
    <row r="108" spans="1:6" s="182" customFormat="1" ht="114.75" x14ac:dyDescent="0.25">
      <c r="A108" s="40" t="s">
        <v>12</v>
      </c>
      <c r="B108" s="198" t="s">
        <v>91</v>
      </c>
      <c r="C108" s="55" t="s">
        <v>83</v>
      </c>
      <c r="D108" s="56">
        <v>9</v>
      </c>
      <c r="E108" s="72"/>
      <c r="F108" s="65"/>
    </row>
    <row r="109" spans="1:6" s="182" customFormat="1" ht="140.25" x14ac:dyDescent="0.25">
      <c r="A109" s="40" t="s">
        <v>13</v>
      </c>
      <c r="B109" s="198" t="s">
        <v>92</v>
      </c>
      <c r="C109" s="55" t="s">
        <v>83</v>
      </c>
      <c r="D109" s="56">
        <v>4</v>
      </c>
      <c r="E109" s="72"/>
      <c r="F109" s="65"/>
    </row>
    <row r="110" spans="1:6" s="182" customFormat="1" ht="178.5" x14ac:dyDescent="0.25">
      <c r="A110" s="40" t="s">
        <v>93</v>
      </c>
      <c r="B110" s="199" t="s">
        <v>94</v>
      </c>
      <c r="C110" s="55" t="s">
        <v>83</v>
      </c>
      <c r="D110" s="56">
        <v>11</v>
      </c>
      <c r="E110" s="72"/>
      <c r="F110" s="65"/>
    </row>
    <row r="111" spans="1:6" x14ac:dyDescent="0.25">
      <c r="A111" s="45"/>
      <c r="B111" s="46"/>
      <c r="C111" s="31"/>
      <c r="D111" s="57"/>
      <c r="E111" s="64"/>
      <c r="F111" s="68"/>
    </row>
    <row r="112" spans="1:6" x14ac:dyDescent="0.25">
      <c r="A112" s="33" t="s">
        <v>95</v>
      </c>
      <c r="B112" s="34" t="s">
        <v>96</v>
      </c>
      <c r="C112" s="35"/>
      <c r="D112" s="58"/>
      <c r="E112" s="66"/>
      <c r="F112" s="67"/>
    </row>
    <row r="113" spans="1:6" s="182" customFormat="1" ht="39" x14ac:dyDescent="0.25">
      <c r="A113" s="40" t="s">
        <v>15</v>
      </c>
      <c r="B113" s="44" t="s">
        <v>130</v>
      </c>
      <c r="C113" s="42" t="s">
        <v>14</v>
      </c>
      <c r="D113" s="59">
        <v>40.924697619976584</v>
      </c>
      <c r="E113" s="64"/>
      <c r="F113" s="68"/>
    </row>
    <row r="114" spans="1:6" x14ac:dyDescent="0.25">
      <c r="A114" s="45"/>
      <c r="B114" s="39"/>
      <c r="C114" s="31"/>
      <c r="D114" s="32"/>
      <c r="E114" s="64"/>
      <c r="F114" s="68"/>
    </row>
    <row r="115" spans="1:6" x14ac:dyDescent="0.25">
      <c r="A115" s="33" t="s">
        <v>98</v>
      </c>
      <c r="B115" s="34" t="s">
        <v>16</v>
      </c>
      <c r="C115" s="35"/>
      <c r="D115" s="36"/>
      <c r="E115" s="66"/>
      <c r="F115" s="67"/>
    </row>
    <row r="116" spans="1:6" s="182" customFormat="1" ht="26.25" x14ac:dyDescent="0.25">
      <c r="A116" s="40" t="s">
        <v>17</v>
      </c>
      <c r="B116" s="44" t="s">
        <v>99</v>
      </c>
      <c r="C116" s="42" t="s">
        <v>5</v>
      </c>
      <c r="D116" s="43">
        <v>71.2</v>
      </c>
      <c r="E116" s="64"/>
      <c r="F116" s="68"/>
    </row>
    <row r="117" spans="1:6" x14ac:dyDescent="0.25">
      <c r="A117" s="45"/>
      <c r="B117" s="39"/>
      <c r="C117" s="31"/>
      <c r="D117" s="32"/>
      <c r="E117" s="64"/>
      <c r="F117" s="68"/>
    </row>
    <row r="118" spans="1:6" x14ac:dyDescent="0.25">
      <c r="A118" s="33" t="s">
        <v>100</v>
      </c>
      <c r="B118" s="34" t="s">
        <v>101</v>
      </c>
      <c r="C118" s="35"/>
      <c r="D118" s="36"/>
      <c r="E118" s="66"/>
      <c r="F118" s="67"/>
    </row>
    <row r="119" spans="1:6" s="182" customFormat="1" ht="26.25" x14ac:dyDescent="0.25">
      <c r="A119" s="40" t="s">
        <v>18</v>
      </c>
      <c r="B119" s="44" t="s">
        <v>102</v>
      </c>
      <c r="C119" s="42" t="s">
        <v>5</v>
      </c>
      <c r="D119" s="43">
        <v>16.257921933988317</v>
      </c>
      <c r="E119" s="64"/>
      <c r="F119" s="68"/>
    </row>
    <row r="120" spans="1:6" s="182" customFormat="1" ht="26.25" x14ac:dyDescent="0.25">
      <c r="A120" s="40" t="s">
        <v>19</v>
      </c>
      <c r="B120" s="44" t="s">
        <v>103</v>
      </c>
      <c r="C120" s="42" t="s">
        <v>5</v>
      </c>
      <c r="D120" s="43">
        <v>59.765032019211873</v>
      </c>
      <c r="E120" s="64"/>
      <c r="F120" s="68"/>
    </row>
    <row r="121" spans="1:6" s="182" customFormat="1" ht="39" x14ac:dyDescent="0.25">
      <c r="A121" s="40" t="s">
        <v>104</v>
      </c>
      <c r="B121" s="44" t="s">
        <v>105</v>
      </c>
      <c r="C121" s="42" t="s">
        <v>5</v>
      </c>
      <c r="D121" s="43">
        <v>79.631338193499687</v>
      </c>
      <c r="E121" s="64"/>
      <c r="F121" s="68"/>
    </row>
    <row r="122" spans="1:6" x14ac:dyDescent="0.25">
      <c r="A122" s="45"/>
      <c r="B122" s="39"/>
      <c r="C122" s="31"/>
      <c r="D122" s="32"/>
      <c r="E122" s="64"/>
      <c r="F122" s="68"/>
    </row>
    <row r="123" spans="1:6" x14ac:dyDescent="0.25">
      <c r="A123" s="33" t="s">
        <v>106</v>
      </c>
      <c r="B123" s="34" t="s">
        <v>107</v>
      </c>
      <c r="C123" s="35"/>
      <c r="D123" s="36"/>
      <c r="E123" s="66"/>
      <c r="F123" s="67"/>
    </row>
    <row r="124" spans="1:6" s="182" customFormat="1" ht="26.25" x14ac:dyDescent="0.25">
      <c r="A124" s="40" t="s">
        <v>22</v>
      </c>
      <c r="B124" s="44" t="s">
        <v>108</v>
      </c>
      <c r="C124" s="42" t="s">
        <v>5</v>
      </c>
      <c r="D124" s="43">
        <v>13.28</v>
      </c>
      <c r="E124" s="64"/>
      <c r="F124" s="68"/>
    </row>
    <row r="125" spans="1:6" s="182" customFormat="1" ht="26.25" x14ac:dyDescent="0.25">
      <c r="A125" s="40" t="s">
        <v>23</v>
      </c>
      <c r="B125" s="44" t="s">
        <v>131</v>
      </c>
      <c r="C125" s="42" t="s">
        <v>5</v>
      </c>
      <c r="D125" s="43">
        <v>52.468178624130061</v>
      </c>
      <c r="E125" s="64"/>
      <c r="F125" s="68"/>
    </row>
    <row r="126" spans="1:6" x14ac:dyDescent="0.25">
      <c r="A126" s="37"/>
      <c r="B126" s="39"/>
      <c r="C126" s="31"/>
      <c r="D126" s="32"/>
      <c r="E126" s="64"/>
      <c r="F126" s="68"/>
    </row>
    <row r="127" spans="1:6" x14ac:dyDescent="0.25">
      <c r="A127" s="33" t="s">
        <v>110</v>
      </c>
      <c r="B127" s="34" t="s">
        <v>111</v>
      </c>
      <c r="C127" s="35"/>
      <c r="D127" s="36"/>
      <c r="E127" s="66"/>
      <c r="F127" s="67"/>
    </row>
    <row r="128" spans="1:6" s="182" customFormat="1" ht="64.5" x14ac:dyDescent="0.25">
      <c r="A128" s="40" t="s">
        <v>24</v>
      </c>
      <c r="B128" s="44" t="s">
        <v>112</v>
      </c>
      <c r="C128" s="42" t="s">
        <v>83</v>
      </c>
      <c r="D128" s="43">
        <v>1</v>
      </c>
      <c r="E128" s="64"/>
      <c r="F128" s="68"/>
    </row>
    <row r="129" spans="1:6" s="182" customFormat="1" ht="39" x14ac:dyDescent="0.25">
      <c r="A129" s="40" t="s">
        <v>132</v>
      </c>
      <c r="B129" s="44" t="str">
        <f>+[1]ACTIVIDADES!$C$1017</f>
        <v>PUERTA ENTAMBORADA EN LÁMINA C.R. GALVANIZADA CAL.18, CON PERSIANA INFERIOR Y SUPERIOR. INCLUYE MARCO.</v>
      </c>
      <c r="C129" s="42" t="s">
        <v>5</v>
      </c>
      <c r="D129" s="181">
        <v>0.9</v>
      </c>
      <c r="E129" s="64"/>
      <c r="F129" s="68"/>
    </row>
    <row r="130" spans="1:6" x14ac:dyDescent="0.25">
      <c r="A130" s="33" t="s">
        <v>113</v>
      </c>
      <c r="B130" s="34" t="s">
        <v>114</v>
      </c>
      <c r="C130" s="35"/>
      <c r="D130" s="36"/>
      <c r="E130" s="66"/>
      <c r="F130" s="67"/>
    </row>
    <row r="131" spans="1:6" s="182" customFormat="1" ht="38.25" x14ac:dyDescent="0.25">
      <c r="A131" s="200" t="s">
        <v>27</v>
      </c>
      <c r="B131" s="198" t="s">
        <v>115</v>
      </c>
      <c r="C131" s="42" t="s">
        <v>5</v>
      </c>
      <c r="D131" s="43">
        <v>26.81</v>
      </c>
      <c r="E131" s="64"/>
      <c r="F131" s="68"/>
    </row>
    <row r="132" spans="1:6" x14ac:dyDescent="0.25">
      <c r="A132" s="45"/>
      <c r="B132" s="46"/>
      <c r="C132" s="31"/>
      <c r="D132" s="32"/>
      <c r="E132" s="64"/>
      <c r="F132" s="68"/>
    </row>
    <row r="133" spans="1:6" x14ac:dyDescent="0.25">
      <c r="A133" s="33" t="s">
        <v>116</v>
      </c>
      <c r="B133" s="34" t="s">
        <v>117</v>
      </c>
      <c r="C133" s="51"/>
      <c r="D133" s="52"/>
      <c r="E133" s="73"/>
      <c r="F133" s="67"/>
    </row>
    <row r="134" spans="1:6" s="182" customFormat="1" x14ac:dyDescent="0.25">
      <c r="A134" s="40" t="s">
        <v>28</v>
      </c>
      <c r="B134" s="201" t="s">
        <v>118</v>
      </c>
      <c r="C134" s="42" t="s">
        <v>11</v>
      </c>
      <c r="D134" s="43">
        <v>3</v>
      </c>
      <c r="E134" s="64"/>
      <c r="F134" s="68"/>
    </row>
    <row r="135" spans="1:6" s="182" customFormat="1" x14ac:dyDescent="0.25">
      <c r="A135" s="40" t="s">
        <v>119</v>
      </c>
      <c r="B135" s="44" t="s">
        <v>120</v>
      </c>
      <c r="C135" s="42" t="s">
        <v>11</v>
      </c>
      <c r="D135" s="43">
        <v>3</v>
      </c>
      <c r="E135" s="64"/>
      <c r="F135" s="68"/>
    </row>
    <row r="136" spans="1:6" s="182" customFormat="1" x14ac:dyDescent="0.25">
      <c r="A136" s="40" t="s">
        <v>121</v>
      </c>
      <c r="B136" s="201" t="s">
        <v>122</v>
      </c>
      <c r="C136" s="42" t="s">
        <v>11</v>
      </c>
      <c r="D136" s="43">
        <v>3</v>
      </c>
      <c r="E136" s="64"/>
      <c r="F136" s="68"/>
    </row>
    <row r="137" spans="1:6" s="182" customFormat="1" ht="51.75" x14ac:dyDescent="0.25">
      <c r="A137" s="40" t="s">
        <v>123</v>
      </c>
      <c r="B137" s="44" t="s">
        <v>124</v>
      </c>
      <c r="C137" s="42" t="s">
        <v>14</v>
      </c>
      <c r="D137" s="43">
        <v>3.0979274258600955</v>
      </c>
      <c r="E137" s="64"/>
      <c r="F137" s="68"/>
    </row>
    <row r="138" spans="1:6" x14ac:dyDescent="0.25">
      <c r="A138" s="45"/>
      <c r="B138" s="39"/>
      <c r="C138" s="31"/>
      <c r="D138" s="32"/>
      <c r="E138" s="64"/>
      <c r="F138" s="68"/>
    </row>
    <row r="139" spans="1:6" x14ac:dyDescent="0.25">
      <c r="A139" s="33" t="s">
        <v>125</v>
      </c>
      <c r="B139" s="34" t="s">
        <v>126</v>
      </c>
      <c r="C139" s="35"/>
      <c r="D139" s="58"/>
      <c r="E139" s="66"/>
      <c r="F139" s="67"/>
    </row>
    <row r="140" spans="1:6" s="182" customFormat="1" x14ac:dyDescent="0.25">
      <c r="A140" s="40" t="s">
        <v>29</v>
      </c>
      <c r="B140" s="44" t="s">
        <v>127</v>
      </c>
      <c r="C140" s="42" t="s">
        <v>5</v>
      </c>
      <c r="D140" s="43">
        <v>0.9000390362723627</v>
      </c>
      <c r="E140" s="64"/>
      <c r="F140" s="68"/>
    </row>
    <row r="141" spans="1:6" x14ac:dyDescent="0.25">
      <c r="A141" s="37"/>
      <c r="B141" s="39"/>
      <c r="C141" s="31"/>
      <c r="D141" s="32"/>
      <c r="E141" s="64"/>
      <c r="F141" s="68"/>
    </row>
    <row r="142" spans="1:6" ht="15.75" thickBot="1" x14ac:dyDescent="0.3">
      <c r="A142" s="60"/>
      <c r="B142" s="61" t="s">
        <v>128</v>
      </c>
      <c r="C142" s="62"/>
      <c r="D142" s="63"/>
      <c r="E142" s="74"/>
      <c r="F142" s="75"/>
    </row>
    <row r="143" spans="1:6" x14ac:dyDescent="0.25">
      <c r="A143" s="212" t="s">
        <v>34</v>
      </c>
      <c r="B143" s="213"/>
      <c r="C143" s="213"/>
      <c r="D143" s="213"/>
      <c r="E143" s="213"/>
      <c r="F143" s="81"/>
    </row>
    <row r="144" spans="1:6" x14ac:dyDescent="0.25">
      <c r="A144" s="202" t="s">
        <v>35</v>
      </c>
      <c r="B144" s="203"/>
      <c r="C144" s="203"/>
      <c r="D144" s="203"/>
      <c r="E144" s="79" t="s">
        <v>36</v>
      </c>
      <c r="F144" s="82"/>
    </row>
    <row r="145" spans="1:6" x14ac:dyDescent="0.25">
      <c r="A145" s="202" t="s">
        <v>37</v>
      </c>
      <c r="B145" s="203"/>
      <c r="C145" s="203"/>
      <c r="D145" s="203"/>
      <c r="E145" s="79" t="s">
        <v>36</v>
      </c>
      <c r="F145" s="82"/>
    </row>
    <row r="146" spans="1:6" x14ac:dyDescent="0.25">
      <c r="A146" s="202" t="s">
        <v>38</v>
      </c>
      <c r="B146" s="203"/>
      <c r="C146" s="203"/>
      <c r="D146" s="203"/>
      <c r="E146" s="79" t="s">
        <v>36</v>
      </c>
      <c r="F146" s="82"/>
    </row>
    <row r="147" spans="1:6" x14ac:dyDescent="0.25">
      <c r="A147" s="202" t="s">
        <v>39</v>
      </c>
      <c r="B147" s="203"/>
      <c r="C147" s="203"/>
      <c r="D147" s="203"/>
      <c r="E147" s="80">
        <v>0.19</v>
      </c>
      <c r="F147" s="82"/>
    </row>
    <row r="148" spans="1:6" ht="15.75" thickBot="1" x14ac:dyDescent="0.3">
      <c r="A148" s="204" t="s">
        <v>40</v>
      </c>
      <c r="B148" s="205"/>
      <c r="C148" s="205"/>
      <c r="D148" s="205"/>
      <c r="E148" s="205"/>
      <c r="F148" s="83"/>
    </row>
    <row r="149" spans="1:6" ht="25.5" customHeight="1" x14ac:dyDescent="0.25">
      <c r="A149" s="214" t="s">
        <v>241</v>
      </c>
      <c r="B149" s="215"/>
      <c r="C149" s="215"/>
      <c r="D149" s="215"/>
      <c r="E149" s="215"/>
      <c r="F149" s="216"/>
    </row>
    <row r="150" spans="1:6" x14ac:dyDescent="0.25">
      <c r="A150" s="89" t="s">
        <v>2</v>
      </c>
      <c r="B150" s="85" t="s">
        <v>46</v>
      </c>
      <c r="C150" s="85" t="s">
        <v>11</v>
      </c>
      <c r="D150" s="85" t="s">
        <v>41</v>
      </c>
      <c r="E150" s="85" t="s">
        <v>47</v>
      </c>
      <c r="F150" s="90" t="s">
        <v>48</v>
      </c>
    </row>
    <row r="151" spans="1:6" x14ac:dyDescent="0.25">
      <c r="A151" s="3">
        <v>1</v>
      </c>
      <c r="B151" s="4" t="s">
        <v>133</v>
      </c>
      <c r="C151" s="5"/>
      <c r="D151" s="6"/>
      <c r="E151" s="7"/>
      <c r="F151" s="8"/>
    </row>
    <row r="152" spans="1:6" ht="51" x14ac:dyDescent="0.25">
      <c r="A152" s="9" t="s">
        <v>134</v>
      </c>
      <c r="B152" s="10" t="str">
        <f>+[1]ACTIVIDADES!$C$66</f>
        <v>EXCAVACIÓN MECÁNICA EN MATERIAL COMÚN SEGÚN PLANOS. INCLUYE CARGUE, TRANSPORTE Y DISPOSICIÓN FINAL DE SOBRANTES A SITIO AUTORIZADO.</v>
      </c>
      <c r="C152" s="11" t="s">
        <v>33</v>
      </c>
      <c r="D152" s="12">
        <f>50*0.2</f>
        <v>10</v>
      </c>
      <c r="E152" s="19"/>
      <c r="F152" s="20"/>
    </row>
    <row r="153" spans="1:6" ht="76.5" x14ac:dyDescent="0.25">
      <c r="A153" s="9" t="s">
        <v>135</v>
      </c>
      <c r="B153" s="10" t="str">
        <f>+[1]ACTIVIDADES!$C$76</f>
        <v xml:space="preserve">RELLENO COMPACTADO AL 95% DEL PROCTOR MODIFICADO TIPO SUB-BASE PREPARADA CON MATERIAL SELECCIONADO DE LA REGIÓN (REMONTA) SEGÚN PLANOS. INCLUYE SUMINISTRO, EXTENDIDO, NIVELACIÓN, HUMEDECIMIENTO Y COMPACTACIÓN  </v>
      </c>
      <c r="C153" s="11" t="s">
        <v>33</v>
      </c>
      <c r="D153" s="12">
        <v>7.6681578531979167</v>
      </c>
      <c r="E153" s="19"/>
      <c r="F153" s="20"/>
    </row>
    <row r="154" spans="1:6" ht="51" x14ac:dyDescent="0.25">
      <c r="A154" s="9" t="s">
        <v>136</v>
      </c>
      <c r="B154" s="10" t="s">
        <v>50</v>
      </c>
      <c r="C154" s="11" t="s">
        <v>5</v>
      </c>
      <c r="D154" s="12">
        <v>69.790720199554187</v>
      </c>
      <c r="E154" s="19"/>
      <c r="F154" s="20"/>
    </row>
    <row r="155" spans="1:6" x14ac:dyDescent="0.25">
      <c r="A155" s="3">
        <v>2</v>
      </c>
      <c r="B155" s="4" t="s">
        <v>137</v>
      </c>
      <c r="C155" s="5"/>
      <c r="D155" s="6"/>
      <c r="E155" s="21"/>
      <c r="F155" s="22"/>
    </row>
    <row r="156" spans="1:6" ht="26.25" x14ac:dyDescent="0.25">
      <c r="A156" s="13">
        <v>2.1</v>
      </c>
      <c r="B156" s="86" t="str">
        <f>+[1]ACTIVIDADES!$C$451</f>
        <v>REJILLA PARA CÁRCAMO TRAFICO PESADO DE 50X50X15</v>
      </c>
      <c r="C156" s="15" t="s">
        <v>14</v>
      </c>
      <c r="D156" s="16">
        <v>10</v>
      </c>
      <c r="E156" s="19"/>
      <c r="F156" s="20"/>
    </row>
    <row r="157" spans="1:6" x14ac:dyDescent="0.25">
      <c r="A157" s="3">
        <v>3</v>
      </c>
      <c r="B157" s="4" t="s">
        <v>138</v>
      </c>
      <c r="C157" s="5"/>
      <c r="D157" s="6"/>
      <c r="E157" s="21"/>
      <c r="F157" s="22"/>
    </row>
    <row r="158" spans="1:6" ht="90" x14ac:dyDescent="0.25">
      <c r="A158" s="13">
        <v>3.1</v>
      </c>
      <c r="B158" s="87" t="str">
        <f>+[1]ACTIVIDADES!$C$1078</f>
        <v>ESTRUCTURA DE CUBIERTA EN PERFILES METALICOS TIPO ACESCO O SIMILAR SEGUN PLANOS. INCLUYE TODOS LOS ELEMENTOS ESTRUCTURALES PARA SU MONTAJE Y CORRECTO FUNCIONAMIENTO COMO TEMPLETES, CONTRAVIENTOS Y OTROS ACCESORIOS, COMO TAMBIEN PINTURA EN ANTICORROSIVO Y ESMALTE.</v>
      </c>
      <c r="C158" s="15" t="s">
        <v>5</v>
      </c>
      <c r="D158" s="16">
        <v>50</v>
      </c>
      <c r="E158" s="19"/>
      <c r="F158" s="20"/>
    </row>
    <row r="159" spans="1:6" ht="90" x14ac:dyDescent="0.25">
      <c r="A159" s="13">
        <v>3.2</v>
      </c>
      <c r="B159" s="87" t="str">
        <f>+[1]ACTIVIDADES!$C$1079</f>
        <v xml:space="preserve">SUMINISTRO E INSTALACIÓN DE TEJA STEEL STANDING SEAM TIPO PANEL  COLOR VERDE  COLMENA O SIMILAR  INCLUYE CABALLETES, LIMATESAS, LIMAHOYAS REMATES LATERALES CONTRA MUROS Y TODO ACCESORIO NECESARIO PARA SU INSTALACION Y CORRECTO FUNCIONAMIENTO. </v>
      </c>
      <c r="C159" s="15" t="s">
        <v>5</v>
      </c>
      <c r="D159" s="16">
        <v>52.633082021726437</v>
      </c>
      <c r="E159" s="19"/>
      <c r="F159" s="20"/>
    </row>
    <row r="160" spans="1:6" x14ac:dyDescent="0.25">
      <c r="A160" s="3">
        <v>4</v>
      </c>
      <c r="B160" s="4" t="s">
        <v>139</v>
      </c>
      <c r="C160" s="5"/>
      <c r="D160" s="6"/>
      <c r="E160" s="21"/>
      <c r="F160" s="22"/>
    </row>
    <row r="161" spans="1:6" ht="51.75" x14ac:dyDescent="0.25">
      <c r="A161" s="13">
        <v>4.0999999999999996</v>
      </c>
      <c r="B161" s="87" t="str">
        <f>+B152</f>
        <v>EXCAVACIÓN MECÁNICA EN MATERIAL COMÚN SEGÚN PLANOS. INCLUYE CARGUE, TRANSPORTE Y DISPOSICIÓN FINAL DE SOBRANTES A SITIO AUTORIZADO.</v>
      </c>
      <c r="C161" s="15" t="str">
        <f>+C152</f>
        <v>M3</v>
      </c>
      <c r="D161" s="16">
        <v>2</v>
      </c>
      <c r="E161" s="19"/>
      <c r="F161" s="20"/>
    </row>
    <row r="162" spans="1:6" ht="77.25" x14ac:dyDescent="0.25">
      <c r="A162" s="13">
        <v>4.2</v>
      </c>
      <c r="B162" s="87" t="str">
        <f>+B153</f>
        <v xml:space="preserve">RELLENO COMPACTADO AL 95% DEL PROCTOR MODIFICADO TIPO SUB-BASE PREPARADA CON MATERIAL SELECCIONADO DE LA REGIÓN (REMONTA) SEGÚN PLANOS. INCLUYE SUMINISTRO, EXTENDIDO, NIVELACIÓN, HUMEDECIMIENTO Y COMPACTACIÓN  </v>
      </c>
      <c r="C162" s="15" t="str">
        <f>+C153</f>
        <v>M3</v>
      </c>
      <c r="D162" s="16">
        <v>1</v>
      </c>
      <c r="E162" s="19"/>
      <c r="F162" s="20"/>
    </row>
    <row r="163" spans="1:6" ht="51.75" x14ac:dyDescent="0.25">
      <c r="A163" s="13">
        <v>4.3</v>
      </c>
      <c r="B163" s="87" t="str">
        <f>+[1]ACTIVIDADES!$C$94</f>
        <v>PLACA DE ENTREPISO MACIZA EN CONCRETO DE 4.000 PSI  E=0.15 M SEGÚN PLANOS. INCLUYE, MANO DE OBRA, FORMALETAS, EQUIPOS Y HERRAMIENTAS NECESARIAS.</v>
      </c>
      <c r="C163" s="15" t="s">
        <v>5</v>
      </c>
      <c r="D163" s="16">
        <v>1</v>
      </c>
      <c r="E163" s="19"/>
      <c r="F163" s="20"/>
    </row>
    <row r="164" spans="1:6" ht="51.75" x14ac:dyDescent="0.25">
      <c r="A164" s="13">
        <v>4.4000000000000004</v>
      </c>
      <c r="B164" s="87" t="str">
        <f>+[1]ACTIVIDADES!$C$97</f>
        <v xml:space="preserve">MURO EN CONCRETO DE 3.000 PSI IMPERMEABILIZADO SEGÚN PLANOS. INCLUYE MANO DE OBRA, FORMALETAS, EQUIPO Y HERRAMIENTAS NECESARIAS </v>
      </c>
      <c r="C164" s="15" t="s">
        <v>33</v>
      </c>
      <c r="D164" s="16">
        <v>7.2</v>
      </c>
      <c r="E164" s="19"/>
      <c r="F164" s="20"/>
    </row>
    <row r="165" spans="1:6" ht="25.5" x14ac:dyDescent="0.25">
      <c r="A165" s="13">
        <v>4.5</v>
      </c>
      <c r="B165" s="88" t="str">
        <f>+[1]ACTIVIDADES!$C$447</f>
        <v>TAPA EN LÁMINA ALFAJOR CALIBRE 18 DE 1,00 X 1,00 M</v>
      </c>
      <c r="C165" s="15" t="s">
        <v>11</v>
      </c>
      <c r="D165" s="16">
        <v>1</v>
      </c>
      <c r="E165" s="19"/>
      <c r="F165" s="20"/>
    </row>
    <row r="166" spans="1:6" x14ac:dyDescent="0.25">
      <c r="A166" s="212" t="s">
        <v>34</v>
      </c>
      <c r="B166" s="213"/>
      <c r="C166" s="213"/>
      <c r="D166" s="213"/>
      <c r="E166" s="213"/>
      <c r="F166" s="81"/>
    </row>
    <row r="167" spans="1:6" x14ac:dyDescent="0.25">
      <c r="A167" s="202" t="s">
        <v>35</v>
      </c>
      <c r="B167" s="203"/>
      <c r="C167" s="203"/>
      <c r="D167" s="203"/>
      <c r="E167" s="79" t="s">
        <v>36</v>
      </c>
      <c r="F167" s="82"/>
    </row>
    <row r="168" spans="1:6" x14ac:dyDescent="0.25">
      <c r="A168" s="202" t="s">
        <v>37</v>
      </c>
      <c r="B168" s="203"/>
      <c r="C168" s="203"/>
      <c r="D168" s="203"/>
      <c r="E168" s="79" t="s">
        <v>36</v>
      </c>
      <c r="F168" s="82"/>
    </row>
    <row r="169" spans="1:6" x14ac:dyDescent="0.25">
      <c r="A169" s="202" t="s">
        <v>38</v>
      </c>
      <c r="B169" s="203"/>
      <c r="C169" s="203"/>
      <c r="D169" s="203"/>
      <c r="E169" s="79" t="s">
        <v>36</v>
      </c>
      <c r="F169" s="82"/>
    </row>
    <row r="170" spans="1:6" x14ac:dyDescent="0.25">
      <c r="A170" s="202" t="s">
        <v>39</v>
      </c>
      <c r="B170" s="203"/>
      <c r="C170" s="203"/>
      <c r="D170" s="203"/>
      <c r="E170" s="80">
        <v>0.19</v>
      </c>
      <c r="F170" s="82"/>
    </row>
    <row r="171" spans="1:6" ht="15.75" thickBot="1" x14ac:dyDescent="0.3">
      <c r="A171" s="204" t="s">
        <v>40</v>
      </c>
      <c r="B171" s="205"/>
      <c r="C171" s="205"/>
      <c r="D171" s="205"/>
      <c r="E171" s="205"/>
      <c r="F171" s="83"/>
    </row>
    <row r="172" spans="1:6" ht="15.75" thickBot="1" x14ac:dyDescent="0.3"/>
    <row r="173" spans="1:6" x14ac:dyDescent="0.25">
      <c r="A173" s="206" t="s">
        <v>140</v>
      </c>
      <c r="B173" s="207"/>
      <c r="C173" s="207"/>
      <c r="D173" s="207"/>
      <c r="E173" s="207"/>
      <c r="F173" s="208"/>
    </row>
    <row r="174" spans="1:6" ht="15.75" thickBot="1" x14ac:dyDescent="0.3">
      <c r="A174" s="209" t="s">
        <v>183</v>
      </c>
      <c r="B174" s="210"/>
      <c r="C174" s="210"/>
      <c r="D174" s="210"/>
      <c r="E174" s="210"/>
      <c r="F174" s="211"/>
    </row>
    <row r="175" spans="1:6" ht="15.75" thickBot="1" x14ac:dyDescent="0.3">
      <c r="A175" s="91" t="s">
        <v>2</v>
      </c>
      <c r="B175" s="92" t="s">
        <v>46</v>
      </c>
      <c r="C175" s="92" t="s">
        <v>11</v>
      </c>
      <c r="D175" s="92" t="s">
        <v>41</v>
      </c>
      <c r="E175" s="92" t="s">
        <v>47</v>
      </c>
      <c r="F175" s="93" t="s">
        <v>48</v>
      </c>
    </row>
    <row r="176" spans="1:6" x14ac:dyDescent="0.25">
      <c r="A176" s="94">
        <v>1</v>
      </c>
      <c r="B176" s="95" t="s">
        <v>141</v>
      </c>
      <c r="C176" s="96"/>
      <c r="D176" s="97"/>
      <c r="E176" s="98"/>
      <c r="F176" s="99"/>
    </row>
    <row r="177" spans="1:6" x14ac:dyDescent="0.25">
      <c r="A177" s="13">
        <v>1.1000000000000001</v>
      </c>
      <c r="B177" s="86" t="s">
        <v>142</v>
      </c>
      <c r="C177" s="15" t="s">
        <v>30</v>
      </c>
      <c r="D177" s="15">
        <v>600</v>
      </c>
      <c r="E177" s="100"/>
      <c r="F177" s="101"/>
    </row>
    <row r="178" spans="1:6" ht="90.75" thickBot="1" x14ac:dyDescent="0.3">
      <c r="A178" s="17">
        <v>1.2</v>
      </c>
      <c r="B178" s="102" t="s">
        <v>143</v>
      </c>
      <c r="C178" s="18" t="s">
        <v>5</v>
      </c>
      <c r="D178" s="18">
        <v>585</v>
      </c>
      <c r="E178" s="103"/>
      <c r="F178" s="104"/>
    </row>
    <row r="179" spans="1:6" x14ac:dyDescent="0.25">
      <c r="A179" s="212" t="s">
        <v>34</v>
      </c>
      <c r="B179" s="213"/>
      <c r="C179" s="213"/>
      <c r="D179" s="213"/>
      <c r="E179" s="213"/>
      <c r="F179" s="81"/>
    </row>
    <row r="180" spans="1:6" x14ac:dyDescent="0.25">
      <c r="A180" s="202" t="s">
        <v>35</v>
      </c>
      <c r="B180" s="203"/>
      <c r="C180" s="203"/>
      <c r="D180" s="203"/>
      <c r="E180" s="79" t="s">
        <v>36</v>
      </c>
      <c r="F180" s="82"/>
    </row>
    <row r="181" spans="1:6" x14ac:dyDescent="0.25">
      <c r="A181" s="202" t="s">
        <v>37</v>
      </c>
      <c r="B181" s="203"/>
      <c r="C181" s="203"/>
      <c r="D181" s="203"/>
      <c r="E181" s="79" t="s">
        <v>36</v>
      </c>
      <c r="F181" s="82"/>
    </row>
    <row r="182" spans="1:6" x14ac:dyDescent="0.25">
      <c r="A182" s="202" t="s">
        <v>38</v>
      </c>
      <c r="B182" s="203"/>
      <c r="C182" s="203"/>
      <c r="D182" s="203"/>
      <c r="E182" s="79" t="s">
        <v>36</v>
      </c>
      <c r="F182" s="82"/>
    </row>
    <row r="183" spans="1:6" x14ac:dyDescent="0.25">
      <c r="A183" s="202" t="s">
        <v>39</v>
      </c>
      <c r="B183" s="203"/>
      <c r="C183" s="203"/>
      <c r="D183" s="203"/>
      <c r="E183" s="80">
        <v>0.19</v>
      </c>
      <c r="F183" s="82"/>
    </row>
    <row r="184" spans="1:6" ht="15.75" thickBot="1" x14ac:dyDescent="0.3">
      <c r="A184" s="204" t="s">
        <v>40</v>
      </c>
      <c r="B184" s="205"/>
      <c r="C184" s="205"/>
      <c r="D184" s="205"/>
      <c r="E184" s="205"/>
      <c r="F184" s="83"/>
    </row>
    <row r="185" spans="1:6" x14ac:dyDescent="0.25">
      <c r="A185" s="214" t="s">
        <v>242</v>
      </c>
      <c r="B185" s="215"/>
      <c r="C185" s="215"/>
      <c r="D185" s="215"/>
      <c r="E185" s="215"/>
      <c r="F185" s="216"/>
    </row>
    <row r="186" spans="1:6" x14ac:dyDescent="0.25">
      <c r="A186" s="76" t="s">
        <v>2</v>
      </c>
      <c r="B186" s="77" t="s">
        <v>46</v>
      </c>
      <c r="C186" s="77" t="s">
        <v>11</v>
      </c>
      <c r="D186" s="77" t="s">
        <v>41</v>
      </c>
      <c r="E186" s="77" t="s">
        <v>47</v>
      </c>
      <c r="F186" s="78" t="s">
        <v>48</v>
      </c>
    </row>
    <row r="187" spans="1:6" x14ac:dyDescent="0.25">
      <c r="A187" s="3">
        <v>1</v>
      </c>
      <c r="B187" s="4" t="s">
        <v>144</v>
      </c>
      <c r="C187" s="5"/>
      <c r="D187" s="6"/>
      <c r="E187" s="114"/>
      <c r="F187" s="115"/>
    </row>
    <row r="188" spans="1:6" ht="51" x14ac:dyDescent="0.25">
      <c r="A188" s="107">
        <v>1.1000000000000001</v>
      </c>
      <c r="B188" s="108" t="s">
        <v>145</v>
      </c>
      <c r="C188" s="109" t="s">
        <v>33</v>
      </c>
      <c r="D188" s="110">
        <f>(3*0.6*0.6*1)+(2.07*0.3*0.3)+(6.6*0.3*0.3)</f>
        <v>1.8602999999999996</v>
      </c>
      <c r="E188" s="116"/>
      <c r="F188" s="117"/>
    </row>
    <row r="189" spans="1:6" x14ac:dyDescent="0.25">
      <c r="A189" s="3">
        <v>2</v>
      </c>
      <c r="B189" s="4" t="s">
        <v>49</v>
      </c>
      <c r="C189" s="5"/>
      <c r="D189" s="6"/>
      <c r="E189" s="114"/>
      <c r="F189" s="115"/>
    </row>
    <row r="190" spans="1:6" ht="51" x14ac:dyDescent="0.25">
      <c r="A190" s="107" t="s">
        <v>9</v>
      </c>
      <c r="B190" s="108" t="s">
        <v>146</v>
      </c>
      <c r="C190" s="109" t="s">
        <v>33</v>
      </c>
      <c r="D190" s="110">
        <f>1*0.6*0.6*0.2</f>
        <v>7.1999999999999995E-2</v>
      </c>
      <c r="E190" s="116"/>
      <c r="F190" s="117"/>
    </row>
    <row r="191" spans="1:6" ht="51" x14ac:dyDescent="0.25">
      <c r="A191" s="13">
        <v>2.2000000000000002</v>
      </c>
      <c r="B191" s="111" t="s">
        <v>147</v>
      </c>
      <c r="C191" s="15" t="s">
        <v>33</v>
      </c>
      <c r="D191" s="16">
        <f>+(2.07*0.3*0.3)+(6.6*0.3*0.3)</f>
        <v>0.78029999999999977</v>
      </c>
      <c r="E191" s="116"/>
      <c r="F191" s="117"/>
    </row>
    <row r="192" spans="1:6" x14ac:dyDescent="0.25">
      <c r="A192" s="3">
        <v>3</v>
      </c>
      <c r="B192" s="4" t="s">
        <v>148</v>
      </c>
      <c r="C192" s="5"/>
      <c r="D192" s="6"/>
      <c r="E192" s="114"/>
      <c r="F192" s="115"/>
    </row>
    <row r="193" spans="1:6" ht="39" x14ac:dyDescent="0.25">
      <c r="A193" s="13">
        <v>3.1</v>
      </c>
      <c r="B193" s="87" t="s">
        <v>149</v>
      </c>
      <c r="C193" s="15" t="s">
        <v>33</v>
      </c>
      <c r="D193" s="15">
        <f>3*3*0.3*0.3</f>
        <v>0.80999999999999994</v>
      </c>
      <c r="E193" s="116"/>
      <c r="F193" s="117"/>
    </row>
    <row r="194" spans="1:6" ht="51.75" x14ac:dyDescent="0.25">
      <c r="A194" s="13">
        <v>3.2</v>
      </c>
      <c r="B194" s="87" t="s">
        <v>150</v>
      </c>
      <c r="C194" s="15" t="s">
        <v>33</v>
      </c>
      <c r="D194" s="112">
        <f>+(2.07+6.6)*0.15*0.3</f>
        <v>0.39015</v>
      </c>
      <c r="E194" s="116"/>
      <c r="F194" s="117"/>
    </row>
    <row r="195" spans="1:6" x14ac:dyDescent="0.25">
      <c r="A195" s="3">
        <v>4</v>
      </c>
      <c r="B195" s="4" t="s">
        <v>151</v>
      </c>
      <c r="C195" s="5"/>
      <c r="D195" s="6"/>
      <c r="E195" s="114"/>
      <c r="F195" s="115"/>
    </row>
    <row r="196" spans="1:6" ht="26.25" x14ac:dyDescent="0.25">
      <c r="A196" s="13">
        <v>4.0999999999999996</v>
      </c>
      <c r="B196" s="87" t="s">
        <v>152</v>
      </c>
      <c r="C196" s="15" t="s">
        <v>5</v>
      </c>
      <c r="D196" s="15">
        <f>+(6.6+2.07)*3</f>
        <v>26.009999999999998</v>
      </c>
      <c r="E196" s="116"/>
      <c r="F196" s="117"/>
    </row>
    <row r="197" spans="1:6" x14ac:dyDescent="0.25">
      <c r="A197" s="3">
        <v>5</v>
      </c>
      <c r="B197" s="4" t="s">
        <v>96</v>
      </c>
      <c r="C197" s="5"/>
      <c r="D197" s="6"/>
      <c r="E197" s="114"/>
      <c r="F197" s="115"/>
    </row>
    <row r="198" spans="1:6" ht="39" x14ac:dyDescent="0.25">
      <c r="A198" s="13">
        <v>5.0999999999999996</v>
      </c>
      <c r="B198" s="87" t="s">
        <v>130</v>
      </c>
      <c r="C198" s="15" t="s">
        <v>5</v>
      </c>
      <c r="D198" s="15">
        <f>+(6.6+2.07)*3*2</f>
        <v>52.019999999999996</v>
      </c>
      <c r="E198" s="116"/>
      <c r="F198" s="117"/>
    </row>
    <row r="199" spans="1:6" x14ac:dyDescent="0.25">
      <c r="A199" s="3">
        <v>6</v>
      </c>
      <c r="B199" s="4" t="s">
        <v>153</v>
      </c>
      <c r="C199" s="5"/>
      <c r="D199" s="6"/>
      <c r="E199" s="114"/>
      <c r="F199" s="115"/>
    </row>
    <row r="200" spans="1:6" ht="26.25" x14ac:dyDescent="0.25">
      <c r="A200" s="13">
        <v>6.1</v>
      </c>
      <c r="B200" s="87" t="s">
        <v>154</v>
      </c>
      <c r="C200" s="15" t="s">
        <v>5</v>
      </c>
      <c r="D200" s="15">
        <f>+D198</f>
        <v>52.019999999999996</v>
      </c>
      <c r="E200" s="116"/>
      <c r="F200" s="117"/>
    </row>
    <row r="201" spans="1:6" x14ac:dyDescent="0.25">
      <c r="A201" s="13">
        <v>6.2</v>
      </c>
      <c r="B201" s="87" t="s">
        <v>155</v>
      </c>
      <c r="C201" s="15" t="s">
        <v>5</v>
      </c>
      <c r="D201" s="112">
        <f>10.62*16.16</f>
        <v>171.61919999999998</v>
      </c>
      <c r="E201" s="116"/>
      <c r="F201" s="117"/>
    </row>
    <row r="202" spans="1:6" x14ac:dyDescent="0.25">
      <c r="A202" s="3">
        <v>7</v>
      </c>
      <c r="B202" s="4" t="s">
        <v>138</v>
      </c>
      <c r="C202" s="5"/>
      <c r="D202" s="6"/>
      <c r="E202" s="114"/>
      <c r="F202" s="115"/>
    </row>
    <row r="203" spans="1:6" ht="90" x14ac:dyDescent="0.25">
      <c r="A203" s="13">
        <v>7.1</v>
      </c>
      <c r="B203" s="87" t="s">
        <v>156</v>
      </c>
      <c r="C203" s="15" t="s">
        <v>5</v>
      </c>
      <c r="D203" s="15">
        <f>7.6*3.07</f>
        <v>23.331999999999997</v>
      </c>
      <c r="E203" s="116"/>
      <c r="F203" s="117"/>
    </row>
    <row r="204" spans="1:6" ht="90" x14ac:dyDescent="0.25">
      <c r="A204" s="13">
        <v>7.2</v>
      </c>
      <c r="B204" s="87" t="s">
        <v>143</v>
      </c>
      <c r="C204" s="15" t="s">
        <v>5</v>
      </c>
      <c r="D204" s="15">
        <f>12.62*18.76</f>
        <v>236.75120000000001</v>
      </c>
      <c r="E204" s="116"/>
      <c r="F204" s="117"/>
    </row>
    <row r="205" spans="1:6" x14ac:dyDescent="0.25">
      <c r="A205" s="13">
        <v>7.3</v>
      </c>
      <c r="B205" s="111" t="str">
        <f>+[1]ACTIVIDADES!$C$34</f>
        <v>DEMOLICIÓN DE CUBIERTA</v>
      </c>
      <c r="C205" s="15" t="s">
        <v>5</v>
      </c>
      <c r="D205" s="15">
        <v>260</v>
      </c>
      <c r="E205" s="116"/>
      <c r="F205" s="117"/>
    </row>
    <row r="206" spans="1:6" x14ac:dyDescent="0.25">
      <c r="A206" s="3">
        <v>8</v>
      </c>
      <c r="B206" s="4" t="s">
        <v>49</v>
      </c>
      <c r="C206" s="5"/>
      <c r="D206" s="6"/>
      <c r="E206" s="114"/>
      <c r="F206" s="115"/>
    </row>
    <row r="207" spans="1:6" ht="51.75" thickBot="1" x14ac:dyDescent="0.3">
      <c r="A207" s="17">
        <v>8.1</v>
      </c>
      <c r="B207" s="113" t="s">
        <v>50</v>
      </c>
      <c r="C207" s="18" t="s">
        <v>5</v>
      </c>
      <c r="D207" s="18">
        <f>2.07*6.6</f>
        <v>13.661999999999999</v>
      </c>
      <c r="E207" s="118"/>
      <c r="F207" s="119"/>
    </row>
    <row r="208" spans="1:6" x14ac:dyDescent="0.25">
      <c r="A208" s="212" t="s">
        <v>34</v>
      </c>
      <c r="B208" s="213"/>
      <c r="C208" s="213"/>
      <c r="D208" s="213"/>
      <c r="E208" s="213"/>
      <c r="F208" s="81"/>
    </row>
    <row r="209" spans="1:6" x14ac:dyDescent="0.25">
      <c r="A209" s="202" t="s">
        <v>35</v>
      </c>
      <c r="B209" s="203"/>
      <c r="C209" s="203"/>
      <c r="D209" s="203"/>
      <c r="E209" s="79" t="s">
        <v>36</v>
      </c>
      <c r="F209" s="82"/>
    </row>
    <row r="210" spans="1:6" x14ac:dyDescent="0.25">
      <c r="A210" s="202" t="s">
        <v>37</v>
      </c>
      <c r="B210" s="203"/>
      <c r="C210" s="203"/>
      <c r="D210" s="203"/>
      <c r="E210" s="79" t="s">
        <v>36</v>
      </c>
      <c r="F210" s="82"/>
    </row>
    <row r="211" spans="1:6" x14ac:dyDescent="0.25">
      <c r="A211" s="202" t="s">
        <v>38</v>
      </c>
      <c r="B211" s="203"/>
      <c r="C211" s="203"/>
      <c r="D211" s="203"/>
      <c r="E211" s="79" t="s">
        <v>36</v>
      </c>
      <c r="F211" s="82"/>
    </row>
    <row r="212" spans="1:6" x14ac:dyDescent="0.25">
      <c r="A212" s="202" t="s">
        <v>39</v>
      </c>
      <c r="B212" s="203"/>
      <c r="C212" s="203"/>
      <c r="D212" s="203"/>
      <c r="E212" s="80">
        <v>0.19</v>
      </c>
      <c r="F212" s="82"/>
    </row>
    <row r="213" spans="1:6" ht="15.75" thickBot="1" x14ac:dyDescent="0.3">
      <c r="A213" s="204" t="s">
        <v>40</v>
      </c>
      <c r="B213" s="205"/>
      <c r="C213" s="205"/>
      <c r="D213" s="205"/>
      <c r="E213" s="205"/>
      <c r="F213" s="83"/>
    </row>
    <row r="214" spans="1:6" x14ac:dyDescent="0.25">
      <c r="A214" s="214" t="s">
        <v>243</v>
      </c>
      <c r="B214" s="215"/>
      <c r="C214" s="215"/>
      <c r="D214" s="215"/>
      <c r="E214" s="215"/>
      <c r="F214" s="216"/>
    </row>
    <row r="215" spans="1:6" x14ac:dyDescent="0.25">
      <c r="A215" s="89" t="s">
        <v>2</v>
      </c>
      <c r="B215" s="85" t="s">
        <v>46</v>
      </c>
      <c r="C215" s="85" t="s">
        <v>11</v>
      </c>
      <c r="D215" s="85" t="s">
        <v>41</v>
      </c>
      <c r="E215" s="85" t="s">
        <v>47</v>
      </c>
      <c r="F215" s="90" t="s">
        <v>48</v>
      </c>
    </row>
    <row r="216" spans="1:6" x14ac:dyDescent="0.25">
      <c r="A216" s="3">
        <v>1</v>
      </c>
      <c r="B216" s="4" t="s">
        <v>157</v>
      </c>
      <c r="C216" s="5"/>
      <c r="D216" s="6"/>
      <c r="E216" s="114"/>
      <c r="F216" s="115"/>
    </row>
    <row r="217" spans="1:6" ht="26.25" x14ac:dyDescent="0.25">
      <c r="A217" s="13">
        <v>1.1000000000000001</v>
      </c>
      <c r="B217" s="87" t="s">
        <v>66</v>
      </c>
      <c r="C217" s="15" t="s">
        <v>5</v>
      </c>
      <c r="D217" s="112">
        <f>4.6*1.93</f>
        <v>8.8779999999999983</v>
      </c>
      <c r="E217" s="116"/>
      <c r="F217" s="117"/>
    </row>
    <row r="218" spans="1:6" x14ac:dyDescent="0.25">
      <c r="A218" s="13">
        <v>1.2</v>
      </c>
      <c r="B218" s="87" t="s">
        <v>158</v>
      </c>
      <c r="C218" s="15" t="s">
        <v>5</v>
      </c>
      <c r="D218" s="112">
        <f>2.5*1</f>
        <v>2.5</v>
      </c>
      <c r="E218" s="116"/>
      <c r="F218" s="117"/>
    </row>
    <row r="219" spans="1:6" ht="26.25" x14ac:dyDescent="0.25">
      <c r="A219" s="13">
        <v>1.3</v>
      </c>
      <c r="B219" s="87" t="s">
        <v>159</v>
      </c>
      <c r="C219" s="15" t="s">
        <v>11</v>
      </c>
      <c r="D219" s="112">
        <v>2</v>
      </c>
      <c r="E219" s="116"/>
      <c r="F219" s="117"/>
    </row>
    <row r="220" spans="1:6" x14ac:dyDescent="0.25">
      <c r="A220" s="3">
        <v>2</v>
      </c>
      <c r="B220" s="4" t="s">
        <v>151</v>
      </c>
      <c r="C220" s="5"/>
      <c r="D220" s="6"/>
      <c r="E220" s="114"/>
      <c r="F220" s="115"/>
    </row>
    <row r="221" spans="1:6" ht="26.25" x14ac:dyDescent="0.25">
      <c r="A221" s="13">
        <v>2.1</v>
      </c>
      <c r="B221" s="87" t="s">
        <v>152</v>
      </c>
      <c r="C221" s="15" t="s">
        <v>5</v>
      </c>
      <c r="D221" s="112">
        <f>1.93*2.5</f>
        <v>4.8250000000000002</v>
      </c>
      <c r="E221" s="116"/>
      <c r="F221" s="117"/>
    </row>
    <row r="222" spans="1:6" x14ac:dyDescent="0.25">
      <c r="A222" s="3">
        <v>3</v>
      </c>
      <c r="B222" s="4" t="s">
        <v>96</v>
      </c>
      <c r="C222" s="5"/>
      <c r="D222" s="6"/>
      <c r="E222" s="114"/>
      <c r="F222" s="115"/>
    </row>
    <row r="223" spans="1:6" ht="39" x14ac:dyDescent="0.25">
      <c r="A223" s="13">
        <v>3.1</v>
      </c>
      <c r="B223" s="87" t="s">
        <v>130</v>
      </c>
      <c r="C223" s="15" t="s">
        <v>5</v>
      </c>
      <c r="D223" s="15">
        <f>+(2.5*2)+D221*2</f>
        <v>14.65</v>
      </c>
      <c r="E223" s="116"/>
      <c r="F223" s="117"/>
    </row>
    <row r="224" spans="1:6" x14ac:dyDescent="0.25">
      <c r="A224" s="3">
        <v>4</v>
      </c>
      <c r="B224" s="4" t="s">
        <v>160</v>
      </c>
      <c r="C224" s="5"/>
      <c r="D224" s="6"/>
      <c r="E224" s="114"/>
      <c r="F224" s="115"/>
    </row>
    <row r="225" spans="1:6" ht="26.25" x14ac:dyDescent="0.25">
      <c r="A225" s="13">
        <v>4.0999999999999996</v>
      </c>
      <c r="B225" s="87" t="s">
        <v>102</v>
      </c>
      <c r="C225" s="15" t="s">
        <v>5</v>
      </c>
      <c r="D225" s="112">
        <f>+D217</f>
        <v>8.8779999999999983</v>
      </c>
      <c r="E225" s="116"/>
      <c r="F225" s="117"/>
    </row>
    <row r="226" spans="1:6" ht="38.25" x14ac:dyDescent="0.25">
      <c r="A226" s="13">
        <v>4.2</v>
      </c>
      <c r="B226" s="121" t="s">
        <v>161</v>
      </c>
      <c r="C226" s="120" t="s">
        <v>5</v>
      </c>
      <c r="D226" s="112">
        <f>+((1.93+1.93+4.6+4.6)*2)+D217+(1.93*2*2)</f>
        <v>42.717999999999996</v>
      </c>
      <c r="E226" s="116"/>
      <c r="F226" s="117"/>
    </row>
    <row r="227" spans="1:6" x14ac:dyDescent="0.25">
      <c r="A227" s="3">
        <v>5</v>
      </c>
      <c r="B227" s="4" t="s">
        <v>162</v>
      </c>
      <c r="C227" s="5"/>
      <c r="D227" s="6"/>
      <c r="E227" s="114"/>
      <c r="F227" s="115"/>
    </row>
    <row r="228" spans="1:6" ht="38.25" x14ac:dyDescent="0.25">
      <c r="A228" s="13">
        <v>5.0999999999999996</v>
      </c>
      <c r="B228" s="111" t="s">
        <v>163</v>
      </c>
      <c r="C228" s="15" t="s">
        <v>5</v>
      </c>
      <c r="D228" s="16">
        <f>+D225</f>
        <v>8.8779999999999983</v>
      </c>
      <c r="E228" s="116"/>
      <c r="F228" s="117"/>
    </row>
    <row r="229" spans="1:6" x14ac:dyDescent="0.25">
      <c r="A229" s="3">
        <v>6</v>
      </c>
      <c r="B229" s="4" t="s">
        <v>164</v>
      </c>
      <c r="C229" s="5"/>
      <c r="D229" s="6"/>
      <c r="E229" s="114"/>
      <c r="F229" s="115"/>
    </row>
    <row r="230" spans="1:6" ht="90" x14ac:dyDescent="0.25">
      <c r="A230" s="13">
        <v>6.1</v>
      </c>
      <c r="B230" s="86" t="s">
        <v>165</v>
      </c>
      <c r="C230" s="15" t="s">
        <v>11</v>
      </c>
      <c r="D230" s="15">
        <v>6</v>
      </c>
      <c r="E230" s="116"/>
      <c r="F230" s="117"/>
    </row>
    <row r="231" spans="1:6" x14ac:dyDescent="0.25">
      <c r="A231" s="3">
        <v>7</v>
      </c>
      <c r="B231" s="4" t="s">
        <v>153</v>
      </c>
      <c r="C231" s="5"/>
      <c r="D231" s="6"/>
      <c r="E231" s="114"/>
      <c r="F231" s="115"/>
    </row>
    <row r="232" spans="1:6" ht="39" x14ac:dyDescent="0.25">
      <c r="A232" s="13">
        <v>7.1</v>
      </c>
      <c r="B232" s="87" t="s">
        <v>166</v>
      </c>
      <c r="C232" s="15" t="s">
        <v>5</v>
      </c>
      <c r="D232" s="15">
        <f>4.6+4.6+1.93+1.93+1.93+1.93</f>
        <v>16.919999999999998</v>
      </c>
      <c r="E232" s="116"/>
      <c r="F232" s="117"/>
    </row>
    <row r="233" spans="1:6" x14ac:dyDescent="0.25">
      <c r="A233" s="3">
        <v>8</v>
      </c>
      <c r="B233" s="4" t="s">
        <v>167</v>
      </c>
      <c r="C233" s="5"/>
      <c r="D233" s="6"/>
      <c r="E233" s="114"/>
      <c r="F233" s="115"/>
    </row>
    <row r="234" spans="1:6" ht="64.5" x14ac:dyDescent="0.25">
      <c r="A234" s="13">
        <v>8.1</v>
      </c>
      <c r="B234" s="87" t="s">
        <v>168</v>
      </c>
      <c r="C234" s="15" t="s">
        <v>11</v>
      </c>
      <c r="D234" s="15">
        <v>1</v>
      </c>
      <c r="E234" s="116"/>
      <c r="F234" s="117"/>
    </row>
    <row r="235" spans="1:6" x14ac:dyDescent="0.25">
      <c r="A235" s="3">
        <v>9</v>
      </c>
      <c r="B235" s="4" t="s">
        <v>169</v>
      </c>
      <c r="C235" s="5"/>
      <c r="D235" s="6"/>
      <c r="E235" s="114"/>
      <c r="F235" s="115"/>
    </row>
    <row r="236" spans="1:6" x14ac:dyDescent="0.25">
      <c r="A236" s="13">
        <v>9.1</v>
      </c>
      <c r="B236" s="88" t="s">
        <v>170</v>
      </c>
      <c r="C236" s="15" t="s">
        <v>11</v>
      </c>
      <c r="D236" s="15">
        <v>1</v>
      </c>
      <c r="E236" s="116"/>
      <c r="F236" s="117"/>
    </row>
    <row r="237" spans="1:6" x14ac:dyDescent="0.25">
      <c r="A237" s="13">
        <v>9.1999999999999993</v>
      </c>
      <c r="B237" s="88" t="s">
        <v>171</v>
      </c>
      <c r="C237" s="15" t="s">
        <v>11</v>
      </c>
      <c r="D237" s="15">
        <v>2</v>
      </c>
      <c r="E237" s="116"/>
      <c r="F237" s="117"/>
    </row>
    <row r="238" spans="1:6" x14ac:dyDescent="0.25">
      <c r="A238" s="13">
        <v>9.3000000000000007</v>
      </c>
      <c r="B238" s="88" t="s">
        <v>172</v>
      </c>
      <c r="C238" s="15" t="s">
        <v>173</v>
      </c>
      <c r="D238" s="15">
        <v>5</v>
      </c>
      <c r="E238" s="116"/>
      <c r="F238" s="117"/>
    </row>
    <row r="239" spans="1:6" x14ac:dyDescent="0.25">
      <c r="A239" s="13">
        <v>9.4</v>
      </c>
      <c r="B239" s="88" t="s">
        <v>174</v>
      </c>
      <c r="C239" s="15" t="s">
        <v>173</v>
      </c>
      <c r="D239" s="15">
        <v>10</v>
      </c>
      <c r="E239" s="116"/>
      <c r="F239" s="117"/>
    </row>
    <row r="240" spans="1:6" x14ac:dyDescent="0.25">
      <c r="A240" s="13">
        <v>9.5</v>
      </c>
      <c r="B240" s="88" t="s">
        <v>175</v>
      </c>
      <c r="C240" s="15" t="s">
        <v>11</v>
      </c>
      <c r="D240" s="15">
        <v>1</v>
      </c>
      <c r="E240" s="116"/>
      <c r="F240" s="117"/>
    </row>
    <row r="241" spans="1:6" x14ac:dyDescent="0.25">
      <c r="A241" s="3">
        <v>10</v>
      </c>
      <c r="B241" s="4" t="s">
        <v>176</v>
      </c>
      <c r="C241" s="5"/>
      <c r="D241" s="6"/>
      <c r="E241" s="114"/>
      <c r="F241" s="115"/>
    </row>
    <row r="242" spans="1:6" x14ac:dyDescent="0.25">
      <c r="A242" s="13">
        <v>10.1</v>
      </c>
      <c r="B242" s="88" t="s">
        <v>177</v>
      </c>
      <c r="C242" s="15" t="s">
        <v>11</v>
      </c>
      <c r="D242" s="15">
        <v>3</v>
      </c>
      <c r="E242" s="116"/>
      <c r="F242" s="117"/>
    </row>
    <row r="243" spans="1:6" x14ac:dyDescent="0.25">
      <c r="A243" s="13">
        <v>10.199999999999999</v>
      </c>
      <c r="B243" s="120" t="s">
        <v>178</v>
      </c>
      <c r="C243" s="15" t="s">
        <v>20</v>
      </c>
      <c r="D243" s="15">
        <v>18</v>
      </c>
      <c r="E243" s="116"/>
      <c r="F243" s="117"/>
    </row>
    <row r="244" spans="1:6" x14ac:dyDescent="0.25">
      <c r="A244" s="3">
        <v>11</v>
      </c>
      <c r="B244" s="4" t="s">
        <v>179</v>
      </c>
      <c r="C244" s="5"/>
      <c r="D244" s="6"/>
      <c r="E244" s="114"/>
      <c r="F244" s="115"/>
    </row>
    <row r="245" spans="1:6" x14ac:dyDescent="0.25">
      <c r="A245" s="13">
        <v>11.1</v>
      </c>
      <c r="B245" s="38" t="s">
        <v>180</v>
      </c>
      <c r="C245" s="15" t="s">
        <v>181</v>
      </c>
      <c r="D245" s="15">
        <v>1</v>
      </c>
      <c r="E245" s="116"/>
      <c r="F245" s="117"/>
    </row>
    <row r="246" spans="1:6" x14ac:dyDescent="0.25">
      <c r="A246" s="13">
        <v>11.2</v>
      </c>
      <c r="B246" s="106" t="s">
        <v>120</v>
      </c>
      <c r="C246" s="15" t="s">
        <v>181</v>
      </c>
      <c r="D246" s="15">
        <v>1</v>
      </c>
      <c r="E246" s="116"/>
      <c r="F246" s="117"/>
    </row>
    <row r="247" spans="1:6" ht="78" thickBot="1" x14ac:dyDescent="0.3">
      <c r="A247" s="17">
        <v>11.3</v>
      </c>
      <c r="B247" s="122" t="s">
        <v>182</v>
      </c>
      <c r="C247" s="18" t="s">
        <v>181</v>
      </c>
      <c r="D247" s="18">
        <v>1</v>
      </c>
      <c r="E247" s="118"/>
      <c r="F247" s="119"/>
    </row>
    <row r="248" spans="1:6" x14ac:dyDescent="0.25">
      <c r="A248" s="212" t="s">
        <v>34</v>
      </c>
      <c r="B248" s="213"/>
      <c r="C248" s="213"/>
      <c r="D248" s="213"/>
      <c r="E248" s="213"/>
      <c r="F248" s="81"/>
    </row>
    <row r="249" spans="1:6" x14ac:dyDescent="0.25">
      <c r="A249" s="202" t="s">
        <v>35</v>
      </c>
      <c r="B249" s="203"/>
      <c r="C249" s="203"/>
      <c r="D249" s="203"/>
      <c r="E249" s="79" t="s">
        <v>36</v>
      </c>
      <c r="F249" s="82"/>
    </row>
    <row r="250" spans="1:6" x14ac:dyDescent="0.25">
      <c r="A250" s="202" t="s">
        <v>37</v>
      </c>
      <c r="B250" s="203"/>
      <c r="C250" s="203"/>
      <c r="D250" s="203"/>
      <c r="E250" s="79" t="s">
        <v>36</v>
      </c>
      <c r="F250" s="82"/>
    </row>
    <row r="251" spans="1:6" x14ac:dyDescent="0.25">
      <c r="A251" s="202" t="s">
        <v>38</v>
      </c>
      <c r="B251" s="203"/>
      <c r="C251" s="203"/>
      <c r="D251" s="203"/>
      <c r="E251" s="79" t="s">
        <v>36</v>
      </c>
      <c r="F251" s="82"/>
    </row>
    <row r="252" spans="1:6" x14ac:dyDescent="0.25">
      <c r="A252" s="202" t="s">
        <v>39</v>
      </c>
      <c r="B252" s="203"/>
      <c r="C252" s="203"/>
      <c r="D252" s="203"/>
      <c r="E252" s="80">
        <v>0.19</v>
      </c>
      <c r="F252" s="82"/>
    </row>
    <row r="253" spans="1:6" ht="15.75" thickBot="1" x14ac:dyDescent="0.3">
      <c r="A253" s="204" t="s">
        <v>40</v>
      </c>
      <c r="B253" s="205"/>
      <c r="C253" s="205"/>
      <c r="D253" s="205"/>
      <c r="E253" s="205"/>
      <c r="F253" s="83"/>
    </row>
    <row r="254" spans="1:6" x14ac:dyDescent="0.25">
      <c r="A254" s="214" t="s">
        <v>244</v>
      </c>
      <c r="B254" s="215"/>
      <c r="C254" s="215"/>
      <c r="D254" s="215"/>
      <c r="E254" s="215"/>
      <c r="F254" s="216"/>
    </row>
    <row r="255" spans="1:6" x14ac:dyDescent="0.25">
      <c r="A255" s="89" t="s">
        <v>2</v>
      </c>
      <c r="B255" s="85" t="s">
        <v>46</v>
      </c>
      <c r="C255" s="85" t="s">
        <v>11</v>
      </c>
      <c r="D255" s="85" t="s">
        <v>41</v>
      </c>
      <c r="E255" s="85" t="s">
        <v>47</v>
      </c>
      <c r="F255" s="90" t="s">
        <v>48</v>
      </c>
    </row>
    <row r="256" spans="1:6" x14ac:dyDescent="0.25">
      <c r="A256" s="3">
        <v>1</v>
      </c>
      <c r="B256" s="4" t="s">
        <v>157</v>
      </c>
      <c r="C256" s="5"/>
      <c r="D256" s="6"/>
      <c r="E256" s="114"/>
      <c r="F256" s="115"/>
    </row>
    <row r="257" spans="1:6" x14ac:dyDescent="0.25">
      <c r="A257" s="107">
        <v>1.1000000000000001</v>
      </c>
      <c r="B257" s="108" t="s">
        <v>184</v>
      </c>
      <c r="C257" s="109" t="s">
        <v>5</v>
      </c>
      <c r="D257" s="110">
        <f>(3.2*1.5)</f>
        <v>4.8000000000000007</v>
      </c>
      <c r="E257" s="116"/>
      <c r="F257" s="117"/>
    </row>
    <row r="258" spans="1:6" ht="26.25" x14ac:dyDescent="0.25">
      <c r="A258" s="13">
        <v>1.2</v>
      </c>
      <c r="B258" s="87" t="s">
        <v>66</v>
      </c>
      <c r="C258" s="15" t="s">
        <v>5</v>
      </c>
      <c r="D258" s="110">
        <f>(3.2*1.5)</f>
        <v>4.8000000000000007</v>
      </c>
      <c r="E258" s="116"/>
      <c r="F258" s="117"/>
    </row>
    <row r="259" spans="1:6" x14ac:dyDescent="0.25">
      <c r="A259" s="3">
        <v>2</v>
      </c>
      <c r="B259" s="4" t="s">
        <v>151</v>
      </c>
      <c r="C259" s="5"/>
      <c r="D259" s="6"/>
      <c r="E259" s="114"/>
      <c r="F259" s="115"/>
    </row>
    <row r="260" spans="1:6" ht="26.25" x14ac:dyDescent="0.25">
      <c r="A260" s="13">
        <v>2.1</v>
      </c>
      <c r="B260" s="87" t="s">
        <v>152</v>
      </c>
      <c r="C260" s="15" t="s">
        <v>5</v>
      </c>
      <c r="D260" s="15">
        <f>(4.7*2.5)</f>
        <v>11.75</v>
      </c>
      <c r="E260" s="116"/>
      <c r="F260" s="117"/>
    </row>
    <row r="261" spans="1:6" x14ac:dyDescent="0.25">
      <c r="A261" s="3">
        <v>3</v>
      </c>
      <c r="B261" s="4" t="s">
        <v>96</v>
      </c>
      <c r="C261" s="5"/>
      <c r="D261" s="6"/>
      <c r="E261" s="114"/>
      <c r="F261" s="115"/>
    </row>
    <row r="262" spans="1:6" ht="39" x14ac:dyDescent="0.25">
      <c r="A262" s="13">
        <v>3.1</v>
      </c>
      <c r="B262" s="87" t="s">
        <v>130</v>
      </c>
      <c r="C262" s="15" t="s">
        <v>5</v>
      </c>
      <c r="D262" s="15">
        <f>+D260*2</f>
        <v>23.5</v>
      </c>
      <c r="E262" s="116"/>
      <c r="F262" s="117"/>
    </row>
    <row r="263" spans="1:6" x14ac:dyDescent="0.25">
      <c r="A263" s="3">
        <v>4</v>
      </c>
      <c r="B263" s="4" t="s">
        <v>160</v>
      </c>
      <c r="C263" s="5"/>
      <c r="D263" s="6"/>
      <c r="E263" s="114"/>
      <c r="F263" s="115"/>
    </row>
    <row r="264" spans="1:6" ht="26.25" x14ac:dyDescent="0.25">
      <c r="A264" s="13">
        <v>4.0999999999999996</v>
      </c>
      <c r="B264" s="87" t="s">
        <v>102</v>
      </c>
      <c r="C264" s="15" t="s">
        <v>5</v>
      </c>
      <c r="D264" s="16">
        <f>+D258</f>
        <v>4.8000000000000007</v>
      </c>
      <c r="E264" s="116"/>
      <c r="F264" s="117"/>
    </row>
    <row r="265" spans="1:6" ht="38.25" x14ac:dyDescent="0.25">
      <c r="A265" s="13">
        <v>4.2</v>
      </c>
      <c r="B265" s="121" t="s">
        <v>161</v>
      </c>
      <c r="C265" s="120" t="s">
        <v>5</v>
      </c>
      <c r="D265" s="15">
        <f>5+((3.2+3.2+1.5+1.5)*2)</f>
        <v>23.8</v>
      </c>
      <c r="E265" s="116"/>
      <c r="F265" s="117"/>
    </row>
    <row r="266" spans="1:6" x14ac:dyDescent="0.25">
      <c r="A266" s="3">
        <v>5</v>
      </c>
      <c r="B266" s="4" t="s">
        <v>162</v>
      </c>
      <c r="C266" s="5"/>
      <c r="D266" s="6"/>
      <c r="E266" s="114"/>
      <c r="F266" s="115"/>
    </row>
    <row r="267" spans="1:6" ht="38.25" x14ac:dyDescent="0.25">
      <c r="A267" s="13">
        <v>5.0999999999999996</v>
      </c>
      <c r="B267" s="111" t="s">
        <v>163</v>
      </c>
      <c r="C267" s="15" t="s">
        <v>5</v>
      </c>
      <c r="D267" s="16">
        <f>4.8</f>
        <v>4.8</v>
      </c>
      <c r="E267" s="116"/>
      <c r="F267" s="117"/>
    </row>
    <row r="268" spans="1:6" x14ac:dyDescent="0.25">
      <c r="A268" s="3">
        <v>6</v>
      </c>
      <c r="B268" s="4" t="s">
        <v>164</v>
      </c>
      <c r="C268" s="5"/>
      <c r="D268" s="6"/>
      <c r="E268" s="114"/>
      <c r="F268" s="115"/>
    </row>
    <row r="269" spans="1:6" ht="90" x14ac:dyDescent="0.25">
      <c r="A269" s="13">
        <v>6.1</v>
      </c>
      <c r="B269" s="86" t="s">
        <v>165</v>
      </c>
      <c r="C269" s="15" t="s">
        <v>11</v>
      </c>
      <c r="D269" s="15">
        <f>2</f>
        <v>2</v>
      </c>
      <c r="E269" s="116"/>
      <c r="F269" s="117"/>
    </row>
    <row r="270" spans="1:6" x14ac:dyDescent="0.25">
      <c r="A270" s="3">
        <v>7</v>
      </c>
      <c r="B270" s="4" t="s">
        <v>153</v>
      </c>
      <c r="C270" s="5"/>
      <c r="D270" s="6"/>
      <c r="E270" s="114"/>
      <c r="F270" s="115"/>
    </row>
    <row r="271" spans="1:6" ht="39" x14ac:dyDescent="0.25">
      <c r="A271" s="13">
        <v>7.1</v>
      </c>
      <c r="B271" s="87" t="s">
        <v>166</v>
      </c>
      <c r="C271" s="15" t="s">
        <v>5</v>
      </c>
      <c r="D271" s="15">
        <f>(((3.2+3.2+1.5+1.5)+((3.2+3.2+1.5+1.5)*2.5)))</f>
        <v>32.9</v>
      </c>
      <c r="E271" s="116"/>
      <c r="F271" s="117"/>
    </row>
    <row r="272" spans="1:6" x14ac:dyDescent="0.25">
      <c r="A272" s="3">
        <v>8</v>
      </c>
      <c r="B272" s="4" t="s">
        <v>167</v>
      </c>
      <c r="C272" s="5"/>
      <c r="D272" s="6"/>
      <c r="E272" s="114"/>
      <c r="F272" s="115"/>
    </row>
    <row r="273" spans="1:6" ht="64.5" x14ac:dyDescent="0.25">
      <c r="A273" s="13">
        <v>8.1</v>
      </c>
      <c r="B273" s="87" t="s">
        <v>185</v>
      </c>
      <c r="C273" s="15" t="s">
        <v>11</v>
      </c>
      <c r="D273" s="15">
        <v>1</v>
      </c>
      <c r="E273" s="116"/>
      <c r="F273" s="117"/>
    </row>
    <row r="274" spans="1:6" x14ac:dyDescent="0.25">
      <c r="A274" s="3">
        <v>9</v>
      </c>
      <c r="B274" s="4" t="s">
        <v>169</v>
      </c>
      <c r="C274" s="5"/>
      <c r="D274" s="6"/>
      <c r="E274" s="114"/>
      <c r="F274" s="115"/>
    </row>
    <row r="275" spans="1:6" x14ac:dyDescent="0.25">
      <c r="A275" s="13">
        <v>9.1</v>
      </c>
      <c r="B275" s="88" t="s">
        <v>170</v>
      </c>
      <c r="C275" s="15" t="s">
        <v>11</v>
      </c>
      <c r="D275" s="15">
        <v>1</v>
      </c>
      <c r="E275" s="116"/>
      <c r="F275" s="117"/>
    </row>
    <row r="276" spans="1:6" x14ac:dyDescent="0.25">
      <c r="A276" s="13">
        <v>9.1999999999999993</v>
      </c>
      <c r="B276" s="88" t="s">
        <v>171</v>
      </c>
      <c r="C276" s="15" t="s">
        <v>11</v>
      </c>
      <c r="D276" s="15">
        <v>2</v>
      </c>
      <c r="E276" s="116"/>
      <c r="F276" s="117"/>
    </row>
    <row r="277" spans="1:6" x14ac:dyDescent="0.25">
      <c r="A277" s="13">
        <v>9.3000000000000007</v>
      </c>
      <c r="B277" s="88" t="s">
        <v>172</v>
      </c>
      <c r="C277" s="15" t="s">
        <v>173</v>
      </c>
      <c r="D277" s="15">
        <v>5</v>
      </c>
      <c r="E277" s="116"/>
      <c r="F277" s="117"/>
    </row>
    <row r="278" spans="1:6" x14ac:dyDescent="0.25">
      <c r="A278" s="13">
        <v>9.4</v>
      </c>
      <c r="B278" s="88" t="s">
        <v>174</v>
      </c>
      <c r="C278" s="15" t="s">
        <v>173</v>
      </c>
      <c r="D278" s="15">
        <v>5</v>
      </c>
      <c r="E278" s="116"/>
      <c r="F278" s="117"/>
    </row>
    <row r="279" spans="1:6" x14ac:dyDescent="0.25">
      <c r="A279" s="13">
        <v>9.5</v>
      </c>
      <c r="B279" s="88" t="s">
        <v>175</v>
      </c>
      <c r="C279" s="15" t="s">
        <v>11</v>
      </c>
      <c r="D279" s="15">
        <v>1</v>
      </c>
      <c r="E279" s="116"/>
      <c r="F279" s="117"/>
    </row>
    <row r="280" spans="1:6" x14ac:dyDescent="0.25">
      <c r="A280" s="3">
        <v>10</v>
      </c>
      <c r="B280" s="4" t="s">
        <v>186</v>
      </c>
      <c r="C280" s="5"/>
      <c r="D280" s="6"/>
      <c r="E280" s="114"/>
      <c r="F280" s="115"/>
    </row>
    <row r="281" spans="1:6" x14ac:dyDescent="0.25">
      <c r="A281" s="13">
        <v>10.1</v>
      </c>
      <c r="B281" s="88" t="s">
        <v>177</v>
      </c>
      <c r="C281" s="15" t="s">
        <v>11</v>
      </c>
      <c r="D281" s="15">
        <v>3</v>
      </c>
      <c r="E281" s="116"/>
      <c r="F281" s="117"/>
    </row>
    <row r="282" spans="1:6" x14ac:dyDescent="0.25">
      <c r="A282" s="13">
        <v>10.199999999999999</v>
      </c>
      <c r="B282" s="120" t="s">
        <v>178</v>
      </c>
      <c r="C282" s="15" t="s">
        <v>14</v>
      </c>
      <c r="D282" s="15">
        <v>18</v>
      </c>
      <c r="E282" s="116"/>
      <c r="F282" s="117"/>
    </row>
    <row r="283" spans="1:6" x14ac:dyDescent="0.25">
      <c r="A283" s="3">
        <v>11</v>
      </c>
      <c r="B283" s="4" t="s">
        <v>179</v>
      </c>
      <c r="C283" s="5"/>
      <c r="D283" s="6"/>
      <c r="E283" s="114"/>
      <c r="F283" s="115"/>
    </row>
    <row r="284" spans="1:6" x14ac:dyDescent="0.25">
      <c r="A284" s="13">
        <v>11.1</v>
      </c>
      <c r="B284" s="38" t="s">
        <v>180</v>
      </c>
      <c r="C284" s="15" t="s">
        <v>181</v>
      </c>
      <c r="D284" s="15">
        <v>1</v>
      </c>
      <c r="E284" s="116"/>
      <c r="F284" s="117"/>
    </row>
    <row r="285" spans="1:6" x14ac:dyDescent="0.25">
      <c r="A285" s="13">
        <v>11.2</v>
      </c>
      <c r="B285" s="106" t="s">
        <v>120</v>
      </c>
      <c r="C285" s="15" t="s">
        <v>181</v>
      </c>
      <c r="D285" s="15">
        <v>1</v>
      </c>
      <c r="E285" s="116"/>
      <c r="F285" s="117"/>
    </row>
    <row r="286" spans="1:6" ht="77.25" x14ac:dyDescent="0.25">
      <c r="A286" s="13">
        <v>11.3</v>
      </c>
      <c r="B286" s="106" t="s">
        <v>182</v>
      </c>
      <c r="C286" s="15" t="s">
        <v>181</v>
      </c>
      <c r="D286" s="15">
        <v>1</v>
      </c>
      <c r="E286" s="116"/>
      <c r="F286" s="117"/>
    </row>
    <row r="287" spans="1:6" x14ac:dyDescent="0.25">
      <c r="A287" s="3">
        <v>12</v>
      </c>
      <c r="B287" s="4" t="s">
        <v>126</v>
      </c>
      <c r="C287" s="5"/>
      <c r="D287" s="6"/>
      <c r="E287" s="114"/>
      <c r="F287" s="115"/>
    </row>
    <row r="288" spans="1:6" ht="64.5" x14ac:dyDescent="0.25">
      <c r="A288" s="13">
        <v>12.1</v>
      </c>
      <c r="B288" s="87" t="s">
        <v>187</v>
      </c>
      <c r="C288" s="15" t="s">
        <v>5</v>
      </c>
      <c r="D288" s="15">
        <v>3</v>
      </c>
      <c r="E288" s="116"/>
      <c r="F288" s="117"/>
    </row>
    <row r="289" spans="1:6" x14ac:dyDescent="0.25">
      <c r="A289" s="212" t="s">
        <v>34</v>
      </c>
      <c r="B289" s="213"/>
      <c r="C289" s="213"/>
      <c r="D289" s="213"/>
      <c r="E289" s="213"/>
      <c r="F289" s="81"/>
    </row>
    <row r="290" spans="1:6" x14ac:dyDescent="0.25">
      <c r="A290" s="202" t="s">
        <v>35</v>
      </c>
      <c r="B290" s="203"/>
      <c r="C290" s="203"/>
      <c r="D290" s="203"/>
      <c r="E290" s="79" t="s">
        <v>36</v>
      </c>
      <c r="F290" s="82"/>
    </row>
    <row r="291" spans="1:6" x14ac:dyDescent="0.25">
      <c r="A291" s="202" t="s">
        <v>37</v>
      </c>
      <c r="B291" s="203"/>
      <c r="C291" s="203"/>
      <c r="D291" s="203"/>
      <c r="E291" s="79" t="s">
        <v>36</v>
      </c>
      <c r="F291" s="82"/>
    </row>
    <row r="292" spans="1:6" x14ac:dyDescent="0.25">
      <c r="A292" s="202" t="s">
        <v>38</v>
      </c>
      <c r="B292" s="203"/>
      <c r="C292" s="203"/>
      <c r="D292" s="203"/>
      <c r="E292" s="79" t="s">
        <v>36</v>
      </c>
      <c r="F292" s="82"/>
    </row>
    <row r="293" spans="1:6" x14ac:dyDescent="0.25">
      <c r="A293" s="202" t="s">
        <v>39</v>
      </c>
      <c r="B293" s="203"/>
      <c r="C293" s="203"/>
      <c r="D293" s="203"/>
      <c r="E293" s="80">
        <v>0.19</v>
      </c>
      <c r="F293" s="82"/>
    </row>
    <row r="294" spans="1:6" ht="15.75" thickBot="1" x14ac:dyDescent="0.3">
      <c r="A294" s="204" t="s">
        <v>40</v>
      </c>
      <c r="B294" s="205"/>
      <c r="C294" s="205"/>
      <c r="D294" s="205"/>
      <c r="E294" s="205"/>
      <c r="F294" s="83"/>
    </row>
    <row r="295" spans="1:6" ht="15.75" thickBot="1" x14ac:dyDescent="0.3"/>
    <row r="296" spans="1:6" x14ac:dyDescent="0.25">
      <c r="A296" s="206" t="s">
        <v>188</v>
      </c>
      <c r="B296" s="207"/>
      <c r="C296" s="207"/>
      <c r="D296" s="207"/>
      <c r="E296" s="207"/>
      <c r="F296" s="208"/>
    </row>
    <row r="297" spans="1:6" ht="39" customHeight="1" x14ac:dyDescent="0.25">
      <c r="A297" s="209" t="s">
        <v>245</v>
      </c>
      <c r="B297" s="210"/>
      <c r="C297" s="210"/>
      <c r="D297" s="210"/>
      <c r="E297" s="210"/>
      <c r="F297" s="211"/>
    </row>
    <row r="298" spans="1:6" x14ac:dyDescent="0.25">
      <c r="A298" s="89" t="s">
        <v>2</v>
      </c>
      <c r="B298" s="85" t="s">
        <v>46</v>
      </c>
      <c r="C298" s="85" t="s">
        <v>11</v>
      </c>
      <c r="D298" s="85" t="s">
        <v>41</v>
      </c>
      <c r="E298" s="85" t="s">
        <v>47</v>
      </c>
      <c r="F298" s="90" t="s">
        <v>48</v>
      </c>
    </row>
    <row r="299" spans="1:6" x14ac:dyDescent="0.25">
      <c r="A299" s="154"/>
      <c r="B299" s="123" t="s">
        <v>189</v>
      </c>
      <c r="C299" s="123"/>
      <c r="D299" s="123"/>
      <c r="E299" s="145"/>
      <c r="F299" s="155"/>
    </row>
    <row r="300" spans="1:6" x14ac:dyDescent="0.25">
      <c r="A300" s="156">
        <v>1</v>
      </c>
      <c r="B300" s="125" t="s">
        <v>190</v>
      </c>
      <c r="C300" s="124"/>
      <c r="D300" s="124"/>
      <c r="E300" s="146"/>
      <c r="F300" s="157"/>
    </row>
    <row r="301" spans="1:6" ht="51" x14ac:dyDescent="0.25">
      <c r="A301" s="158">
        <v>1.1000000000000001</v>
      </c>
      <c r="B301" s="127" t="s">
        <v>196</v>
      </c>
      <c r="C301" s="126" t="s">
        <v>31</v>
      </c>
      <c r="D301" s="128">
        <v>1</v>
      </c>
      <c r="E301" s="116"/>
      <c r="F301" s="117"/>
    </row>
    <row r="302" spans="1:6" ht="25.5" x14ac:dyDescent="0.25">
      <c r="A302" s="158">
        <v>1.2</v>
      </c>
      <c r="B302" s="127" t="s">
        <v>191</v>
      </c>
      <c r="C302" s="126" t="s">
        <v>32</v>
      </c>
      <c r="D302" s="128">
        <v>6</v>
      </c>
      <c r="E302" s="116"/>
      <c r="F302" s="117"/>
    </row>
    <row r="303" spans="1:6" x14ac:dyDescent="0.25">
      <c r="A303" s="156">
        <v>2</v>
      </c>
      <c r="B303" s="125" t="s">
        <v>192</v>
      </c>
      <c r="C303" s="124"/>
      <c r="D303" s="129"/>
      <c r="E303" s="146"/>
      <c r="F303" s="157"/>
    </row>
    <row r="304" spans="1:6" ht="89.25" x14ac:dyDescent="0.25">
      <c r="A304" s="158">
        <v>2.1</v>
      </c>
      <c r="B304" s="127" t="s">
        <v>193</v>
      </c>
      <c r="C304" s="126" t="s">
        <v>31</v>
      </c>
      <c r="D304" s="128">
        <v>2</v>
      </c>
      <c r="E304" s="116"/>
      <c r="F304" s="117"/>
    </row>
    <row r="305" spans="1:6" ht="51" x14ac:dyDescent="0.25">
      <c r="A305" s="158">
        <v>2.2000000000000002</v>
      </c>
      <c r="B305" s="127" t="s">
        <v>194</v>
      </c>
      <c r="C305" s="126" t="s">
        <v>31</v>
      </c>
      <c r="D305" s="128">
        <v>2</v>
      </c>
      <c r="E305" s="116"/>
      <c r="F305" s="117"/>
    </row>
    <row r="306" spans="1:6" ht="38.25" x14ac:dyDescent="0.25">
      <c r="A306" s="158">
        <v>2.2999999999999998</v>
      </c>
      <c r="B306" s="127" t="s">
        <v>195</v>
      </c>
      <c r="C306" s="126" t="s">
        <v>31</v>
      </c>
      <c r="D306" s="128">
        <v>1</v>
      </c>
      <c r="E306" s="116"/>
      <c r="F306" s="117"/>
    </row>
    <row r="307" spans="1:6" ht="51" x14ac:dyDescent="0.25">
      <c r="A307" s="158">
        <v>2.4</v>
      </c>
      <c r="B307" s="127" t="s">
        <v>196</v>
      </c>
      <c r="C307" s="126" t="s">
        <v>31</v>
      </c>
      <c r="D307" s="128">
        <v>1</v>
      </c>
      <c r="E307" s="116"/>
      <c r="F307" s="117"/>
    </row>
    <row r="308" spans="1:6" x14ac:dyDescent="0.25">
      <c r="A308" s="156">
        <v>3</v>
      </c>
      <c r="B308" s="125" t="s">
        <v>197</v>
      </c>
      <c r="C308" s="124"/>
      <c r="D308" s="129"/>
      <c r="E308" s="146"/>
      <c r="F308" s="157"/>
    </row>
    <row r="309" spans="1:6" ht="38.25" x14ac:dyDescent="0.25">
      <c r="A309" s="158">
        <v>3.1</v>
      </c>
      <c r="B309" s="173" t="s">
        <v>195</v>
      </c>
      <c r="C309" s="126" t="s">
        <v>198</v>
      </c>
      <c r="D309" s="128">
        <v>5</v>
      </c>
      <c r="E309" s="147"/>
      <c r="F309" s="117"/>
    </row>
    <row r="310" spans="1:6" ht="89.25" x14ac:dyDescent="0.25">
      <c r="A310" s="158">
        <v>3.2</v>
      </c>
      <c r="B310" s="127" t="s">
        <v>199</v>
      </c>
      <c r="C310" s="126" t="s">
        <v>198</v>
      </c>
      <c r="D310" s="128">
        <v>2</v>
      </c>
      <c r="E310" s="147"/>
      <c r="F310" s="117"/>
    </row>
    <row r="311" spans="1:6" ht="114.75" x14ac:dyDescent="0.25">
      <c r="A311" s="158">
        <v>3.3</v>
      </c>
      <c r="B311" s="127" t="s">
        <v>200</v>
      </c>
      <c r="C311" s="126" t="s">
        <v>198</v>
      </c>
      <c r="D311" s="128">
        <v>2</v>
      </c>
      <c r="E311" s="147"/>
      <c r="F311" s="117"/>
    </row>
    <row r="312" spans="1:6" ht="51" x14ac:dyDescent="0.25">
      <c r="A312" s="158">
        <v>3.4</v>
      </c>
      <c r="B312" s="127" t="s">
        <v>194</v>
      </c>
      <c r="C312" s="126" t="s">
        <v>198</v>
      </c>
      <c r="D312" s="128">
        <v>4</v>
      </c>
      <c r="E312" s="174"/>
      <c r="F312" s="117"/>
    </row>
    <row r="313" spans="1:6" x14ac:dyDescent="0.25">
      <c r="A313" s="159" t="s">
        <v>95</v>
      </c>
      <c r="B313" s="125" t="s">
        <v>201</v>
      </c>
      <c r="C313" s="124"/>
      <c r="D313" s="129"/>
      <c r="E313" s="146"/>
      <c r="F313" s="157"/>
    </row>
    <row r="314" spans="1:6" ht="38.25" x14ac:dyDescent="0.25">
      <c r="A314" s="158">
        <v>4.0999999999999996</v>
      </c>
      <c r="B314" s="173" t="s">
        <v>195</v>
      </c>
      <c r="C314" s="126" t="s">
        <v>198</v>
      </c>
      <c r="D314" s="128">
        <v>2</v>
      </c>
      <c r="E314" s="147"/>
      <c r="F314" s="117"/>
    </row>
    <row r="315" spans="1:6" ht="89.25" x14ac:dyDescent="0.25">
      <c r="A315" s="158">
        <v>4.2</v>
      </c>
      <c r="B315" s="127" t="s">
        <v>199</v>
      </c>
      <c r="C315" s="126" t="s">
        <v>198</v>
      </c>
      <c r="D315" s="128">
        <v>2</v>
      </c>
      <c r="E315" s="147"/>
      <c r="F315" s="117"/>
    </row>
    <row r="316" spans="1:6" ht="114.75" x14ac:dyDescent="0.25">
      <c r="A316" s="158">
        <v>4.3</v>
      </c>
      <c r="B316" s="127" t="s">
        <v>200</v>
      </c>
      <c r="C316" s="126" t="s">
        <v>198</v>
      </c>
      <c r="D316" s="128">
        <v>3</v>
      </c>
      <c r="E316" s="147"/>
      <c r="F316" s="117"/>
    </row>
    <row r="317" spans="1:6" ht="51" x14ac:dyDescent="0.25">
      <c r="A317" s="158">
        <v>4.4000000000000004</v>
      </c>
      <c r="B317" s="127" t="s">
        <v>194</v>
      </c>
      <c r="C317" s="126" t="s">
        <v>198</v>
      </c>
      <c r="D317" s="128">
        <v>4</v>
      </c>
      <c r="E317" s="147"/>
      <c r="F317" s="117"/>
    </row>
    <row r="318" spans="1:6" x14ac:dyDescent="0.25">
      <c r="A318" s="156">
        <v>5</v>
      </c>
      <c r="B318" s="125" t="s">
        <v>202</v>
      </c>
      <c r="C318" s="124"/>
      <c r="D318" s="129"/>
      <c r="E318" s="146"/>
      <c r="F318" s="157"/>
    </row>
    <row r="319" spans="1:6" ht="89.25" x14ac:dyDescent="0.25">
      <c r="A319" s="160" t="s">
        <v>17</v>
      </c>
      <c r="B319" s="127" t="s">
        <v>199</v>
      </c>
      <c r="C319" s="126" t="s">
        <v>198</v>
      </c>
      <c r="D319" s="128">
        <v>4</v>
      </c>
      <c r="E319" s="147"/>
      <c r="F319" s="117"/>
    </row>
    <row r="320" spans="1:6" ht="51" x14ac:dyDescent="0.25">
      <c r="A320" s="158">
        <v>5.2</v>
      </c>
      <c r="B320" s="127" t="s">
        <v>194</v>
      </c>
      <c r="C320" s="126" t="s">
        <v>198</v>
      </c>
      <c r="D320" s="128">
        <v>6</v>
      </c>
      <c r="E320" s="147"/>
      <c r="F320" s="117"/>
    </row>
    <row r="321" spans="1:6" ht="25.5" x14ac:dyDescent="0.25">
      <c r="A321" s="158">
        <v>5.3</v>
      </c>
      <c r="B321" s="173" t="s">
        <v>191</v>
      </c>
      <c r="C321" s="175" t="s">
        <v>32</v>
      </c>
      <c r="D321" s="128">
        <v>12</v>
      </c>
      <c r="E321" s="147"/>
      <c r="F321" s="117"/>
    </row>
    <row r="322" spans="1:6" ht="89.25" x14ac:dyDescent="0.25">
      <c r="A322" s="160" t="s">
        <v>203</v>
      </c>
      <c r="B322" s="173" t="s">
        <v>204</v>
      </c>
      <c r="C322" s="126" t="s">
        <v>32</v>
      </c>
      <c r="D322" s="128">
        <v>1</v>
      </c>
      <c r="E322" s="147"/>
      <c r="F322" s="117"/>
    </row>
    <row r="323" spans="1:6" x14ac:dyDescent="0.25">
      <c r="A323" s="156">
        <v>6</v>
      </c>
      <c r="B323" s="125" t="s">
        <v>205</v>
      </c>
      <c r="C323" s="124"/>
      <c r="D323" s="129"/>
      <c r="E323" s="146"/>
      <c r="F323" s="157"/>
    </row>
    <row r="324" spans="1:6" ht="89.25" x14ac:dyDescent="0.25">
      <c r="A324" s="158">
        <v>6.1</v>
      </c>
      <c r="B324" s="127" t="s">
        <v>199</v>
      </c>
      <c r="C324" s="126" t="s">
        <v>198</v>
      </c>
      <c r="D324" s="128">
        <v>2</v>
      </c>
      <c r="E324" s="147"/>
      <c r="F324" s="117"/>
    </row>
    <row r="325" spans="1:6" ht="25.5" x14ac:dyDescent="0.25">
      <c r="A325" s="158">
        <v>6.2</v>
      </c>
      <c r="B325" s="173" t="s">
        <v>191</v>
      </c>
      <c r="C325" s="175" t="s">
        <v>32</v>
      </c>
      <c r="D325" s="128">
        <v>12</v>
      </c>
      <c r="E325" s="147"/>
      <c r="F325" s="117"/>
    </row>
    <row r="326" spans="1:6" x14ac:dyDescent="0.25">
      <c r="A326" s="156">
        <v>7</v>
      </c>
      <c r="B326" s="125" t="s">
        <v>206</v>
      </c>
      <c r="C326" s="124"/>
      <c r="D326" s="129"/>
      <c r="E326" s="146"/>
      <c r="F326" s="157"/>
    </row>
    <row r="327" spans="1:6" ht="89.25" x14ac:dyDescent="0.25">
      <c r="A327" s="158">
        <v>7.1</v>
      </c>
      <c r="B327" s="127" t="s">
        <v>199</v>
      </c>
      <c r="C327" s="126" t="s">
        <v>198</v>
      </c>
      <c r="D327" s="128">
        <v>2</v>
      </c>
      <c r="E327" s="147"/>
      <c r="F327" s="117"/>
    </row>
    <row r="328" spans="1:6" ht="51" x14ac:dyDescent="0.25">
      <c r="A328" s="158">
        <v>7.2</v>
      </c>
      <c r="B328" s="127" t="s">
        <v>207</v>
      </c>
      <c r="C328" s="126" t="s">
        <v>31</v>
      </c>
      <c r="D328" s="128">
        <v>1</v>
      </c>
      <c r="E328" s="116"/>
      <c r="F328" s="117"/>
    </row>
    <row r="329" spans="1:6" ht="25.5" x14ac:dyDescent="0.25">
      <c r="A329" s="158">
        <v>7.3</v>
      </c>
      <c r="B329" s="127" t="s">
        <v>208</v>
      </c>
      <c r="C329" s="126" t="s">
        <v>32</v>
      </c>
      <c r="D329" s="128">
        <v>15</v>
      </c>
      <c r="E329" s="116"/>
      <c r="F329" s="117"/>
    </row>
    <row r="330" spans="1:6" x14ac:dyDescent="0.25">
      <c r="A330" s="156">
        <v>8</v>
      </c>
      <c r="B330" s="125" t="s">
        <v>209</v>
      </c>
      <c r="C330" s="124"/>
      <c r="D330" s="129"/>
      <c r="E330" s="146"/>
      <c r="F330" s="157"/>
    </row>
    <row r="331" spans="1:6" ht="89.25" x14ac:dyDescent="0.25">
      <c r="A331" s="158">
        <v>8.1</v>
      </c>
      <c r="B331" s="127" t="s">
        <v>199</v>
      </c>
      <c r="C331" s="126" t="s">
        <v>198</v>
      </c>
      <c r="D331" s="128">
        <v>4</v>
      </c>
      <c r="E331" s="116"/>
      <c r="F331" s="117"/>
    </row>
    <row r="332" spans="1:6" x14ac:dyDescent="0.25">
      <c r="A332" s="156">
        <v>9</v>
      </c>
      <c r="B332" s="125" t="s">
        <v>210</v>
      </c>
      <c r="C332" s="124"/>
      <c r="D332" s="129"/>
      <c r="E332" s="146"/>
      <c r="F332" s="157"/>
    </row>
    <row r="333" spans="1:6" ht="51" x14ac:dyDescent="0.25">
      <c r="A333" s="158">
        <v>9.1</v>
      </c>
      <c r="B333" s="127" t="s">
        <v>194</v>
      </c>
      <c r="C333" s="126" t="s">
        <v>198</v>
      </c>
      <c r="D333" s="128">
        <v>2</v>
      </c>
      <c r="E333" s="147"/>
      <c r="F333" s="117"/>
    </row>
    <row r="334" spans="1:6" ht="89.25" x14ac:dyDescent="0.25">
      <c r="A334" s="158">
        <v>9.1999999999999993</v>
      </c>
      <c r="B334" s="127" t="s">
        <v>211</v>
      </c>
      <c r="C334" s="126" t="s">
        <v>31</v>
      </c>
      <c r="D334" s="128">
        <v>2</v>
      </c>
      <c r="E334" s="116"/>
      <c r="F334" s="117"/>
    </row>
    <row r="335" spans="1:6" ht="51" x14ac:dyDescent="0.25">
      <c r="A335" s="158">
        <v>9.3000000000000007</v>
      </c>
      <c r="B335" s="127" t="s">
        <v>196</v>
      </c>
      <c r="C335" s="126" t="s">
        <v>31</v>
      </c>
      <c r="D335" s="128">
        <v>1</v>
      </c>
      <c r="E335" s="116"/>
      <c r="F335" s="117"/>
    </row>
    <row r="336" spans="1:6" ht="38.25" x14ac:dyDescent="0.25">
      <c r="A336" s="158">
        <v>9.4</v>
      </c>
      <c r="B336" s="127" t="s">
        <v>212</v>
      </c>
      <c r="C336" s="126" t="s">
        <v>32</v>
      </c>
      <c r="D336" s="128">
        <v>30</v>
      </c>
      <c r="E336" s="116"/>
      <c r="F336" s="117"/>
    </row>
    <row r="337" spans="1:10" x14ac:dyDescent="0.25">
      <c r="A337" s="161"/>
      <c r="B337" s="130" t="s">
        <v>213</v>
      </c>
      <c r="C337" s="131"/>
      <c r="D337" s="132"/>
      <c r="E337" s="148"/>
      <c r="F337" s="162"/>
    </row>
    <row r="338" spans="1:10" x14ac:dyDescent="0.25">
      <c r="A338" s="163"/>
      <c r="B338" s="133"/>
      <c r="C338" s="134"/>
      <c r="D338" s="135"/>
      <c r="E338" s="149"/>
      <c r="F338" s="164"/>
    </row>
    <row r="339" spans="1:10" x14ac:dyDescent="0.25">
      <c r="A339" s="154"/>
      <c r="B339" s="123" t="s">
        <v>214</v>
      </c>
      <c r="C339" s="123"/>
      <c r="D339" s="136"/>
      <c r="E339" s="145"/>
      <c r="F339" s="155"/>
    </row>
    <row r="340" spans="1:10" x14ac:dyDescent="0.25">
      <c r="A340" s="159">
        <v>1</v>
      </c>
      <c r="B340" s="125" t="s">
        <v>215</v>
      </c>
      <c r="C340" s="124"/>
      <c r="D340" s="129"/>
      <c r="E340" s="146"/>
      <c r="F340" s="157"/>
    </row>
    <row r="341" spans="1:10" x14ac:dyDescent="0.25">
      <c r="A341" s="160">
        <v>1.1000000000000001</v>
      </c>
      <c r="B341" s="127" t="s">
        <v>216</v>
      </c>
      <c r="C341" s="126" t="s">
        <v>25</v>
      </c>
      <c r="D341" s="128">
        <v>1</v>
      </c>
      <c r="E341" s="116"/>
      <c r="F341" s="117"/>
      <c r="G341" s="2"/>
      <c r="H341" s="2"/>
      <c r="I341" s="2"/>
      <c r="J341" s="2"/>
    </row>
    <row r="342" spans="1:10" ht="25.5" x14ac:dyDescent="0.25">
      <c r="A342" s="160">
        <v>1.2</v>
      </c>
      <c r="B342" s="127" t="s">
        <v>217</v>
      </c>
      <c r="C342" s="126" t="s">
        <v>25</v>
      </c>
      <c r="D342" s="128">
        <v>1</v>
      </c>
      <c r="E342" s="116"/>
      <c r="F342" s="117"/>
    </row>
    <row r="343" spans="1:10" ht="46.5" customHeight="1" x14ac:dyDescent="0.25">
      <c r="A343" s="160">
        <v>1.3</v>
      </c>
      <c r="B343" s="127" t="s">
        <v>218</v>
      </c>
      <c r="C343" s="126" t="s">
        <v>31</v>
      </c>
      <c r="D343" s="128">
        <v>1</v>
      </c>
      <c r="E343" s="116"/>
      <c r="F343" s="117"/>
    </row>
    <row r="344" spans="1:10" ht="25.5" x14ac:dyDescent="0.25">
      <c r="A344" s="160">
        <v>1.4</v>
      </c>
      <c r="B344" s="127" t="s">
        <v>219</v>
      </c>
      <c r="C344" s="126" t="s">
        <v>25</v>
      </c>
      <c r="D344" s="128">
        <v>1</v>
      </c>
      <c r="E344" s="116"/>
      <c r="F344" s="117"/>
    </row>
    <row r="345" spans="1:10" ht="63" customHeight="1" x14ac:dyDescent="0.25">
      <c r="A345" s="160">
        <v>1.5</v>
      </c>
      <c r="B345" s="127" t="s">
        <v>220</v>
      </c>
      <c r="C345" s="126" t="s">
        <v>32</v>
      </c>
      <c r="D345" s="128">
        <v>1</v>
      </c>
      <c r="E345" s="116"/>
      <c r="F345" s="117"/>
    </row>
    <row r="346" spans="1:10" ht="25.5" x14ac:dyDescent="0.25">
      <c r="A346" s="159">
        <v>2</v>
      </c>
      <c r="B346" s="125" t="s">
        <v>221</v>
      </c>
      <c r="C346" s="124"/>
      <c r="D346" s="129"/>
      <c r="E346" s="146"/>
      <c r="F346" s="157"/>
    </row>
    <row r="347" spans="1:10" ht="15" customHeight="1" x14ac:dyDescent="0.25">
      <c r="A347" s="160">
        <v>2.1</v>
      </c>
      <c r="B347" s="127" t="s">
        <v>222</v>
      </c>
      <c r="C347" s="126" t="s">
        <v>25</v>
      </c>
      <c r="D347" s="128">
        <v>1</v>
      </c>
      <c r="E347" s="116"/>
      <c r="F347" s="117"/>
    </row>
    <row r="348" spans="1:10" x14ac:dyDescent="0.25">
      <c r="A348" s="160">
        <v>2.2000000000000002</v>
      </c>
      <c r="B348" s="127" t="s">
        <v>223</v>
      </c>
      <c r="C348" s="126" t="s">
        <v>25</v>
      </c>
      <c r="D348" s="128">
        <v>1</v>
      </c>
      <c r="E348" s="116"/>
      <c r="F348" s="117"/>
    </row>
    <row r="349" spans="1:10" ht="31.5" customHeight="1" x14ac:dyDescent="0.25">
      <c r="A349" s="160">
        <v>2.2999999999999998</v>
      </c>
      <c r="B349" s="127" t="s">
        <v>224</v>
      </c>
      <c r="C349" s="126" t="s">
        <v>32</v>
      </c>
      <c r="D349" s="128">
        <v>2</v>
      </c>
      <c r="E349" s="116"/>
      <c r="F349" s="117"/>
    </row>
    <row r="350" spans="1:10" ht="25.5" x14ac:dyDescent="0.25">
      <c r="A350" s="158">
        <v>2.4</v>
      </c>
      <c r="B350" s="127" t="s">
        <v>225</v>
      </c>
      <c r="C350" s="126" t="s">
        <v>32</v>
      </c>
      <c r="D350" s="128">
        <v>6</v>
      </c>
      <c r="E350" s="116"/>
      <c r="F350" s="117"/>
    </row>
    <row r="351" spans="1:10" x14ac:dyDescent="0.25">
      <c r="A351" s="156">
        <v>3</v>
      </c>
      <c r="B351" s="125" t="s">
        <v>192</v>
      </c>
      <c r="C351" s="124"/>
      <c r="D351" s="129"/>
      <c r="E351" s="146"/>
      <c r="F351" s="157"/>
    </row>
    <row r="352" spans="1:10" ht="25.5" x14ac:dyDescent="0.25">
      <c r="A352" s="158">
        <v>3.1</v>
      </c>
      <c r="B352" s="127" t="s">
        <v>226</v>
      </c>
      <c r="C352" s="126" t="s">
        <v>31</v>
      </c>
      <c r="D352" s="128">
        <v>2</v>
      </c>
      <c r="E352" s="116"/>
      <c r="F352" s="117"/>
    </row>
    <row r="353" spans="1:6" ht="102" x14ac:dyDescent="0.25">
      <c r="A353" s="158">
        <v>3.2</v>
      </c>
      <c r="B353" s="127" t="s">
        <v>227</v>
      </c>
      <c r="C353" s="126" t="s">
        <v>31</v>
      </c>
      <c r="D353" s="128">
        <v>1</v>
      </c>
      <c r="E353" s="116"/>
      <c r="F353" s="117"/>
    </row>
    <row r="354" spans="1:6" x14ac:dyDescent="0.25">
      <c r="A354" s="156">
        <v>4</v>
      </c>
      <c r="B354" s="125" t="s">
        <v>197</v>
      </c>
      <c r="C354" s="124"/>
      <c r="D354" s="129"/>
      <c r="E354" s="146"/>
      <c r="F354" s="157"/>
    </row>
    <row r="355" spans="1:6" ht="102" x14ac:dyDescent="0.25">
      <c r="A355" s="158">
        <v>4.0999999999999996</v>
      </c>
      <c r="B355" s="127" t="s">
        <v>227</v>
      </c>
      <c r="C355" s="126" t="s">
        <v>31</v>
      </c>
      <c r="D355" s="128">
        <v>1</v>
      </c>
      <c r="E355" s="116"/>
      <c r="F355" s="117"/>
    </row>
    <row r="356" spans="1:6" x14ac:dyDescent="0.25">
      <c r="A356" s="159" t="s">
        <v>98</v>
      </c>
      <c r="B356" s="125" t="s">
        <v>201</v>
      </c>
      <c r="C356" s="124"/>
      <c r="D356" s="129"/>
      <c r="E356" s="146"/>
      <c r="F356" s="157"/>
    </row>
    <row r="357" spans="1:6" ht="102" x14ac:dyDescent="0.25">
      <c r="A357" s="158">
        <v>5.0999999999999996</v>
      </c>
      <c r="B357" s="127" t="s">
        <v>227</v>
      </c>
      <c r="C357" s="126" t="s">
        <v>198</v>
      </c>
      <c r="D357" s="128">
        <v>1</v>
      </c>
      <c r="E357" s="147"/>
      <c r="F357" s="117"/>
    </row>
    <row r="358" spans="1:6" ht="51" x14ac:dyDescent="0.25">
      <c r="A358" s="158">
        <v>5.2</v>
      </c>
      <c r="B358" s="127" t="s">
        <v>228</v>
      </c>
      <c r="C358" s="126" t="s">
        <v>198</v>
      </c>
      <c r="D358" s="128">
        <v>1</v>
      </c>
      <c r="E358" s="147"/>
      <c r="F358" s="117"/>
    </row>
    <row r="359" spans="1:6" x14ac:dyDescent="0.25">
      <c r="A359" s="161"/>
      <c r="B359" s="130" t="s">
        <v>229</v>
      </c>
      <c r="C359" s="131"/>
      <c r="D359" s="132"/>
      <c r="E359" s="148"/>
      <c r="F359" s="162"/>
    </row>
    <row r="360" spans="1:6" x14ac:dyDescent="0.25">
      <c r="A360" s="163"/>
      <c r="B360" s="133"/>
      <c r="C360" s="134"/>
      <c r="D360" s="135"/>
      <c r="E360" s="149"/>
      <c r="F360" s="164"/>
    </row>
    <row r="361" spans="1:6" x14ac:dyDescent="0.25">
      <c r="A361" s="165"/>
      <c r="B361" s="137" t="s">
        <v>230</v>
      </c>
      <c r="C361" s="137"/>
      <c r="D361" s="138"/>
      <c r="E361" s="150"/>
      <c r="F361" s="166"/>
    </row>
    <row r="362" spans="1:6" x14ac:dyDescent="0.25">
      <c r="A362" s="159">
        <v>1</v>
      </c>
      <c r="B362" s="125" t="s">
        <v>215</v>
      </c>
      <c r="C362" s="124"/>
      <c r="D362" s="129"/>
      <c r="E362" s="146"/>
      <c r="F362" s="157"/>
    </row>
    <row r="363" spans="1:6" x14ac:dyDescent="0.25">
      <c r="A363" s="167">
        <v>1.1000000000000001</v>
      </c>
      <c r="B363" s="139" t="s">
        <v>231</v>
      </c>
      <c r="C363" s="31" t="s">
        <v>11</v>
      </c>
      <c r="D363" s="140">
        <v>1</v>
      </c>
      <c r="E363" s="116"/>
      <c r="F363" s="168"/>
    </row>
    <row r="364" spans="1:6" x14ac:dyDescent="0.25">
      <c r="A364" s="156">
        <v>2</v>
      </c>
      <c r="B364" s="125" t="s">
        <v>190</v>
      </c>
      <c r="C364" s="124"/>
      <c r="D364" s="129"/>
      <c r="E364" s="146"/>
      <c r="F364" s="157"/>
    </row>
    <row r="365" spans="1:6" ht="51" x14ac:dyDescent="0.25">
      <c r="A365" s="160" t="s">
        <v>9</v>
      </c>
      <c r="B365" s="127" t="s">
        <v>232</v>
      </c>
      <c r="C365" s="126" t="s">
        <v>31</v>
      </c>
      <c r="D365" s="128">
        <v>1</v>
      </c>
      <c r="E365" s="116"/>
      <c r="F365" s="117"/>
    </row>
    <row r="366" spans="1:6" x14ac:dyDescent="0.25">
      <c r="A366" s="156">
        <v>3</v>
      </c>
      <c r="B366" s="125" t="s">
        <v>192</v>
      </c>
      <c r="C366" s="124"/>
      <c r="D366" s="129"/>
      <c r="E366" s="146"/>
      <c r="F366" s="157"/>
    </row>
    <row r="367" spans="1:6" ht="38.25" x14ac:dyDescent="0.25">
      <c r="A367" s="158">
        <v>3.1</v>
      </c>
      <c r="B367" s="127" t="s">
        <v>73</v>
      </c>
      <c r="C367" s="126" t="s">
        <v>198</v>
      </c>
      <c r="D367" s="128">
        <v>5</v>
      </c>
      <c r="E367" s="147"/>
      <c r="F367" s="117"/>
    </row>
    <row r="368" spans="1:6" ht="51" x14ac:dyDescent="0.25">
      <c r="A368" s="158">
        <v>3.2</v>
      </c>
      <c r="B368" s="127" t="s">
        <v>233</v>
      </c>
      <c r="C368" s="126" t="s">
        <v>30</v>
      </c>
      <c r="D368" s="128">
        <v>35.371438165235382</v>
      </c>
      <c r="E368" s="116"/>
      <c r="F368" s="117"/>
    </row>
    <row r="369" spans="1:6" x14ac:dyDescent="0.25">
      <c r="A369" s="158">
        <v>3.3</v>
      </c>
      <c r="B369" s="127" t="s">
        <v>234</v>
      </c>
      <c r="C369" s="126" t="s">
        <v>31</v>
      </c>
      <c r="D369" s="128">
        <v>2</v>
      </c>
      <c r="E369" s="116"/>
      <c r="F369" s="117"/>
    </row>
    <row r="370" spans="1:6" ht="25.5" x14ac:dyDescent="0.25">
      <c r="A370" s="158">
        <v>3.4</v>
      </c>
      <c r="B370" s="127" t="s">
        <v>235</v>
      </c>
      <c r="C370" s="126" t="s">
        <v>31</v>
      </c>
      <c r="D370" s="128">
        <v>1</v>
      </c>
      <c r="E370" s="116"/>
      <c r="F370" s="117"/>
    </row>
    <row r="371" spans="1:6" x14ac:dyDescent="0.25">
      <c r="A371" s="156">
        <v>4</v>
      </c>
      <c r="B371" s="125" t="s">
        <v>197</v>
      </c>
      <c r="C371" s="124"/>
      <c r="D371" s="129"/>
      <c r="E371" s="146"/>
      <c r="F371" s="157"/>
    </row>
    <row r="372" spans="1:6" ht="38.25" x14ac:dyDescent="0.25">
      <c r="A372" s="158">
        <v>4.0999999999999996</v>
      </c>
      <c r="B372" s="127" t="s">
        <v>73</v>
      </c>
      <c r="C372" s="126" t="s">
        <v>198</v>
      </c>
      <c r="D372" s="128">
        <v>13</v>
      </c>
      <c r="E372" s="147"/>
      <c r="F372" s="117"/>
    </row>
    <row r="373" spans="1:6" ht="25.5" x14ac:dyDescent="0.25">
      <c r="A373" s="169">
        <v>4.2</v>
      </c>
      <c r="B373" s="41" t="s">
        <v>236</v>
      </c>
      <c r="C373" s="42" t="s">
        <v>198</v>
      </c>
      <c r="D373" s="141">
        <v>1</v>
      </c>
      <c r="E373" s="151"/>
      <c r="F373" s="170"/>
    </row>
    <row r="374" spans="1:6" ht="51" x14ac:dyDescent="0.25">
      <c r="A374" s="158">
        <v>4.3</v>
      </c>
      <c r="B374" s="127" t="s">
        <v>233</v>
      </c>
      <c r="C374" s="126" t="s">
        <v>30</v>
      </c>
      <c r="D374" s="128">
        <v>2</v>
      </c>
      <c r="E374" s="116"/>
      <c r="F374" s="117"/>
    </row>
    <row r="375" spans="1:6" x14ac:dyDescent="0.25">
      <c r="A375" s="156">
        <v>5</v>
      </c>
      <c r="B375" s="125" t="s">
        <v>201</v>
      </c>
      <c r="C375" s="124"/>
      <c r="D375" s="129"/>
      <c r="E375" s="146"/>
      <c r="F375" s="157"/>
    </row>
    <row r="376" spans="1:6" ht="25.5" x14ac:dyDescent="0.25">
      <c r="A376" s="158">
        <v>5.0999999999999996</v>
      </c>
      <c r="B376" s="127" t="s">
        <v>235</v>
      </c>
      <c r="C376" s="126" t="s">
        <v>31</v>
      </c>
      <c r="D376" s="128">
        <v>1</v>
      </c>
      <c r="E376" s="147"/>
      <c r="F376" s="117"/>
    </row>
    <row r="377" spans="1:6" ht="38.25" x14ac:dyDescent="0.25">
      <c r="A377" s="158">
        <v>5.2</v>
      </c>
      <c r="B377" s="127" t="s">
        <v>73</v>
      </c>
      <c r="C377" s="126" t="s">
        <v>198</v>
      </c>
      <c r="D377" s="128">
        <v>11</v>
      </c>
      <c r="E377" s="147"/>
      <c r="F377" s="117"/>
    </row>
    <row r="378" spans="1:6" ht="51" x14ac:dyDescent="0.25">
      <c r="A378" s="158">
        <v>5.3</v>
      </c>
      <c r="B378" s="127" t="s">
        <v>233</v>
      </c>
      <c r="C378" s="126" t="s">
        <v>30</v>
      </c>
      <c r="D378" s="128">
        <v>2</v>
      </c>
      <c r="E378" s="116"/>
      <c r="F378" s="117"/>
    </row>
    <row r="379" spans="1:6" x14ac:dyDescent="0.25">
      <c r="A379" s="156">
        <v>6</v>
      </c>
      <c r="B379" s="125" t="s">
        <v>202</v>
      </c>
      <c r="C379" s="124"/>
      <c r="D379" s="129"/>
      <c r="E379" s="146"/>
      <c r="F379" s="157"/>
    </row>
    <row r="380" spans="1:6" ht="38.25" x14ac:dyDescent="0.25">
      <c r="A380" s="158">
        <v>6.1</v>
      </c>
      <c r="B380" s="127" t="s">
        <v>73</v>
      </c>
      <c r="C380" s="126" t="s">
        <v>198</v>
      </c>
      <c r="D380" s="128">
        <v>7</v>
      </c>
      <c r="E380" s="147"/>
      <c r="F380" s="117"/>
    </row>
    <row r="381" spans="1:6" ht="51" x14ac:dyDescent="0.25">
      <c r="A381" s="158">
        <v>6.2</v>
      </c>
      <c r="B381" s="127" t="s">
        <v>233</v>
      </c>
      <c r="C381" s="126" t="s">
        <v>30</v>
      </c>
      <c r="D381" s="128">
        <v>2</v>
      </c>
      <c r="E381" s="116"/>
      <c r="F381" s="117"/>
    </row>
    <row r="382" spans="1:6" x14ac:dyDescent="0.25">
      <c r="A382" s="156">
        <v>7</v>
      </c>
      <c r="B382" s="125" t="s">
        <v>206</v>
      </c>
      <c r="C382" s="124"/>
      <c r="D382" s="129"/>
      <c r="E382" s="146"/>
      <c r="F382" s="157"/>
    </row>
    <row r="383" spans="1:6" ht="38.25" x14ac:dyDescent="0.25">
      <c r="A383" s="158">
        <v>7.1</v>
      </c>
      <c r="B383" s="127" t="s">
        <v>73</v>
      </c>
      <c r="C383" s="126" t="s">
        <v>198</v>
      </c>
      <c r="D383" s="128">
        <v>2</v>
      </c>
      <c r="E383" s="147"/>
      <c r="F383" s="117"/>
    </row>
    <row r="384" spans="1:6" ht="51" x14ac:dyDescent="0.25">
      <c r="A384" s="158">
        <v>7.2</v>
      </c>
      <c r="B384" s="127" t="s">
        <v>233</v>
      </c>
      <c r="C384" s="126" t="s">
        <v>30</v>
      </c>
      <c r="D384" s="128">
        <v>2</v>
      </c>
      <c r="E384" s="116"/>
      <c r="F384" s="117"/>
    </row>
    <row r="385" spans="1:6" ht="25.5" x14ac:dyDescent="0.25">
      <c r="A385" s="169">
        <v>7.3</v>
      </c>
      <c r="B385" s="41" t="s">
        <v>237</v>
      </c>
      <c r="C385" s="42" t="s">
        <v>30</v>
      </c>
      <c r="D385" s="141">
        <v>141.33732234842913</v>
      </c>
      <c r="E385" s="152"/>
      <c r="F385" s="170"/>
    </row>
    <row r="386" spans="1:6" ht="25.5" x14ac:dyDescent="0.25">
      <c r="A386" s="158">
        <v>7.4</v>
      </c>
      <c r="B386" s="127" t="s">
        <v>238</v>
      </c>
      <c r="C386" s="126" t="s">
        <v>30</v>
      </c>
      <c r="D386" s="128">
        <v>23.625046949576365</v>
      </c>
      <c r="E386" s="116"/>
      <c r="F386" s="117"/>
    </row>
    <row r="387" spans="1:6" ht="89.25" x14ac:dyDescent="0.25">
      <c r="A387" s="169">
        <v>7.5</v>
      </c>
      <c r="B387" s="41" t="s">
        <v>239</v>
      </c>
      <c r="C387" s="42" t="s">
        <v>30</v>
      </c>
      <c r="D387" s="141">
        <v>108.15987741029242</v>
      </c>
      <c r="E387" s="152"/>
      <c r="F387" s="170"/>
    </row>
    <row r="388" spans="1:6" x14ac:dyDescent="0.25">
      <c r="A388" s="156">
        <v>8</v>
      </c>
      <c r="B388" s="125" t="s">
        <v>209</v>
      </c>
      <c r="C388" s="124"/>
      <c r="D388" s="129"/>
      <c r="E388" s="146"/>
      <c r="F388" s="157"/>
    </row>
    <row r="389" spans="1:6" ht="38.25" x14ac:dyDescent="0.25">
      <c r="A389" s="158">
        <v>8.1</v>
      </c>
      <c r="B389" s="127" t="s">
        <v>73</v>
      </c>
      <c r="C389" s="126" t="s">
        <v>198</v>
      </c>
      <c r="D389" s="128">
        <v>4</v>
      </c>
      <c r="E389" s="147"/>
      <c r="F389" s="117"/>
    </row>
    <row r="390" spans="1:6" ht="51" x14ac:dyDescent="0.25">
      <c r="A390" s="158">
        <v>8.1999999999999993</v>
      </c>
      <c r="B390" s="127" t="s">
        <v>233</v>
      </c>
      <c r="C390" s="126" t="s">
        <v>30</v>
      </c>
      <c r="D390" s="128">
        <v>2</v>
      </c>
      <c r="E390" s="116"/>
      <c r="F390" s="117"/>
    </row>
    <row r="391" spans="1:6" x14ac:dyDescent="0.25">
      <c r="A391" s="171">
        <v>9</v>
      </c>
      <c r="B391" s="143" t="s">
        <v>210</v>
      </c>
      <c r="C391" s="142"/>
      <c r="D391" s="144"/>
      <c r="E391" s="153"/>
      <c r="F391" s="172"/>
    </row>
    <row r="392" spans="1:6" ht="38.25" x14ac:dyDescent="0.25">
      <c r="A392" s="158">
        <v>9.1</v>
      </c>
      <c r="B392" s="127" t="s">
        <v>73</v>
      </c>
      <c r="C392" s="126" t="s">
        <v>198</v>
      </c>
      <c r="D392" s="128">
        <v>3</v>
      </c>
      <c r="E392" s="116"/>
      <c r="F392" s="117"/>
    </row>
    <row r="393" spans="1:6" x14ac:dyDescent="0.25">
      <c r="A393" s="161"/>
      <c r="B393" s="130" t="s">
        <v>240</v>
      </c>
      <c r="C393" s="131"/>
      <c r="D393" s="131"/>
      <c r="E393" s="148"/>
      <c r="F393" s="162"/>
    </row>
    <row r="394" spans="1:6" x14ac:dyDescent="0.25">
      <c r="A394" s="212" t="s">
        <v>34</v>
      </c>
      <c r="B394" s="213"/>
      <c r="C394" s="213"/>
      <c r="D394" s="213"/>
      <c r="E394" s="213"/>
      <c r="F394" s="81"/>
    </row>
    <row r="395" spans="1:6" x14ac:dyDescent="0.25">
      <c r="A395" s="202" t="s">
        <v>35</v>
      </c>
      <c r="B395" s="203"/>
      <c r="C395" s="203"/>
      <c r="D395" s="203"/>
      <c r="E395" s="79" t="s">
        <v>36</v>
      </c>
      <c r="F395" s="82"/>
    </row>
    <row r="396" spans="1:6" x14ac:dyDescent="0.25">
      <c r="A396" s="202" t="s">
        <v>37</v>
      </c>
      <c r="B396" s="203"/>
      <c r="C396" s="203"/>
      <c r="D396" s="203"/>
      <c r="E396" s="79" t="s">
        <v>36</v>
      </c>
      <c r="F396" s="82"/>
    </row>
    <row r="397" spans="1:6" x14ac:dyDescent="0.25">
      <c r="A397" s="202" t="s">
        <v>38</v>
      </c>
      <c r="B397" s="203"/>
      <c r="C397" s="203"/>
      <c r="D397" s="203"/>
      <c r="E397" s="79" t="s">
        <v>36</v>
      </c>
      <c r="F397" s="82"/>
    </row>
    <row r="398" spans="1:6" x14ac:dyDescent="0.25">
      <c r="A398" s="202" t="s">
        <v>39</v>
      </c>
      <c r="B398" s="203"/>
      <c r="C398" s="203"/>
      <c r="D398" s="203"/>
      <c r="E398" s="80">
        <v>0.19</v>
      </c>
      <c r="F398" s="82"/>
    </row>
    <row r="399" spans="1:6" ht="15.75" thickBot="1" x14ac:dyDescent="0.3">
      <c r="A399" s="204" t="s">
        <v>40</v>
      </c>
      <c r="B399" s="205"/>
      <c r="C399" s="205"/>
      <c r="D399" s="205"/>
      <c r="E399" s="205"/>
      <c r="F399" s="83"/>
    </row>
    <row r="401" spans="1:6" ht="15.75" x14ac:dyDescent="0.25">
      <c r="A401" s="234" t="s">
        <v>246</v>
      </c>
      <c r="B401" s="234"/>
      <c r="C401" s="234"/>
      <c r="D401" s="234"/>
      <c r="E401" s="234"/>
      <c r="F401" s="176"/>
    </row>
    <row r="403" spans="1:6" ht="45.75" customHeight="1" x14ac:dyDescent="0.25">
      <c r="A403" s="235" t="s">
        <v>247</v>
      </c>
      <c r="B403" s="235"/>
      <c r="C403" s="235"/>
      <c r="D403" s="235"/>
      <c r="E403" s="235"/>
      <c r="F403" s="235"/>
    </row>
    <row r="404" spans="1:6" x14ac:dyDescent="0.25">
      <c r="A404" s="177"/>
      <c r="B404" s="177"/>
      <c r="C404" s="177"/>
      <c r="D404" s="177"/>
      <c r="E404" s="177"/>
      <c r="F404" s="177"/>
    </row>
    <row r="405" spans="1:6" ht="66" customHeight="1" x14ac:dyDescent="0.25">
      <c r="A405" s="236" t="s">
        <v>248</v>
      </c>
      <c r="B405" s="236"/>
      <c r="C405" s="236"/>
      <c r="D405" s="236"/>
      <c r="E405" s="236"/>
      <c r="F405" s="236"/>
    </row>
    <row r="406" spans="1:6" x14ac:dyDescent="0.25">
      <c r="A406" s="177"/>
      <c r="B406" s="177"/>
      <c r="C406" s="177"/>
      <c r="D406" s="177"/>
      <c r="E406" s="177"/>
      <c r="F406" s="177"/>
    </row>
    <row r="407" spans="1:6" ht="43.5" customHeight="1" x14ac:dyDescent="0.25">
      <c r="A407" s="237" t="s">
        <v>254</v>
      </c>
      <c r="B407" s="237"/>
      <c r="C407" s="237"/>
      <c r="D407" s="237"/>
      <c r="E407" s="237"/>
      <c r="F407" s="237"/>
    </row>
    <row r="408" spans="1:6" x14ac:dyDescent="0.25">
      <c r="A408" s="177"/>
      <c r="B408" s="177"/>
      <c r="C408" s="177"/>
      <c r="D408" s="177"/>
      <c r="E408" s="177"/>
      <c r="F408" s="177"/>
    </row>
    <row r="409" spans="1:6" ht="29.25" customHeight="1" x14ac:dyDescent="0.25">
      <c r="A409" s="236" t="s">
        <v>249</v>
      </c>
      <c r="B409" s="236"/>
      <c r="C409" s="236"/>
      <c r="D409" s="236"/>
      <c r="E409" s="236"/>
      <c r="F409" s="236"/>
    </row>
    <row r="413" spans="1:6" x14ac:dyDescent="0.25">
      <c r="A413" s="178"/>
      <c r="B413" s="178"/>
    </row>
    <row r="414" spans="1:6" x14ac:dyDescent="0.25">
      <c r="A414" s="179" t="s">
        <v>250</v>
      </c>
    </row>
    <row r="415" spans="1:6" x14ac:dyDescent="0.25">
      <c r="A415" s="180" t="s">
        <v>251</v>
      </c>
    </row>
    <row r="416" spans="1:6" x14ac:dyDescent="0.25">
      <c r="A416" s="180" t="s">
        <v>252</v>
      </c>
    </row>
    <row r="417" spans="1:1" x14ac:dyDescent="0.25">
      <c r="A417" s="180" t="s">
        <v>253</v>
      </c>
    </row>
  </sheetData>
  <mergeCells count="72">
    <mergeCell ref="A401:E401"/>
    <mergeCell ref="A403:F403"/>
    <mergeCell ref="A405:F405"/>
    <mergeCell ref="A407:F407"/>
    <mergeCell ref="A409:F409"/>
    <mergeCell ref="A1:F1"/>
    <mergeCell ref="A3:F3"/>
    <mergeCell ref="A5:F5"/>
    <mergeCell ref="A7:F7"/>
    <mergeCell ref="A22:D22"/>
    <mergeCell ref="A21:D21"/>
    <mergeCell ref="A9:F9"/>
    <mergeCell ref="A10:F10"/>
    <mergeCell ref="A11:F11"/>
    <mergeCell ref="A20:E20"/>
    <mergeCell ref="A27:F27"/>
    <mergeCell ref="A28:F28"/>
    <mergeCell ref="A29:F29"/>
    <mergeCell ref="A86:F86"/>
    <mergeCell ref="A23:D23"/>
    <mergeCell ref="A24:D24"/>
    <mergeCell ref="A25:E25"/>
    <mergeCell ref="A143:E143"/>
    <mergeCell ref="A144:D144"/>
    <mergeCell ref="A145:D145"/>
    <mergeCell ref="A146:D146"/>
    <mergeCell ref="A147:D147"/>
    <mergeCell ref="A148:E148"/>
    <mergeCell ref="A149:F149"/>
    <mergeCell ref="A166:E166"/>
    <mergeCell ref="A167:D167"/>
    <mergeCell ref="A168:D168"/>
    <mergeCell ref="A169:D169"/>
    <mergeCell ref="A170:D170"/>
    <mergeCell ref="A171:E171"/>
    <mergeCell ref="A173:F173"/>
    <mergeCell ref="A174:F174"/>
    <mergeCell ref="A179:E179"/>
    <mergeCell ref="A180:D180"/>
    <mergeCell ref="A181:D181"/>
    <mergeCell ref="A182:D182"/>
    <mergeCell ref="A183:D183"/>
    <mergeCell ref="A184:E184"/>
    <mergeCell ref="A185:F185"/>
    <mergeCell ref="A208:E208"/>
    <mergeCell ref="A209:D209"/>
    <mergeCell ref="A210:D210"/>
    <mergeCell ref="A211:D211"/>
    <mergeCell ref="A212:D212"/>
    <mergeCell ref="A213:E213"/>
    <mergeCell ref="A214:F214"/>
    <mergeCell ref="A248:E248"/>
    <mergeCell ref="A249:D249"/>
    <mergeCell ref="A250:D250"/>
    <mergeCell ref="A251:D251"/>
    <mergeCell ref="A252:D252"/>
    <mergeCell ref="A253:E253"/>
    <mergeCell ref="A254:F254"/>
    <mergeCell ref="A289:E289"/>
    <mergeCell ref="A290:D290"/>
    <mergeCell ref="A291:D291"/>
    <mergeCell ref="A292:D292"/>
    <mergeCell ref="A293:D293"/>
    <mergeCell ref="A294:E294"/>
    <mergeCell ref="A296:F296"/>
    <mergeCell ref="A297:F297"/>
    <mergeCell ref="A394:E394"/>
    <mergeCell ref="A395:D395"/>
    <mergeCell ref="A396:D396"/>
    <mergeCell ref="A397:D397"/>
    <mergeCell ref="A398:D398"/>
    <mergeCell ref="A399:E399"/>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Telematica</dc:creator>
  <cp:lastModifiedBy>Telematica</cp:lastModifiedBy>
  <dcterms:created xsi:type="dcterms:W3CDTF">2020-04-20T21:41:15Z</dcterms:created>
  <dcterms:modified xsi:type="dcterms:W3CDTF">2020-09-21T16:12:28Z</dcterms:modified>
</cp:coreProperties>
</file>