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sgonzalezv\Downloads\CMA-024-2025\CMA-024-2025\"/>
    </mc:Choice>
  </mc:AlternateContent>
  <xr:revisionPtr revIDLastSave="0" documentId="13_ncr:1_{ACA995C8-BCBB-4521-9FC2-423D63A23B76}" xr6:coauthVersionLast="47" xr6:coauthVersionMax="47" xr10:uidLastSave="{00000000-0000-0000-0000-000000000000}"/>
  <bookViews>
    <workbookView xWindow="-120" yWindow="-120" windowWidth="29040" windowHeight="15720" xr2:uid="{C43C9746-C867-432E-A984-5CB6A5F3C29F}"/>
  </bookViews>
  <sheets>
    <sheet name="Formulario 1" sheetId="18"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 r:id="rId13"/>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3"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3"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3" hidden="1">[1]G.G!#REF!</definedName>
    <definedName name="_123" hidden="1">[2]G.G!#REF!</definedName>
    <definedName name="_2__123Graph_BCart_Utilidad" hidden="1">[3]EVA!$F$105:$I$105</definedName>
    <definedName name="_3" localSheetId="3"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'[4]46W9'!#REF!</definedName>
    <definedName name="_xlnm._FilterDatabase" localSheetId="3" hidden="1">'[4]46W9'!#REF!</definedName>
    <definedName name="_xlnm._FilterDatabase" localSheetId="1" hidden="1">'[4]46W9'!#REF!</definedName>
    <definedName name="_xlnm._FilterDatabase" localSheetId="2" hidden="1">'[4]46W9'!#REF!</definedName>
    <definedName name="_xlnm._FilterDatabase" hidden="1">'[4]46W9'!#REF!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1'!$A$1:$H$68</definedName>
    <definedName name="_xlnm.Print_Area" localSheetId="1">'Presupuesto Oficial'!$A$1:$H$68</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[6]OCTUBRE!#REF!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[6]OCTUBRE!#REF!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<sst xmlns="http://schemas.openxmlformats.org/spreadsheetml/2006/main" count="513" uniqueCount="240">
  <si>
    <t>MINISTERIO DE TRANSPORTE</t>
  </si>
  <si>
    <t>INSTITUTO NACIONAL DE VÍAS</t>
  </si>
  <si>
    <t>SUBDIRECCIÓN DE ESTRUCTURACIÓN DE PROYECTOS</t>
  </si>
  <si>
    <t>CONCURSO DE MÉRITOS</t>
  </si>
  <si>
    <t>CMA-DEO-SVR-XXX-XXX-2025</t>
  </si>
  <si>
    <t xml:space="preserve">ADMINISTRACIÓN VIAL DE LAS VÍAS A CARGO DEL INSTITUTO NACIONAL DE VÍAS, DIRECCIÓN TERRITORIAL NORTE DE SANTANDER; VÍAS: 6603 BUCARAMANGA - PAMPLONA, SECTOR CUESTABOBA - PAMPLONA, PR 70+0000 - PR 123+0909 (INCLUYE PAR VIAL PASO NACIONAL POR LA CIUDAD DE PAMPLONA). </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</si>
  <si>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</si>
  <si>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</si>
  <si>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</si>
  <si>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</si>
  <si>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</si>
  <si>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</si>
  <si>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</si>
  <si>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</si>
  <si>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</si>
  <si>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</si>
  <si>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</si>
  <si>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</si>
  <si>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</si>
  <si>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</si>
  <si>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</si>
  <si>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PERSONAL TÉCNICO</t>
  </si>
  <si>
    <t>Inspector SST</t>
  </si>
  <si>
    <t>PERSONAL ADMINISTRATIVO</t>
  </si>
  <si>
    <t>Secretaria y/o Técnico administrativo</t>
  </si>
  <si>
    <t>Conductor</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</si>
  <si>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</si>
  <si>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</si>
  <si>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</si>
  <si>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</si>
  <si>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</si>
  <si>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</si>
  <si>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</si>
  <si>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</si>
  <si>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</si>
  <si>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</si>
  <si>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</si>
  <si>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</si>
  <si>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</si>
  <si>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COSTOS DE ALQUILER DE EQUIPOS Y OFICINA</t>
  </si>
  <si>
    <t>Según comprobante por mes</t>
  </si>
  <si>
    <t>Peajes</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</si>
  <si>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</si>
  <si>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</si>
  <si>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</si>
  <si>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</si>
  <si>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Capacitaciones a trabajadores de mantenimiento rutinario</t>
  </si>
  <si>
    <t>Plegables</t>
  </si>
  <si>
    <t xml:space="preserve"> </t>
  </si>
  <si>
    <t xml:space="preserve">Insumos como pintura, cemento, concreto, malla para gaviones, materiales para postes de referencia. etc., para la realización de obras menores con mano de obra de los trabajadores de mantenimiento rutinario. </t>
  </si>
  <si>
    <t>NO MODIFICAR</t>
  </si>
  <si>
    <t>Señales temporales incluyendo cinta marcada, vallas</t>
  </si>
  <si>
    <t>Provisión para estudios menores, topografía y/o laboratorios, toma de muestras de campo, etc. (Incluye Transporte, viaticos, peajes, combustible, equipos, etc)</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</si>
  <si>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</si>
  <si>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</si>
  <si>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rPr>
        <b/>
        <sz val="11"/>
        <color rgb="FF000000"/>
        <rFont val="Arial Narrow"/>
        <family val="2"/>
      </rPr>
      <t>PROVISIÓN FRENTE ADICIONAL = (D</t>
    </r>
    <r>
      <rPr>
        <b/>
        <sz val="11"/>
        <color rgb="FF0000FF"/>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</si>
  <si>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</si>
  <si>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</si>
  <si>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</si>
  <si>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</si>
  <si>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Administración Vial,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</si>
  <si>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</si>
  <si>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</si>
  <si>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Administración Vial; En los casos en que se requiera la presencia del Ingeniero Residente de Administración Vial en Planta Central de INVIAS Bogotá, se reconocerán viáticos. </t>
  </si>
  <si>
    <t xml:space="preserve">2.3. Para aquellos costos  que tengan como unidad "Según comprobante por mes", los mismos se reembolsarán según su costo real, contra la presentación de facturas y soportes respectivos. </t>
  </si>
  <si>
    <t>2.4. Los gastos de peajes, solo se reconocerán aquellos que se originen por el desplazamiento del personal  a la zona del proyecto.</t>
  </si>
  <si>
    <t>2.5. Los gastos de transportes aéreos/terrestres (incluye peajes y combustible) se reconocerán para el Personal Especialistas,  previa autorización del  Supervisor de Administración Vial.</t>
  </si>
  <si>
    <t>2.6.Los equipos e insumos técnicos solicitados se requieren como una herramienta de trabajo, por lo cual debe tenerlos el Administrador Vial, para el desarrollo de sus actividades y se reconocen sus servicios en el Factor Multiplicador.</t>
  </si>
  <si>
    <t>2.7. Para el caso del reembolso de los costos globales, es responsabilidad de la Administración Vial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</si>
  <si>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</si>
  <si>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Administración Vial.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</si>
  <si>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</si>
  <si>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</si>
  <si>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2.13 El frente adicional deberá ser autorizado por la unidad Ejecutora, previo Vo. Bo. del Supervisor de Contrato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</si>
  <si>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de Administración Vial,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</si>
  <si>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</si>
  <si>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Administración Vial  asignado para el mismo, quien aprobará y distribuirá el personal y sus respectivas dedicaciones y frentes  de trabajo, previo y durante la ejecución del contrato, según su necesidad real.</t>
  </si>
  <si>
    <t>OBJETO: INTERVENTORIA INTEGRAL PARA EL MEJORAMIENTO Y MANTENIMIENTO</t>
  </si>
  <si>
    <t>MARZO DE 2022</t>
  </si>
  <si>
    <t>PRESUPUESTO OFICIAL</t>
  </si>
  <si>
    <t>PLAZO:</t>
  </si>
  <si>
    <t>HASTA 31 DE DICIEMBRE DE 2025</t>
  </si>
  <si>
    <t>CONTRATO 2359 DE 2021</t>
  </si>
  <si>
    <t>VALORES PROPUESTA 2021</t>
  </si>
  <si>
    <t>INDEXADO MARZO 2025</t>
  </si>
  <si>
    <t>PROMEDIO NOSOTROS Y INDX</t>
  </si>
  <si>
    <t>FACTOR DE AJUSTE</t>
  </si>
  <si>
    <t>Director de Interventoría</t>
  </si>
  <si>
    <t xml:space="preserve">Ingeniero Residente de Interventoría </t>
  </si>
  <si>
    <t>Ingeniero Auxiliar de Interventoría</t>
  </si>
  <si>
    <t>MONTO AGOTABLE DE ESPECIALISTAS (conforman esta bolsa los especialistas de amarillo)</t>
  </si>
  <si>
    <t xml:space="preserve">Especialista en Pavimentos y/o Vías </t>
  </si>
  <si>
    <t>Especialista Ambiental</t>
  </si>
  <si>
    <t xml:space="preserve">Especialista en Geología y/o Geotecnia </t>
  </si>
  <si>
    <t>Especialista en Hidráulica e Hidrología</t>
  </si>
  <si>
    <t>Especialsita en Estructuras</t>
  </si>
  <si>
    <t>Especialista en Gerencia de Proyectos</t>
  </si>
  <si>
    <t>Profesional Ambiental</t>
  </si>
  <si>
    <t>Profesional Social</t>
  </si>
  <si>
    <t>Profesional SST</t>
  </si>
  <si>
    <t>Abogado</t>
  </si>
  <si>
    <t>Profesional Técnico Predial</t>
  </si>
  <si>
    <t>Profesional Jurídico Predial</t>
  </si>
  <si>
    <t>Profesional Valuatorio</t>
  </si>
  <si>
    <t>Profesional de Aseguramiento o Gestión de la Calidad</t>
  </si>
  <si>
    <t>Auditor de Calidad</t>
  </si>
  <si>
    <t xml:space="preserve">Topógrafo Inspector </t>
  </si>
  <si>
    <t xml:space="preserve">Laboratorista Inspector </t>
  </si>
  <si>
    <t>Inspector</t>
  </si>
  <si>
    <t>PERSONAL AUXILIAR TÉCNICO</t>
  </si>
  <si>
    <t>Cadenero</t>
  </si>
  <si>
    <t>SEGURIDAD MENSUAL</t>
  </si>
  <si>
    <t>VIÁTICOS</t>
  </si>
  <si>
    <t>Viáticos Director y/o Especialistas</t>
  </si>
  <si>
    <t>Día</t>
  </si>
  <si>
    <t>Veeduría ciudadana</t>
  </si>
  <si>
    <r>
      <t>PROVISIÓN PARA FRENTE ADICIONAL = (D</t>
    </r>
    <r>
      <rPr>
        <b/>
        <sz val="11"/>
        <color indexed="12"/>
        <rFont val="Arial Narrow"/>
        <family val="2"/>
      </rPr>
      <t>)</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</si>
  <si>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</si>
  <si>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</si>
  <si>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</si>
  <si>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</si>
  <si>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</si>
  <si>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</si>
  <si>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</si>
  <si>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</si>
  <si>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</si>
  <si>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</si>
  <si>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</si>
  <si>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</si>
  <si>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</si>
  <si>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</si>
  <si>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</si>
  <si>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</si>
  <si>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Ingeniero Residente de Administración Vial</t>
  </si>
  <si>
    <t>1. ETAPA DE CONSTRUCCIÓN:</t>
  </si>
  <si>
    <t xml:space="preserve">1.1.  CONTROL TECNICO, FINANCIERO, ADMINISTRATIVO Y LEGAL </t>
  </si>
  <si>
    <t>1.2.  INFORMES SEMANALES DE SEGUIMIENTO.</t>
  </si>
  <si>
    <t>1.3.  INFORMES MENSUALES</t>
  </si>
  <si>
    <r>
      <rPr>
        <b/>
        <sz val="14"/>
        <color rgb="FF000000"/>
        <rFont val="Arial Narrow"/>
        <family val="2"/>
      </rPr>
      <t xml:space="preserve">1.4. INFORMES EJECUTIVOS.
</t>
    </r>
    <r>
      <rPr>
        <sz val="14"/>
        <color rgb="FF000000"/>
        <rFont val="Arial Narrow"/>
        <family val="2"/>
      </rPr>
      <t>(Semanal y mensualmente, ya sea en Físico, vía Web o ambas).</t>
    </r>
  </si>
  <si>
    <t>1.5. RECIBO FINAL DEL SERVICIO DE MANTENIMIENTO RUTINARIO Y ADMINISTRACIÓN VIAL</t>
  </si>
  <si>
    <t>1.6. INFORME FINAL Y ENTREGA DOCUMENTOS PARA LIQUIDACION</t>
  </si>
  <si>
    <t>DEDICACIÓN TOTAL PRESUPUESTO</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</si>
  <si>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</si>
  <si>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</si>
  <si>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</si>
  <si>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</si>
  <si>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</si>
  <si>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</si>
  <si>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</si>
  <si>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 xml:space="preserve">UTILIZACION MES-HOMBRE </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</si>
  <si>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</si>
  <si>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</si>
  <si>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</si>
  <si>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</si>
  <si>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</si>
  <si>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</si>
  <si>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</si>
  <si>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</si>
  <si>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</si>
  <si>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</si>
  <si>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</si>
  <si>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</si>
  <si>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</si>
  <si>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</si>
  <si>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</si>
  <si>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</si>
  <si>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</si>
  <si>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</si>
  <si>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Estructuras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</si>
  <si>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</si>
  <si>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</si>
  <si>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</si>
  <si>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</si>
  <si>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</si>
  <si>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</si>
  <si>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</si>
  <si>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</si>
  <si>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</si>
  <si>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</si>
  <si>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</si>
  <si>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</si>
  <si>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</si>
  <si>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</si>
  <si>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</si>
  <si>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</si>
  <si>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</si>
  <si>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</si>
  <si>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</si>
  <si>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</si>
  <si>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</si>
  <si>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</si>
  <si>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</si>
  <si>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</si>
  <si>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</si>
  <si>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</si>
  <si>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</si>
  <si>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</si>
  <si>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</si>
  <si>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</si>
  <si>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</si>
  <si>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</si>
  <si>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</si>
  <si>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</si>
  <si>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</si>
  <si>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</si>
  <si>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</si>
  <si>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</si>
  <si>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</si>
  <si>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</si>
  <si>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</si>
  <si>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</si>
  <si>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</si>
  <si>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</si>
  <si>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</si>
  <si>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</si>
  <si>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</si>
  <si>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</si>
  <si>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</si>
  <si>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</si>
  <si>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</si>
  <si>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</si>
  <si>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</si>
  <si>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</si>
  <si>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</si>
  <si>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</si>
  <si>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</si>
  <si>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</si>
  <si>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Vehículo tipo campero o camioneta (incluye combustible) y cuyo modelo sea hasta cinco (5) años anteriores al año de suscripción del contrato.</t>
  </si>
  <si>
    <t>FORMULARIO 1</t>
  </si>
  <si>
    <t>Ingeniero Auxiliar I</t>
  </si>
  <si>
    <t>Ingeniero Auxiliar II</t>
  </si>
  <si>
    <t>Ingeniero Auxiliar</t>
  </si>
  <si>
    <t>Inspector SISO</t>
  </si>
  <si>
    <t xml:space="preserve">Ingeniero Residente de Administración Vial, Ingeniero Auxiliar </t>
  </si>
  <si>
    <t>Ingeniero Residente de Administración Vial, Ingeniero Auxiliar,  Inspector SISO.</t>
  </si>
  <si>
    <t>Viaticos Ingeniero Residente</t>
  </si>
  <si>
    <t>Oficina (incluye dotación y servicios públicos)</t>
  </si>
  <si>
    <t>CMA-DEO-SGI-024-2025</t>
  </si>
  <si>
    <t xml:space="preserve">ADMINISTRACIÓN VIAL DE LAS VÍAS A CARGO DEL INSTITUTO NACIONAL DE VÍAS, DIRECCIÓN TERRITORIAL NORTE DE SANTANDER; VÍAS: 6603 BUCARAMANGA - PAMPLONA, SECTOR CUESTABOBA - PAMPLONA, PR 70+0000 - PR 123+0909 (INCLUYE PAR VIAL PASO NACIONAL POR LA CIUDAD DE PAMPLONA). - </t>
  </si>
  <si>
    <t>2.12 Las primas regionales aplican al proceso para únicamente el personal Ingeniero Residente de Administracion vial y Ingeniero Auxiliar de Administración Vial I y Ingeniero Auxiliar de Administración Vial II y , hasta el monto máximo descrito en el presupuesto oficial para cada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</si>
</sst>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s>
  <fonts count="49"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9"/>
      <name val="Arial Narrow"/>
      <family val="2"/>
    </font>
    <font>
      <sz val="10"/>
      <color indexed="8"/>
      <name val="Arial"/>
      <family val="2"/>
    </font>
    <font>
      <b/>
      <sz val="11"/>
      <color rgb="FF0000FF"/>
      <name val="Arial Narrow"/>
      <family val="2"/>
    </font>
    <font>
      <b/>
      <sz val="11"/>
      <name val="Arial Narrow"/>
      <family val="2"/>
    </font>
    <font>
      <b/>
      <sz val="14"/>
      <color rgb="FF000000"/>
      <name val="Arial Narrow"/>
      <family val="2"/>
    </font>
    <font>
      <sz val="14"/>
      <color rgb="FF000000"/>
      <name val="Arial Narrow"/>
      <family val="2"/>
    </font>
    <font>
      <b/>
      <sz val="10"/>
      <color indexed="8"/>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double">
        <color indexed="64"/>
      </top>
      <bottom style="double">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s>
  <cellStyleXfs count="178">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0" fillId="0" borderId="0"/>
    <xf numFmtId="0" fontId="1" fillId="0" borderId="0"/>
    <xf numFmtId="41" fontId="1" fillId="0" borderId="0" applyFont="0" applyFill="0" applyBorder="0" applyAlignment="0" applyProtection="0"/>
    <xf numFmtId="0" fontId="10" fillId="0" borderId="0"/>
    <xf numFmtId="43" fontId="1" fillId="0" borderId="0" applyFont="0" applyFill="0" applyBorder="0" applyAlignment="0" applyProtection="0"/>
    <xf numFmtId="41" fontId="1" fillId="0" borderId="0" applyFont="0" applyFill="0" applyBorder="0" applyAlignment="0" applyProtection="0"/>
    <xf numFmtId="0" fontId="10" fillId="0" borderId="0"/>
  </cellStyleXfs>
  <cellXfs count="399">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8" fillId="10" borderId="76" xfId="8" applyNumberFormat="1" applyFont="1" applyFill="1" applyBorder="1" applyAlignment="1">
      <alignment horizontal="center" vertical="center"/>
    </xf>
    <xf numFmtId="0" fontId="27" fillId="0" borderId="21" xfId="8" applyFont="1" applyBorder="1" applyAlignment="1">
      <alignment horizontal="justify"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0" fontId="27" fillId="0" borderId="0" xfId="8" applyFont="1" applyAlignment="1">
      <alignment horizontal="center" vertical="center" textRotation="255"/>
    </xf>
    <xf numFmtId="0" fontId="30" fillId="0" borderId="60" xfId="7" applyFont="1" applyBorder="1" applyAlignment="1">
      <alignment horizontal="center" vertical="center"/>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31" fillId="0" borderId="3" xfId="7" applyFont="1" applyBorder="1" applyAlignment="1">
      <alignment vertical="center"/>
    </xf>
    <xf numFmtId="0" fontId="31" fillId="0" borderId="4" xfId="7" applyFont="1" applyBorder="1" applyAlignment="1">
      <alignment vertical="center"/>
    </xf>
    <xf numFmtId="0" fontId="31" fillId="0" borderId="67" xfId="7" applyFont="1" applyBorder="1" applyAlignment="1">
      <alignment vertical="center"/>
    </xf>
    <xf numFmtId="0" fontId="31" fillId="0" borderId="68"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9" xfId="7" applyFont="1" applyBorder="1" applyAlignment="1">
      <alignment vertical="center"/>
    </xf>
    <xf numFmtId="0" fontId="31" fillId="0" borderId="50" xfId="7" applyFont="1" applyBorder="1" applyAlignment="1">
      <alignment vertical="center"/>
    </xf>
    <xf numFmtId="0" fontId="28" fillId="0" borderId="70"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1" xfId="7" applyFont="1" applyBorder="1" applyAlignment="1">
      <alignment vertical="center"/>
    </xf>
    <xf numFmtId="0" fontId="31" fillId="0" borderId="51" xfId="7" applyFont="1" applyBorder="1" applyAlignment="1">
      <alignment vertical="center"/>
    </xf>
    <xf numFmtId="0" fontId="28" fillId="0" borderId="72" xfId="8" applyFont="1" applyBorder="1" applyAlignment="1">
      <alignment horizontal="left" vertical="center" wrapText="1"/>
    </xf>
    <xf numFmtId="0" fontId="28" fillId="0" borderId="66" xfId="8" applyFont="1" applyBorder="1" applyAlignment="1">
      <alignment horizontal="left" vertical="center" wrapText="1"/>
    </xf>
    <xf numFmtId="0" fontId="29" fillId="0" borderId="73" xfId="7" applyFont="1" applyBorder="1" applyAlignment="1">
      <alignment vertical="center"/>
    </xf>
    <xf numFmtId="0" fontId="28" fillId="0" borderId="75"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165" fontId="2" fillId="0" borderId="1" xfId="2" applyNumberFormat="1" applyFont="1" applyFill="1" applyBorder="1" applyAlignment="1">
      <alignment horizontal="center" vertical="center" wrapText="1"/>
    </xf>
    <xf numFmtId="2" fontId="27" fillId="0" borderId="0" xfId="25" applyNumberFormat="1" applyFont="1" applyAlignment="1">
      <alignment horizontal="center"/>
    </xf>
    <xf numFmtId="0" fontId="27" fillId="0" borderId="0" xfId="7" applyFont="1" applyAlignment="1">
      <alignment horizontal="center" vertical="center"/>
    </xf>
    <xf numFmtId="2" fontId="27" fillId="0" borderId="0" xfId="7" applyNumberFormat="1" applyFont="1" applyAlignment="1">
      <alignment horizontal="center" vertical="center"/>
    </xf>
    <xf numFmtId="0" fontId="43" fillId="2" borderId="13" xfId="177" applyFont="1" applyFill="1" applyBorder="1" applyAlignment="1">
      <alignment horizontal="center" vertical="center" wrapText="1"/>
    </xf>
    <xf numFmtId="8" fontId="40" fillId="0" borderId="1" xfId="0" applyNumberFormat="1" applyFont="1" applyBorder="1" applyAlignment="1">
      <alignment horizontal="justify" vertical="center" wrapText="1"/>
    </xf>
    <xf numFmtId="0" fontId="2" fillId="0" borderId="1" xfId="19" applyFont="1" applyBorder="1" applyAlignment="1">
      <alignment horizontal="center" vertical="center" wrapText="1"/>
    </xf>
    <xf numFmtId="2" fontId="2" fillId="0" borderId="1" xfId="13" applyNumberFormat="1" applyFont="1" applyFill="1" applyBorder="1" applyAlignment="1">
      <alignment horizontal="center" vertical="center" wrapText="1"/>
    </xf>
    <xf numFmtId="2" fontId="2" fillId="2" borderId="1" xfId="23" applyNumberFormat="1" applyFont="1" applyFill="1" applyBorder="1" applyAlignment="1">
      <alignment horizontal="center" vertical="center" wrapText="1"/>
    </xf>
    <xf numFmtId="0" fontId="2" fillId="2" borderId="19" xfId="19" applyFont="1" applyFill="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2" fillId="2" borderId="1" xfId="177" applyFont="1" applyFill="1" applyBorder="1" applyAlignment="1">
      <alignment vertical="center" wrapText="1"/>
    </xf>
    <xf numFmtId="0" fontId="2" fillId="2" borderId="1" xfId="19" applyFont="1" applyFill="1" applyBorder="1" applyAlignment="1">
      <alignment horizontal="center" vertical="center" wrapText="1"/>
    </xf>
    <xf numFmtId="164" fontId="2" fillId="2" borderId="1" xfId="13" applyNumberFormat="1" applyFont="1" applyFill="1" applyBorder="1" applyAlignment="1">
      <alignment vertical="center" wrapText="1"/>
    </xf>
    <xf numFmtId="0" fontId="42" fillId="0" borderId="13" xfId="13" applyFont="1" applyBorder="1" applyAlignment="1">
      <alignment horizontal="center" vertical="center" wrapText="1"/>
    </xf>
    <xf numFmtId="0" fontId="36" fillId="0" borderId="23" xfId="13" quotePrefix="1" applyFont="1" applyBorder="1" applyAlignment="1">
      <alignment horizontal="center" vertical="center" wrapText="1"/>
    </xf>
    <xf numFmtId="164" fontId="36" fillId="0" borderId="51" xfId="13" quotePrefix="1" applyNumberFormat="1" applyFont="1" applyBorder="1" applyAlignment="1">
      <alignment horizontal="center" vertical="center" wrapText="1"/>
    </xf>
    <xf numFmtId="0" fontId="12" fillId="8" borderId="15" xfId="13" applyFont="1" applyFill="1" applyBorder="1" applyAlignment="1">
      <alignment horizontal="center" vertical="center" wrapText="1"/>
    </xf>
    <xf numFmtId="0" fontId="39" fillId="8" borderId="16" xfId="0" applyFont="1" applyFill="1" applyBorder="1" applyAlignment="1">
      <alignment horizontal="justify" vertical="center" wrapText="1"/>
    </xf>
    <xf numFmtId="0" fontId="12" fillId="8" borderId="16" xfId="19" applyFont="1" applyFill="1" applyBorder="1" applyAlignment="1">
      <alignment horizontal="center" vertical="center" wrapText="1"/>
    </xf>
    <xf numFmtId="164" fontId="12" fillId="8" borderId="16" xfId="13" applyNumberFormat="1" applyFont="1" applyFill="1" applyBorder="1" applyAlignment="1">
      <alignment vertical="center" wrapText="1"/>
    </xf>
    <xf numFmtId="2" fontId="12" fillId="8" borderId="16" xfId="13" applyNumberFormat="1" applyFont="1" applyFill="1" applyBorder="1" applyAlignment="1">
      <alignment horizontal="center" vertical="center" wrapText="1"/>
    </xf>
    <xf numFmtId="164" fontId="12" fillId="8" borderId="17" xfId="17" applyNumberFormat="1" applyFont="1" applyFill="1" applyBorder="1" applyAlignment="1">
      <alignment vertical="center" wrapText="1"/>
    </xf>
    <xf numFmtId="164" fontId="2" fillId="0" borderId="14" xfId="17" applyNumberFormat="1" applyFont="1" applyBorder="1" applyAlignment="1">
      <alignment horizontal="right" vertical="center" wrapText="1"/>
    </xf>
    <xf numFmtId="164" fontId="2" fillId="2" borderId="14" xfId="17" applyNumberFormat="1" applyFont="1" applyFill="1" applyBorder="1" applyAlignment="1">
      <alignment horizontal="right" vertical="center" wrapText="1"/>
    </xf>
    <xf numFmtId="0" fontId="43" fillId="2" borderId="18" xfId="177" applyFont="1" applyFill="1" applyBorder="1" applyAlignment="1">
      <alignment horizontal="center" vertical="center" wrapText="1"/>
    </xf>
    <xf numFmtId="0" fontId="2" fillId="2" borderId="19" xfId="177" applyFont="1" applyFill="1" applyBorder="1" applyAlignment="1">
      <alignment vertical="center" wrapText="1"/>
    </xf>
    <xf numFmtId="164" fontId="2" fillId="2" borderId="19" xfId="13" applyNumberFormat="1" applyFont="1" applyFill="1" applyBorder="1" applyAlignment="1">
      <alignment vertical="center" wrapText="1"/>
    </xf>
    <xf numFmtId="164" fontId="2" fillId="2" borderId="20" xfId="17" applyNumberFormat="1" applyFont="1" applyFill="1" applyBorder="1" applyAlignment="1">
      <alignment horizontal="right" vertical="center" wrapText="1"/>
    </xf>
    <xf numFmtId="0" fontId="30" fillId="0" borderId="59" xfId="7" applyFont="1" applyBorder="1" applyAlignment="1">
      <alignment horizontal="center" vertical="center"/>
    </xf>
    <xf numFmtId="0" fontId="46" fillId="0" borderId="72" xfId="8" applyFont="1" applyBorder="1" applyAlignment="1">
      <alignment horizontal="left" vertical="center" wrapText="1"/>
    </xf>
    <xf numFmtId="0" fontId="27" fillId="0" borderId="81" xfId="2" applyFont="1" applyFill="1" applyBorder="1" applyAlignment="1">
      <alignment horizontal="center" vertical="center" wrapText="1"/>
    </xf>
    <xf numFmtId="8" fontId="27" fillId="0" borderId="81" xfId="2" applyNumberFormat="1" applyFont="1" applyFill="1" applyBorder="1" applyAlignment="1">
      <alignment horizontal="center" vertical="center" wrapText="1"/>
    </xf>
    <xf numFmtId="0" fontId="27" fillId="0" borderId="24" xfId="8" applyFont="1" applyBorder="1" applyAlignment="1">
      <alignment horizontal="left" vertical="center" wrapText="1"/>
    </xf>
    <xf numFmtId="2" fontId="27" fillId="4" borderId="7" xfId="12" applyNumberFormat="1" applyFont="1" applyFill="1" applyBorder="1" applyAlignment="1">
      <alignment horizontal="center" vertical="center"/>
    </xf>
    <xf numFmtId="0" fontId="27" fillId="0" borderId="82" xfId="2" applyFont="1" applyFill="1" applyBorder="1" applyAlignment="1">
      <alignment horizontal="center" vertical="center" wrapText="1"/>
    </xf>
    <xf numFmtId="0" fontId="29" fillId="0" borderId="40" xfId="7" applyFont="1" applyBorder="1" applyAlignment="1">
      <alignment horizontal="center" vertical="center"/>
    </xf>
    <xf numFmtId="0" fontId="29" fillId="0" borderId="45" xfId="7" applyFont="1" applyBorder="1" applyAlignment="1">
      <alignment horizontal="center" vertical="center"/>
    </xf>
    <xf numFmtId="0" fontId="29" fillId="0" borderId="83" xfId="7" applyFont="1" applyBorder="1" applyAlignment="1">
      <alignment horizontal="center" vertical="center"/>
    </xf>
    <xf numFmtId="0" fontId="31" fillId="0" borderId="84" xfId="7" applyFont="1" applyBorder="1" applyAlignment="1">
      <alignment vertical="center"/>
    </xf>
    <xf numFmtId="0" fontId="31" fillId="0" borderId="9" xfId="7" applyFont="1" applyBorder="1" applyAlignment="1">
      <alignment vertical="center"/>
    </xf>
    <xf numFmtId="0" fontId="31" fillId="0" borderId="85" xfId="7" applyFont="1" applyBorder="1" applyAlignment="1">
      <alignment vertical="center"/>
    </xf>
    <xf numFmtId="0" fontId="28" fillId="4" borderId="0" xfId="8" applyFont="1" applyFill="1" applyAlignment="1">
      <alignment vertical="center" wrapText="1"/>
    </xf>
    <xf numFmtId="0" fontId="15" fillId="4" borderId="26" xfId="13" applyFont="1" applyFill="1" applyBorder="1" applyAlignment="1">
      <alignment horizontal="center" vertical="center" wrapText="1"/>
    </xf>
    <xf numFmtId="44" fontId="28" fillId="4" borderId="0" xfId="10" applyFont="1" applyFill="1" applyAlignment="1">
      <alignment vertical="center" wrapText="1"/>
    </xf>
    <xf numFmtId="0" fontId="12" fillId="4" borderId="1"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48" fillId="4" borderId="22" xfId="13" applyFont="1" applyFill="1" applyBorder="1" applyAlignment="1">
      <alignment horizontal="center" vertical="center" wrapText="1"/>
    </xf>
    <xf numFmtId="0" fontId="48" fillId="4" borderId="0" xfId="13" applyFont="1" applyFill="1" applyBorder="1" applyAlignment="1">
      <alignment horizontal="center" vertical="center" wrapText="1"/>
    </xf>
    <xf numFmtId="0" fontId="48" fillId="4" borderId="27" xfId="13" applyFont="1" applyFill="1" applyBorder="1" applyAlignment="1">
      <alignment horizontal="center" vertical="center" wrapText="1"/>
    </xf>
    <xf numFmtId="0" fontId="48" fillId="4" borderId="24" xfId="13" applyFont="1" applyFill="1" applyBorder="1" applyAlignment="1">
      <alignment horizontal="center" vertical="center" wrapText="1"/>
    </xf>
    <xf numFmtId="0" fontId="48" fillId="4" borderId="64" xfId="13" applyFont="1" applyFill="1" applyBorder="1" applyAlignment="1">
      <alignment horizontal="center" vertical="center" wrapText="1"/>
    </xf>
    <xf numFmtId="0" fontId="48" fillId="4" borderId="65"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4" xfId="13" applyFont="1" applyFill="1" applyBorder="1" applyAlignment="1">
      <alignment horizontal="left" vertical="center" wrapText="1"/>
    </xf>
    <xf numFmtId="0" fontId="12" fillId="7" borderId="65"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45" fillId="2" borderId="1"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9" fillId="4" borderId="18" xfId="2" applyFont="1" applyFill="1" applyBorder="1" applyAlignment="1">
      <alignment horizontal="justify" vertical="center"/>
    </xf>
    <xf numFmtId="0" fontId="9" fillId="4" borderId="19" xfId="2" applyFont="1" applyFill="1" applyBorder="1" applyAlignment="1">
      <alignment horizontal="justify" vertical="center"/>
    </xf>
    <xf numFmtId="0" fontId="9" fillId="4" borderId="20" xfId="2" applyFont="1" applyFill="1" applyBorder="1" applyAlignment="1">
      <alignment horizontal="justify" vertical="center"/>
    </xf>
    <xf numFmtId="0" fontId="9" fillId="0" borderId="13" xfId="2" applyFont="1" applyFill="1" applyBorder="1" applyAlignment="1">
      <alignment horizontal="left" vertical="center"/>
    </xf>
    <xf numFmtId="0" fontId="9" fillId="0" borderId="1" xfId="2" applyFont="1" applyFill="1" applyBorder="1" applyAlignment="1">
      <alignment horizontal="left" vertical="center"/>
    </xf>
    <xf numFmtId="0" fontId="9" fillId="0" borderId="14" xfId="2" applyFont="1" applyFill="1" applyBorder="1" applyAlignment="1">
      <alignment horizontal="left" vertical="center"/>
    </xf>
    <xf numFmtId="2" fontId="9" fillId="4" borderId="13" xfId="2" applyNumberFormat="1" applyFont="1" applyFill="1" applyBorder="1" applyAlignment="1">
      <alignment horizontal="left" vertical="center" wrapText="1"/>
    </xf>
    <xf numFmtId="2" fontId="9" fillId="4" borderId="1" xfId="2" applyNumberFormat="1" applyFont="1" applyFill="1" applyBorder="1" applyAlignment="1">
      <alignment horizontal="left" vertical="center" wrapText="1"/>
    </xf>
    <xf numFmtId="2" fontId="9" fillId="4" borderId="14" xfId="2" applyNumberFormat="1" applyFont="1" applyFill="1" applyBorder="1" applyAlignment="1">
      <alignment horizontal="left" vertical="center" wrapText="1"/>
    </xf>
    <xf numFmtId="0" fontId="9" fillId="4" borderId="13" xfId="2" applyFont="1" applyFill="1" applyBorder="1" applyAlignment="1">
      <alignment horizontal="left" vertical="center" wrapText="1"/>
    </xf>
    <xf numFmtId="0" fontId="9" fillId="4" borderId="1" xfId="2" applyFont="1" applyFill="1" applyBorder="1" applyAlignment="1">
      <alignment horizontal="left" vertical="center" wrapText="1"/>
    </xf>
    <xf numFmtId="0" fontId="9" fillId="4" borderId="14" xfId="2" applyFont="1" applyFill="1" applyBorder="1" applyAlignment="1">
      <alignment horizontal="left" vertical="center"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2" fillId="4" borderId="0" xfId="13" applyFont="1" applyFill="1" applyBorder="1" applyAlignment="1">
      <alignment horizontal="center" vertical="center" wrapText="1"/>
    </xf>
    <xf numFmtId="0" fontId="29" fillId="0" borderId="74" xfId="7" applyFont="1" applyBorder="1" applyAlignment="1">
      <alignment horizontal="center" vertical="center"/>
    </xf>
    <xf numFmtId="0" fontId="29" fillId="0" borderId="61" xfId="7" applyFont="1" applyBorder="1" applyAlignment="1">
      <alignment horizontal="center" vertical="center"/>
    </xf>
    <xf numFmtId="0" fontId="29" fillId="0" borderId="80" xfId="7" applyFont="1" applyBorder="1" applyAlignment="1">
      <alignment horizontal="center" vertical="center"/>
    </xf>
    <xf numFmtId="0" fontId="29" fillId="0" borderId="25" xfId="7" applyFont="1" applyBorder="1" applyAlignment="1">
      <alignment vertical="center"/>
    </xf>
    <xf numFmtId="0" fontId="29" fillId="0" borderId="28" xfId="7" applyFont="1" applyBorder="1" applyAlignment="1">
      <alignment horizontal="left" vertical="center"/>
    </xf>
    <xf numFmtId="0" fontId="30" fillId="0" borderId="57"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30" fillId="0" borderId="58" xfId="7" applyFont="1" applyBorder="1" applyAlignment="1">
      <alignment horizontal="center" vertical="center"/>
    </xf>
    <xf numFmtId="0" fontId="30" fillId="0" borderId="59" xfId="7" applyFont="1" applyBorder="1" applyAlignment="1">
      <alignment horizontal="center" vertical="center"/>
    </xf>
    <xf numFmtId="0" fontId="30" fillId="4" borderId="82" xfId="7" applyFont="1" applyFill="1" applyBorder="1" applyAlignment="1">
      <alignment horizontal="center" vertical="center" wrapText="1"/>
    </xf>
    <xf numFmtId="0" fontId="30" fillId="4" borderId="81" xfId="7" applyFont="1" applyFill="1" applyBorder="1" applyAlignment="1">
      <alignment horizontal="center" vertical="center" wrapText="1"/>
    </xf>
    <xf numFmtId="0" fontId="28" fillId="4" borderId="81" xfId="7" applyFont="1" applyFill="1" applyBorder="1" applyAlignment="1">
      <alignment horizontal="center" vertical="center" wrapText="1"/>
    </xf>
    <xf numFmtId="0" fontId="28" fillId="4" borderId="82" xfId="7" applyFont="1" applyFill="1" applyBorder="1" applyAlignment="1">
      <alignment horizontal="center" vertical="center" wrapText="1"/>
    </xf>
    <xf numFmtId="0" fontId="30" fillId="0" borderId="31" xfId="7" applyFont="1" applyBorder="1" applyAlignment="1">
      <alignment horizontal="center" vertical="center"/>
    </xf>
    <xf numFmtId="0" fontId="30" fillId="0" borderId="43" xfId="7" applyFont="1" applyBorder="1" applyAlignment="1">
      <alignment horizontal="center" vertical="center"/>
    </xf>
    <xf numFmtId="0" fontId="30" fillId="0" borderId="32" xfId="7" applyFont="1" applyBorder="1" applyAlignment="1">
      <alignment horizontal="center"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8">
    <cellStyle name="Millares [0] 2" xfId="26" xr:uid="{136B4F77-4ACE-40DF-A1D6-02A7AB7FA9FE}"/>
    <cellStyle name="Millares [0] 2 2" xfId="79" xr:uid="{3E6DBC15-E4D8-4E0F-964E-970B5130E707}"/>
    <cellStyle name="Millares [0] 2 2 2" xfId="173" xr:uid="{DF9760E5-DF00-4024-8F88-DFF6BFD76D82}"/>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0] 5" xfId="176" xr:uid="{E7DFAB1A-3796-4477-AA51-CA014FE6D209}"/>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15" xfId="175" xr:uid="{1837AEB4-19CA-437A-8599-90BF281BC083}"/>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xfId="177" xr:uid="{0C7358FB-9230-4B2A-8675-3CBC59B7F346}"/>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2" xfId="174" xr:uid="{8598C404-3496-4FA2-AE41-69EA4DD1BD3D}"/>
    <cellStyle name="Normal 2 3" xfId="15" xr:uid="{13EEB6A9-938B-4808-BDAF-08D9B80BED07}"/>
    <cellStyle name="Normal 2 3 2" xfId="170" xr:uid="{F83EA1D0-1A27-448F-B001-6C994AD58F8A}"/>
    <cellStyle name="Normal 2 3 3" xfId="172" xr:uid="{D0445422-23F9-40C6-9773-6322436EEE28}"/>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4 2" xfId="171" xr:uid="{9007C319-4CF8-4CDF-A202-3FDED9B56893}"/>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95648</xdr:rowOff>
    </xdr:to>
    <xdr:pic>
      <xdr:nvPicPr>
        <xdr:cNvPr id="2" name="Imagen 1">
          <a:extLst>
            <a:ext uri="{FF2B5EF4-FFF2-40B4-BE49-F238E27FC236}">
              <a16:creationId xmlns:a16="http://schemas.microsoft.com/office/drawing/2014/main" id="{C494C52D-F4DA-4FA7-8241-20865C702DC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58756"/>
        </a:xfrm>
        <a:prstGeom prst="rect">
          <a:avLst/>
        </a:prstGeom>
        <a:noFill/>
        <a:ln>
          <a:noFill/>
        </a:ln>
      </xdr:spPr>
    </xdr:pic>
    <xdr:clientData/>
  </xdr:twoCellAnchor>
  <xdr:twoCellAnchor editAs="oneCell">
    <xdr:from>
      <xdr:col>6</xdr:col>
      <xdr:colOff>312834</xdr:colOff>
      <xdr:row>0</xdr:row>
      <xdr:rowOff>46841</xdr:rowOff>
    </xdr:from>
    <xdr:to>
      <xdr:col>6</xdr:col>
      <xdr:colOff>1501407</xdr:colOff>
      <xdr:row>4</xdr:row>
      <xdr:rowOff>95649</xdr:rowOff>
    </xdr:to>
    <xdr:pic>
      <xdr:nvPicPr>
        <xdr:cNvPr id="3" name="Imagen 2" descr="Logotipo&#10;&#10;Descripción generada automáticamente">
          <a:extLst>
            <a:ext uri="{FF2B5EF4-FFF2-40B4-BE49-F238E27FC236}">
              <a16:creationId xmlns:a16="http://schemas.microsoft.com/office/drawing/2014/main" id="{40B85A27-5B86-474D-9963-5011893D0DB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09159" y="46841"/>
          <a:ext cx="1188573" cy="82033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95648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1501407</xdr:colOff>
      <xdr:row>4</xdr:row>
      <xdr:rowOff>95649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E09F70A/COSTO%20DE%20PROPIEDAD.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 Id="rId1"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BFE14-A4D1-4CA3-87FA-3F6CFF7015D0}">
  <sheetPr>
    <tabColor theme="9" tint="0.39997558519241921"/>
  </sheetPr>
  <dimension ref="A1:GF67"/>
  <sheetViews>
    <sheetView tabSelected="1" zoomScale="80" zoomScaleNormal="80" workbookViewId="0"/>
  </sheetViews>
  <sheetFormatPr baseColWidth="10" defaultColWidth="14.28515625" defaultRowHeight="16.5" x14ac:dyDescent="0.25"/>
  <cols>
    <col min="1" max="1" width="2.140625" style="95" customWidth="1"/>
    <col min="2" max="2" width="12" style="131" customWidth="1"/>
    <col min="3" max="3" width="58.7109375" style="131" customWidth="1"/>
    <col min="4" max="4" width="21.7109375" style="131" customWidth="1"/>
    <col min="5" max="5" width="18.140625" style="183" customWidth="1"/>
    <col min="6" max="6" width="17.7109375" style="95" customWidth="1"/>
    <col min="7" max="7" width="28.42578125" style="182" customWidth="1"/>
    <col min="8" max="8" width="24.5703125" style="95" customWidth="1"/>
    <col min="9" max="9" width="18.7109375" style="95" customWidth="1"/>
    <col min="10" max="188" width="13.140625" style="95" customWidth="1"/>
    <col min="189" max="16384" width="14.28515625" style="95"/>
  </cols>
  <sheetData>
    <row r="1" spans="2:188" ht="11.25" customHeight="1" x14ac:dyDescent="0.25">
      <c r="B1" s="90"/>
      <c r="C1" s="91"/>
      <c r="D1" s="91"/>
      <c r="E1" s="92"/>
      <c r="F1" s="93"/>
      <c r="G1" s="94"/>
    </row>
    <row r="2" spans="2:188" x14ac:dyDescent="0.25">
      <c r="B2" s="264" t="s">
        <v>0</v>
      </c>
      <c r="C2" s="265"/>
      <c r="D2" s="265"/>
      <c r="E2" s="265"/>
      <c r="F2" s="265"/>
      <c r="G2" s="266"/>
    </row>
    <row r="3" spans="2:188" x14ac:dyDescent="0.25">
      <c r="B3" s="264" t="s">
        <v>1</v>
      </c>
      <c r="C3" s="265"/>
      <c r="D3" s="265"/>
      <c r="E3" s="265"/>
      <c r="F3" s="265"/>
      <c r="G3" s="266"/>
      <c r="H3" s="96"/>
    </row>
    <row r="4" spans="2:188" x14ac:dyDescent="0.25">
      <c r="B4" s="264" t="s">
        <v>2</v>
      </c>
      <c r="C4" s="265"/>
      <c r="D4" s="265"/>
      <c r="E4" s="265"/>
      <c r="F4" s="265"/>
      <c r="G4" s="266"/>
      <c r="H4" s="96"/>
    </row>
    <row r="5" spans="2:188" x14ac:dyDescent="0.25">
      <c r="B5" s="267" t="s">
        <v>3</v>
      </c>
      <c r="C5" s="268"/>
      <c r="D5" s="268"/>
      <c r="E5" s="268"/>
      <c r="F5" s="268"/>
      <c r="G5" s="269"/>
    </row>
    <row r="6" spans="2:188" x14ac:dyDescent="0.25">
      <c r="B6" s="270" t="s">
        <v>237</v>
      </c>
      <c r="C6" s="271"/>
      <c r="D6" s="271"/>
      <c r="E6" s="271"/>
      <c r="F6" s="271"/>
      <c r="G6" s="272"/>
    </row>
    <row r="7" spans="2:188" ht="33.75" customHeight="1" x14ac:dyDescent="0.25">
      <c r="B7" s="273" t="s">
        <v>5</v>
      </c>
      <c r="C7" s="274"/>
      <c r="D7" s="274"/>
      <c r="E7" s="274"/>
      <c r="F7" s="274"/>
      <c r="G7" s="275"/>
      <c r="H7" s="260"/>
      <c r="I7" s="260"/>
      <c r="J7" s="260"/>
      <c r="K7" s="260"/>
      <c r="L7" s="260"/>
      <c r="M7" s="260"/>
      <c r="N7" s="260"/>
      <c r="O7" s="260"/>
      <c r="P7" s="260"/>
      <c r="Q7" s="260"/>
      <c r="R7" s="260"/>
      <c r="S7" s="260"/>
      <c r="T7" s="260"/>
      <c r="U7" s="260"/>
      <c r="V7" s="260"/>
      <c r="W7" s="260"/>
      <c r="X7" s="260"/>
      <c r="Y7" s="260"/>
      <c r="Z7" s="260"/>
      <c r="AA7" s="260"/>
    </row>
    <row r="8" spans="2:188" ht="25.15" customHeight="1" thickBot="1" x14ac:dyDescent="0.3">
      <c r="B8" s="276"/>
      <c r="C8" s="277"/>
      <c r="D8" s="277"/>
      <c r="E8" s="277"/>
      <c r="F8" s="277"/>
      <c r="G8" s="278"/>
      <c r="H8" s="260"/>
      <c r="I8" s="260"/>
      <c r="J8" s="260"/>
      <c r="K8" s="260"/>
      <c r="L8" s="260"/>
      <c r="M8" s="260"/>
      <c r="N8" s="260"/>
      <c r="O8" s="260"/>
      <c r="P8" s="260"/>
      <c r="Q8" s="260"/>
      <c r="R8" s="260"/>
      <c r="S8" s="260"/>
      <c r="T8" s="260"/>
      <c r="U8" s="260"/>
      <c r="V8" s="260"/>
      <c r="W8" s="260"/>
      <c r="X8" s="260"/>
      <c r="Y8" s="260"/>
      <c r="Z8" s="260"/>
      <c r="AA8" s="260"/>
    </row>
    <row r="9" spans="2:188" s="103" customFormat="1" ht="14.25" customHeight="1" thickBot="1" x14ac:dyDescent="0.3">
      <c r="B9" s="99"/>
      <c r="C9" s="261" t="s">
        <v>228</v>
      </c>
      <c r="D9" s="100"/>
      <c r="E9" s="101"/>
      <c r="F9" s="100"/>
      <c r="G9" s="102"/>
      <c r="H9" s="95"/>
      <c r="I9" s="95"/>
      <c r="J9" s="95"/>
      <c r="K9" s="95"/>
      <c r="L9" s="95"/>
      <c r="M9" s="95"/>
      <c r="N9" s="95"/>
      <c r="O9" s="95"/>
      <c r="P9" s="95"/>
      <c r="Q9" s="95"/>
      <c r="R9" s="95"/>
      <c r="S9" s="95"/>
      <c r="T9" s="95"/>
      <c r="U9" s="95"/>
      <c r="V9" s="95"/>
      <c r="W9" s="95"/>
      <c r="X9" s="95"/>
      <c r="Y9" s="95"/>
      <c r="Z9" s="95"/>
      <c r="AA9" s="95"/>
      <c r="AB9" s="95"/>
      <c r="AC9" s="95"/>
      <c r="AD9" s="95"/>
      <c r="AE9" s="95"/>
      <c r="AF9" s="95"/>
      <c r="AG9" s="95"/>
      <c r="AH9" s="95"/>
      <c r="AI9" s="95"/>
      <c r="AJ9" s="95"/>
      <c r="AK9" s="95"/>
      <c r="AL9" s="95"/>
      <c r="AM9" s="95"/>
      <c r="AN9" s="95"/>
      <c r="AO9" s="95"/>
      <c r="AP9" s="95"/>
      <c r="AQ9" s="95"/>
      <c r="AR9" s="95"/>
      <c r="AS9" s="95"/>
      <c r="AT9" s="95"/>
      <c r="AU9" s="95"/>
      <c r="AV9" s="95"/>
      <c r="AW9" s="95"/>
      <c r="AX9" s="95"/>
      <c r="AY9" s="95"/>
      <c r="AZ9" s="95"/>
      <c r="BA9" s="95"/>
      <c r="BB9" s="95"/>
      <c r="BC9" s="95"/>
      <c r="BD9" s="95"/>
      <c r="BE9" s="95"/>
      <c r="BF9" s="95"/>
      <c r="BG9" s="95"/>
      <c r="BH9" s="95"/>
      <c r="BI9" s="95"/>
      <c r="BJ9" s="95"/>
      <c r="BK9" s="95"/>
      <c r="BL9" s="95"/>
      <c r="BM9" s="95"/>
      <c r="BN9" s="95"/>
      <c r="BO9" s="95"/>
      <c r="BP9" s="95"/>
      <c r="BQ9" s="95"/>
      <c r="BR9" s="95"/>
      <c r="BS9" s="95"/>
      <c r="BT9" s="95"/>
      <c r="BU9" s="95"/>
      <c r="BV9" s="95"/>
      <c r="BW9" s="95"/>
      <c r="BX9" s="95"/>
      <c r="BY9" s="95"/>
      <c r="BZ9" s="95"/>
      <c r="CA9" s="95"/>
      <c r="CB9" s="95"/>
      <c r="CC9" s="95"/>
      <c r="CD9" s="95"/>
      <c r="CE9" s="95"/>
      <c r="CF9" s="95"/>
      <c r="CG9" s="95"/>
      <c r="CH9" s="95"/>
      <c r="CI9" s="95"/>
      <c r="CJ9" s="95"/>
      <c r="CK9" s="95"/>
      <c r="CL9" s="95"/>
      <c r="CM9" s="95"/>
      <c r="CN9" s="95"/>
      <c r="CO9" s="95"/>
      <c r="CP9" s="95"/>
      <c r="CQ9" s="95"/>
      <c r="CR9" s="95"/>
      <c r="CS9" s="95"/>
      <c r="CT9" s="95"/>
      <c r="CU9" s="95"/>
      <c r="CV9" s="95"/>
      <c r="CW9" s="95"/>
      <c r="CX9" s="95"/>
      <c r="CY9" s="95"/>
      <c r="CZ9" s="95"/>
      <c r="DA9" s="95"/>
      <c r="DB9" s="95"/>
      <c r="DC9" s="95"/>
      <c r="DD9" s="95"/>
      <c r="DE9" s="95"/>
      <c r="DF9" s="95"/>
      <c r="DG9" s="95"/>
      <c r="DH9" s="95"/>
      <c r="DI9" s="95"/>
      <c r="DJ9" s="95"/>
      <c r="DK9" s="95"/>
      <c r="DL9" s="95"/>
      <c r="DM9" s="95"/>
      <c r="DN9" s="95"/>
      <c r="DO9" s="95"/>
      <c r="DP9" s="95"/>
      <c r="DQ9" s="95"/>
      <c r="DR9" s="95"/>
      <c r="DS9" s="95"/>
      <c r="DT9" s="95"/>
      <c r="DU9" s="95"/>
      <c r="DV9" s="95"/>
      <c r="DW9" s="95"/>
      <c r="DX9" s="95"/>
      <c r="DY9" s="95"/>
      <c r="DZ9" s="95"/>
      <c r="EA9" s="95"/>
      <c r="EB9" s="95"/>
      <c r="EC9" s="95"/>
      <c r="ED9" s="95"/>
      <c r="EE9" s="95"/>
      <c r="EF9" s="95"/>
      <c r="EG9" s="95"/>
      <c r="EH9" s="95"/>
      <c r="EI9" s="95"/>
      <c r="EJ9" s="95"/>
      <c r="EK9" s="95"/>
      <c r="EL9" s="95"/>
      <c r="EM9" s="95"/>
      <c r="EN9" s="95"/>
      <c r="EO9" s="95"/>
      <c r="EP9" s="95"/>
      <c r="EQ9" s="95"/>
      <c r="ER9" s="95"/>
      <c r="ES9" s="95"/>
      <c r="ET9" s="95"/>
      <c r="EU9" s="95"/>
      <c r="EV9" s="95"/>
      <c r="EW9" s="95"/>
      <c r="EX9" s="95"/>
      <c r="EY9" s="95"/>
      <c r="EZ9" s="95"/>
      <c r="FA9" s="95"/>
      <c r="FB9" s="95"/>
      <c r="FC9" s="95"/>
      <c r="FD9" s="95"/>
      <c r="FE9" s="95"/>
      <c r="FF9" s="95"/>
      <c r="FG9" s="95"/>
      <c r="FH9" s="95"/>
      <c r="FI9" s="95"/>
      <c r="FJ9" s="95"/>
      <c r="FK9" s="95"/>
      <c r="FL9" s="95"/>
      <c r="FM9" s="95"/>
      <c r="FN9" s="95"/>
      <c r="FO9" s="95"/>
      <c r="FP9" s="95"/>
      <c r="FQ9" s="95"/>
      <c r="FR9" s="95"/>
      <c r="FS9" s="95"/>
      <c r="FT9" s="95"/>
      <c r="FU9" s="95"/>
      <c r="FV9" s="95"/>
      <c r="FW9" s="95"/>
      <c r="FX9" s="95"/>
      <c r="FY9" s="95"/>
      <c r="FZ9" s="95"/>
      <c r="GA9" s="95"/>
      <c r="GB9" s="95"/>
      <c r="GC9" s="95"/>
      <c r="GD9" s="95"/>
      <c r="GE9" s="95"/>
      <c r="GF9" s="95"/>
    </row>
    <row r="10" spans="2:188" s="103" customFormat="1" ht="13.15" customHeight="1" x14ac:dyDescent="0.25">
      <c r="B10" s="279" t="s">
        <v>6</v>
      </c>
      <c r="C10" s="280"/>
      <c r="D10" s="104" t="s">
        <v>7</v>
      </c>
      <c r="E10" s="105" t="s">
        <v>8</v>
      </c>
      <c r="F10" s="104" t="s">
        <v>9</v>
      </c>
      <c r="G10" s="106" t="s">
        <v>10</v>
      </c>
      <c r="H10" s="95"/>
      <c r="I10" s="95"/>
      <c r="J10" s="95"/>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row>
    <row r="11" spans="2:188" s="103" customFormat="1" ht="14.65" customHeight="1" x14ac:dyDescent="0.25">
      <c r="B11" s="281"/>
      <c r="C11" s="282"/>
      <c r="D11" s="107" t="s">
        <v>11</v>
      </c>
      <c r="E11" s="108" t="s">
        <v>12</v>
      </c>
      <c r="F11" s="107" t="s">
        <v>13</v>
      </c>
      <c r="G11" s="109" t="s">
        <v>14</v>
      </c>
      <c r="H11" s="95"/>
      <c r="I11" s="95"/>
      <c r="J11" s="95"/>
      <c r="K11" s="95"/>
      <c r="L11" s="95"/>
      <c r="M11" s="95"/>
      <c r="N11" s="95"/>
      <c r="O11" s="95"/>
      <c r="P11" s="95"/>
      <c r="Q11" s="95"/>
      <c r="R11" s="95"/>
      <c r="S11" s="95"/>
      <c r="T11" s="95"/>
      <c r="U11" s="95"/>
      <c r="V11" s="95"/>
      <c r="W11" s="95"/>
      <c r="X11" s="95"/>
      <c r="Y11" s="95"/>
      <c r="Z11" s="95"/>
      <c r="AA11" s="95"/>
      <c r="AB11" s="95"/>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row>
    <row r="12" spans="2:188" s="103" customFormat="1" ht="15" customHeight="1" thickBot="1" x14ac:dyDescent="0.3">
      <c r="B12" s="283"/>
      <c r="C12" s="284"/>
      <c r="D12" s="110" t="s">
        <v>15</v>
      </c>
      <c r="E12" s="111" t="s">
        <v>16</v>
      </c>
      <c r="F12" s="110" t="s">
        <v>17</v>
      </c>
      <c r="G12" s="112" t="s">
        <v>18</v>
      </c>
      <c r="H12" s="95"/>
      <c r="I12" s="95"/>
      <c r="J12" s="95"/>
      <c r="K12" s="95"/>
      <c r="L12" s="95"/>
      <c r="M12" s="95"/>
      <c r="N12" s="95"/>
      <c r="O12" s="95"/>
      <c r="P12" s="95"/>
      <c r="Q12" s="95"/>
      <c r="R12" s="95"/>
      <c r="S12" s="95"/>
      <c r="T12" s="95"/>
      <c r="U12" s="95"/>
      <c r="V12" s="95"/>
      <c r="W12" s="95"/>
      <c r="X12" s="95"/>
      <c r="Y12" s="95"/>
      <c r="Z12" s="95"/>
      <c r="AA12" s="95"/>
      <c r="AB12" s="95"/>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row>
    <row r="13" spans="2:188" s="103" customFormat="1" ht="14.65" customHeight="1" thickBot="1" x14ac:dyDescent="0.3">
      <c r="B13" s="285" t="s">
        <v>19</v>
      </c>
      <c r="C13" s="286"/>
      <c r="D13" s="286"/>
      <c r="E13" s="286"/>
      <c r="F13" s="286"/>
      <c r="G13" s="287"/>
      <c r="H13" s="95"/>
      <c r="I13" s="95"/>
      <c r="J13" s="95"/>
      <c r="K13" s="95"/>
      <c r="L13" s="95"/>
      <c r="M13" s="95"/>
      <c r="N13" s="95"/>
      <c r="O13" s="95"/>
      <c r="P13" s="95"/>
      <c r="Q13" s="95"/>
      <c r="R13" s="95"/>
      <c r="S13" s="95"/>
      <c r="T13" s="95"/>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row>
    <row r="14" spans="2:188" s="103" customFormat="1" ht="27" customHeight="1" x14ac:dyDescent="0.25">
      <c r="B14" s="185"/>
      <c r="C14" s="186" t="s">
        <v>20</v>
      </c>
      <c r="D14" s="186"/>
      <c r="E14" s="187"/>
      <c r="F14" s="186"/>
      <c r="G14" s="188"/>
      <c r="H14" s="95"/>
      <c r="I14" s="95"/>
      <c r="J14" s="95"/>
      <c r="K14" s="95"/>
      <c r="L14" s="95"/>
      <c r="M14" s="95"/>
      <c r="N14" s="95"/>
      <c r="O14" s="95"/>
      <c r="P14" s="95"/>
      <c r="Q14" s="95"/>
      <c r="R14" s="95"/>
      <c r="S14" s="95"/>
      <c r="T14" s="95"/>
      <c r="U14" s="95"/>
      <c r="V14" s="95"/>
      <c r="W14" s="95"/>
      <c r="X14" s="95"/>
      <c r="Y14" s="95"/>
      <c r="Z14" s="95"/>
      <c r="AA14" s="95"/>
      <c r="AB14" s="95"/>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row>
    <row r="15" spans="2:188" s="103" customFormat="1" ht="18" customHeight="1" x14ac:dyDescent="0.25">
      <c r="B15" s="121"/>
      <c r="C15" s="113" t="s">
        <v>133</v>
      </c>
      <c r="D15" s="114"/>
      <c r="E15" s="114"/>
      <c r="F15" s="116">
        <v>5</v>
      </c>
      <c r="G15" s="123"/>
      <c r="H15" s="96"/>
      <c r="I15" s="95"/>
      <c r="J15" s="95"/>
      <c r="K15" s="95"/>
      <c r="L15" s="95"/>
      <c r="M15" s="95"/>
      <c r="N15" s="95"/>
      <c r="O15" s="95"/>
      <c r="P15" s="95"/>
      <c r="Q15" s="95"/>
      <c r="R15" s="95"/>
      <c r="S15" s="95"/>
      <c r="T15" s="95"/>
      <c r="U15" s="95"/>
      <c r="V15" s="95"/>
      <c r="W15" s="95"/>
      <c r="X15" s="95"/>
      <c r="Y15" s="95"/>
      <c r="Z15" s="95"/>
      <c r="AA15" s="95"/>
      <c r="AB15" s="95"/>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row>
    <row r="16" spans="2:188" s="103" customFormat="1" ht="18" customHeight="1" x14ac:dyDescent="0.25">
      <c r="B16" s="121"/>
      <c r="C16" s="113" t="s">
        <v>229</v>
      </c>
      <c r="D16" s="114"/>
      <c r="E16" s="115"/>
      <c r="F16" s="116">
        <v>5</v>
      </c>
      <c r="G16" s="123"/>
      <c r="H16" s="96"/>
      <c r="I16" s="95"/>
      <c r="J16" s="95"/>
      <c r="K16" s="95"/>
      <c r="L16" s="95"/>
      <c r="M16" s="95"/>
      <c r="N16" s="95"/>
      <c r="O16" s="95"/>
      <c r="P16" s="95"/>
      <c r="Q16" s="95"/>
      <c r="R16" s="95"/>
      <c r="S16" s="95"/>
      <c r="T16" s="95"/>
      <c r="U16" s="95"/>
      <c r="V16" s="95"/>
      <c r="W16" s="95"/>
      <c r="X16" s="95"/>
      <c r="Y16" s="95"/>
      <c r="Z16" s="95"/>
      <c r="AA16" s="95"/>
      <c r="AB16" s="95"/>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row>
    <row r="17" spans="2:188" s="103" customFormat="1" ht="18" customHeight="1" x14ac:dyDescent="0.25">
      <c r="B17" s="121"/>
      <c r="C17" s="113" t="s">
        <v>230</v>
      </c>
      <c r="D17" s="114"/>
      <c r="E17" s="115"/>
      <c r="F17" s="116">
        <v>5</v>
      </c>
      <c r="G17" s="123"/>
      <c r="H17" s="96"/>
      <c r="I17" s="95"/>
      <c r="J17" s="95"/>
      <c r="K17" s="95"/>
      <c r="L17" s="95"/>
      <c r="M17" s="95"/>
      <c r="N17" s="95"/>
      <c r="O17" s="95"/>
      <c r="P17" s="95"/>
      <c r="Q17" s="95"/>
      <c r="R17" s="95"/>
      <c r="S17" s="95"/>
      <c r="T17" s="95"/>
      <c r="U17" s="95"/>
      <c r="V17" s="95"/>
      <c r="W17" s="95"/>
      <c r="X17" s="95"/>
      <c r="Y17" s="95"/>
      <c r="Z17" s="95"/>
      <c r="AA17" s="95"/>
      <c r="AB17" s="95"/>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row>
    <row r="18" spans="2:188" s="103" customFormat="1" ht="18" customHeight="1" x14ac:dyDescent="0.25">
      <c r="B18" s="192"/>
      <c r="C18" s="288" t="s">
        <v>21</v>
      </c>
      <c r="D18" s="288"/>
      <c r="E18" s="288"/>
      <c r="F18" s="288"/>
      <c r="G18" s="289"/>
      <c r="H18" s="96"/>
      <c r="I18" s="95"/>
      <c r="J18" s="95"/>
      <c r="K18" s="95"/>
      <c r="L18" s="95"/>
      <c r="M18" s="95"/>
      <c r="N18" s="95"/>
      <c r="O18" s="95"/>
      <c r="P18" s="95"/>
      <c r="Q18" s="95"/>
      <c r="R18" s="95"/>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row>
    <row r="19" spans="2:188" s="103" customFormat="1" ht="18" customHeight="1" x14ac:dyDescent="0.25">
      <c r="B19" s="121"/>
      <c r="C19" s="210" t="s">
        <v>232</v>
      </c>
      <c r="D19" s="114"/>
      <c r="E19" s="115"/>
      <c r="F19" s="116">
        <v>5</v>
      </c>
      <c r="G19" s="123"/>
      <c r="H19" s="96"/>
      <c r="I19" s="95"/>
      <c r="J19" s="95"/>
      <c r="K19" s="95"/>
      <c r="L19" s="95"/>
      <c r="M19" s="95"/>
      <c r="N19" s="95"/>
      <c r="O19" s="95"/>
      <c r="P19" s="95"/>
      <c r="Q19" s="95"/>
      <c r="R19" s="95"/>
      <c r="S19" s="95"/>
      <c r="T19" s="95"/>
      <c r="U19" s="95"/>
      <c r="V19" s="95"/>
      <c r="W19" s="95"/>
      <c r="X19" s="95"/>
      <c r="Y19" s="95"/>
      <c r="Z19" s="95"/>
      <c r="AA19" s="95"/>
      <c r="AB19" s="95"/>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row>
    <row r="20" spans="2:188" s="103" customFormat="1" ht="18" customHeight="1" x14ac:dyDescent="0.25">
      <c r="B20" s="192"/>
      <c r="C20" s="288" t="s">
        <v>23</v>
      </c>
      <c r="D20" s="288"/>
      <c r="E20" s="288"/>
      <c r="F20" s="288"/>
      <c r="G20" s="289"/>
      <c r="H20" s="95"/>
      <c r="I20" s="95"/>
      <c r="J20" s="95"/>
      <c r="K20" s="95"/>
      <c r="L20" s="95"/>
      <c r="M20" s="95"/>
      <c r="N20" s="95"/>
      <c r="O20" s="95"/>
      <c r="P20" s="95"/>
      <c r="Q20" s="95"/>
      <c r="R20" s="95"/>
      <c r="S20" s="95"/>
      <c r="T20" s="95"/>
      <c r="U20" s="95"/>
      <c r="V20" s="95"/>
      <c r="W20" s="95"/>
      <c r="X20" s="95"/>
      <c r="Y20" s="95"/>
      <c r="Z20" s="95"/>
      <c r="AA20" s="95"/>
      <c r="AB20" s="95"/>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row>
    <row r="21" spans="2:188" s="103" customFormat="1" x14ac:dyDescent="0.25">
      <c r="B21" s="121"/>
      <c r="C21" s="113" t="s">
        <v>24</v>
      </c>
      <c r="D21" s="217"/>
      <c r="E21" s="122"/>
      <c r="F21" s="116">
        <v>5</v>
      </c>
      <c r="G21" s="123"/>
      <c r="H21" s="95"/>
      <c r="I21" s="95"/>
      <c r="J21" s="95"/>
      <c r="K21" s="95"/>
      <c r="L21" s="95"/>
      <c r="M21" s="95"/>
      <c r="N21" s="95"/>
      <c r="O21" s="95"/>
      <c r="P21" s="95"/>
      <c r="Q21" s="95"/>
      <c r="R21" s="95"/>
      <c r="S21" s="95"/>
      <c r="T21" s="95"/>
      <c r="U21" s="95"/>
      <c r="V21" s="95"/>
      <c r="W21" s="95"/>
      <c r="X21" s="95"/>
      <c r="Y21" s="95"/>
      <c r="Z21" s="95"/>
      <c r="AA21" s="95"/>
      <c r="AB21" s="95"/>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row>
    <row r="22" spans="2:188" s="103" customFormat="1" x14ac:dyDescent="0.25">
      <c r="B22" s="121"/>
      <c r="C22" s="113" t="s">
        <v>25</v>
      </c>
      <c r="D22" s="217"/>
      <c r="E22" s="122"/>
      <c r="F22" s="116">
        <v>10</v>
      </c>
      <c r="G22" s="123"/>
      <c r="H22" s="95"/>
      <c r="I22" s="95"/>
      <c r="J22" s="95"/>
      <c r="K22" s="95"/>
      <c r="L22" s="95"/>
      <c r="M22" s="95"/>
      <c r="N22" s="95"/>
      <c r="O22" s="95"/>
      <c r="P22" s="95"/>
      <c r="Q22" s="95"/>
      <c r="R22" s="95"/>
      <c r="S22" s="95"/>
      <c r="T22" s="95"/>
      <c r="U22" s="95"/>
      <c r="V22" s="95"/>
      <c r="W22" s="95"/>
      <c r="X22" s="95"/>
      <c r="Y22" s="95"/>
      <c r="Z22" s="95"/>
      <c r="AA22" s="95"/>
      <c r="AB22" s="95"/>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row>
    <row r="23" spans="2:188" s="103" customFormat="1" ht="14.65" customHeight="1" thickBot="1" x14ac:dyDescent="0.3">
      <c r="B23" s="124"/>
      <c r="C23" s="288" t="s">
        <v>26</v>
      </c>
      <c r="D23" s="288"/>
      <c r="E23" s="288"/>
      <c r="F23" s="288"/>
      <c r="G23" s="193"/>
      <c r="H23" s="95"/>
      <c r="I23" s="95"/>
      <c r="J23" s="95"/>
      <c r="K23" s="95"/>
      <c r="L23" s="95"/>
      <c r="M23" s="95"/>
      <c r="N23" s="95"/>
      <c r="O23" s="95"/>
      <c r="P23" s="95"/>
      <c r="Q23" s="95"/>
      <c r="R23" s="95"/>
      <c r="S23" s="95"/>
      <c r="T23" s="95"/>
      <c r="U23" s="95"/>
      <c r="V23" s="95"/>
      <c r="W23" s="95"/>
      <c r="X23" s="95"/>
      <c r="Y23" s="95"/>
      <c r="Z23" s="95"/>
      <c r="AA23" s="95"/>
      <c r="AB23" s="95"/>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row>
    <row r="24" spans="2:188" s="103" customFormat="1" ht="18" customHeight="1" thickBot="1" x14ac:dyDescent="0.3">
      <c r="B24" s="125"/>
      <c r="C24" s="263" t="s">
        <v>27</v>
      </c>
      <c r="D24" s="263"/>
      <c r="E24" s="263"/>
      <c r="F24" s="263"/>
      <c r="G24" s="126">
        <v>2.4</v>
      </c>
      <c r="H24" s="127" t="s">
        <v>28</v>
      </c>
      <c r="I24" s="95"/>
      <c r="J24" s="95"/>
      <c r="K24" s="95"/>
      <c r="L24" s="95"/>
      <c r="M24" s="95"/>
      <c r="N24" s="95"/>
      <c r="O24" s="95"/>
      <c r="P24" s="95"/>
      <c r="Q24" s="95"/>
      <c r="R24" s="95"/>
      <c r="S24" s="95"/>
      <c r="T24" s="95"/>
      <c r="U24" s="95"/>
      <c r="V24" s="95"/>
      <c r="W24" s="95"/>
      <c r="X24" s="95"/>
      <c r="Y24" s="95"/>
      <c r="Z24" s="95"/>
      <c r="AA24" s="95"/>
      <c r="AB24" s="95"/>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row>
    <row r="25" spans="2:188" s="103" customFormat="1" ht="18" customHeight="1" thickBot="1" x14ac:dyDescent="0.3">
      <c r="B25" s="129"/>
      <c r="C25" s="291" t="s">
        <v>29</v>
      </c>
      <c r="D25" s="291"/>
      <c r="E25" s="291"/>
      <c r="F25" s="291"/>
      <c r="G25" s="130"/>
      <c r="H25" s="131"/>
      <c r="I25" s="95"/>
      <c r="J25" s="95"/>
      <c r="K25" s="95"/>
      <c r="L25" s="95"/>
      <c r="M25" s="95"/>
      <c r="N25" s="95"/>
      <c r="O25" s="95"/>
      <c r="P25" s="95"/>
      <c r="Q25" s="95"/>
      <c r="R25" s="95"/>
      <c r="S25" s="95"/>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row>
    <row r="26" spans="2:188" s="103" customFormat="1" ht="18" customHeight="1" thickBot="1" x14ac:dyDescent="0.3">
      <c r="B26" s="292" t="s">
        <v>30</v>
      </c>
      <c r="C26" s="293"/>
      <c r="D26" s="293"/>
      <c r="E26" s="293"/>
      <c r="F26" s="293"/>
      <c r="G26" s="294"/>
      <c r="H26" s="132"/>
      <c r="I26" s="95"/>
      <c r="J26" s="95"/>
      <c r="K26" s="95"/>
      <c r="L26" s="95"/>
      <c r="M26" s="95"/>
      <c r="N26" s="95"/>
      <c r="O26" s="95"/>
      <c r="P26" s="95"/>
      <c r="Q26" s="95"/>
      <c r="R26" s="95"/>
      <c r="S26" s="95"/>
      <c r="T26" s="95"/>
      <c r="U26" s="95"/>
      <c r="V26" s="95"/>
      <c r="W26" s="95"/>
      <c r="X26" s="95"/>
      <c r="Y26" s="95"/>
      <c r="Z26" s="95"/>
      <c r="AA26" s="95"/>
      <c r="AB26" s="95"/>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row>
    <row r="27" spans="2:188" s="103" customFormat="1" ht="14.65" customHeight="1" x14ac:dyDescent="0.25">
      <c r="B27" s="295"/>
      <c r="C27" s="297" t="s">
        <v>31</v>
      </c>
      <c r="D27" s="297" t="s">
        <v>32</v>
      </c>
      <c r="E27" s="133" t="s">
        <v>33</v>
      </c>
      <c r="F27" s="299" t="s">
        <v>34</v>
      </c>
      <c r="G27" s="134" t="s">
        <v>10</v>
      </c>
      <c r="H27" s="120"/>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row>
    <row r="28" spans="2:188" s="103" customFormat="1" ht="14.65" customHeight="1" x14ac:dyDescent="0.25">
      <c r="B28" s="296"/>
      <c r="C28" s="298"/>
      <c r="D28" s="298"/>
      <c r="E28" s="135" t="s">
        <v>35</v>
      </c>
      <c r="F28" s="300"/>
      <c r="G28" s="136" t="s">
        <v>14</v>
      </c>
      <c r="H28" s="95"/>
      <c r="I28" s="95"/>
      <c r="J28" s="95"/>
      <c r="K28" s="95"/>
      <c r="L28" s="95"/>
      <c r="M28" s="95"/>
      <c r="N28" s="95"/>
      <c r="O28" s="95"/>
      <c r="P28" s="95"/>
      <c r="Q28" s="95"/>
      <c r="R28" s="95"/>
      <c r="S28" s="95"/>
      <c r="T28" s="95"/>
      <c r="U28" s="95"/>
      <c r="V28" s="95"/>
      <c r="W28" s="95"/>
      <c r="X28" s="95"/>
      <c r="Y28" s="95"/>
      <c r="Z28" s="95"/>
      <c r="AA28" s="95"/>
      <c r="AB28" s="95"/>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row>
    <row r="29" spans="2:188" s="103" customFormat="1" ht="15" customHeight="1" thickBot="1" x14ac:dyDescent="0.3">
      <c r="B29" s="296"/>
      <c r="C29" s="298"/>
      <c r="D29" s="298"/>
      <c r="E29" s="233" t="s">
        <v>36</v>
      </c>
      <c r="F29" s="233" t="s">
        <v>37</v>
      </c>
      <c r="G29" s="234" t="s">
        <v>38</v>
      </c>
      <c r="H29" s="95"/>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row>
    <row r="30" spans="2:188" s="103" customFormat="1" x14ac:dyDescent="0.25">
      <c r="B30" s="235"/>
      <c r="C30" s="236" t="s">
        <v>39</v>
      </c>
      <c r="D30" s="237"/>
      <c r="E30" s="238"/>
      <c r="F30" s="239"/>
      <c r="G30" s="240"/>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row>
    <row r="31" spans="2:188" s="103" customFormat="1" ht="33" x14ac:dyDescent="0.25">
      <c r="B31" s="152"/>
      <c r="C31" s="222" t="s">
        <v>235</v>
      </c>
      <c r="D31" s="223" t="s">
        <v>40</v>
      </c>
      <c r="E31" s="155"/>
      <c r="F31" s="224">
        <v>50</v>
      </c>
      <c r="G31" s="123"/>
      <c r="H31" s="95"/>
      <c r="I31" s="95"/>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row>
    <row r="32" spans="2:188" s="103" customFormat="1" ht="45" customHeight="1" x14ac:dyDescent="0.25">
      <c r="B32" s="152"/>
      <c r="C32" s="222" t="s">
        <v>227</v>
      </c>
      <c r="D32" s="223" t="s">
        <v>40</v>
      </c>
      <c r="E32" s="155"/>
      <c r="F32" s="224">
        <v>10</v>
      </c>
      <c r="G32" s="123"/>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row>
    <row r="33" spans="1:188" s="103" customFormat="1" ht="33.6" customHeight="1" x14ac:dyDescent="0.25">
      <c r="B33" s="152"/>
      <c r="C33" s="222" t="s">
        <v>41</v>
      </c>
      <c r="D33" s="223" t="s">
        <v>40</v>
      </c>
      <c r="E33" s="155"/>
      <c r="F33" s="224">
        <v>5</v>
      </c>
      <c r="G33" s="123"/>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row>
    <row r="34" spans="1:188" s="103" customFormat="1" ht="30" customHeight="1" x14ac:dyDescent="0.25">
      <c r="B34" s="152"/>
      <c r="C34" s="153" t="s">
        <v>236</v>
      </c>
      <c r="D34" s="223" t="s">
        <v>40</v>
      </c>
      <c r="E34" s="155"/>
      <c r="F34" s="224">
        <v>5</v>
      </c>
      <c r="G34" s="123"/>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row>
    <row r="35" spans="1:188" s="103" customFormat="1" ht="27.6" customHeight="1" x14ac:dyDescent="0.25">
      <c r="B35" s="152"/>
      <c r="C35" s="153" t="s">
        <v>43</v>
      </c>
      <c r="D35" s="223" t="s">
        <v>40</v>
      </c>
      <c r="E35" s="155"/>
      <c r="F35" s="156">
        <v>5</v>
      </c>
      <c r="G35" s="123"/>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row>
    <row r="36" spans="1:188" s="103" customFormat="1" ht="30.6" customHeight="1" x14ac:dyDescent="0.25">
      <c r="B36" s="152"/>
      <c r="C36" s="227" t="s">
        <v>44</v>
      </c>
      <c r="D36" s="228" t="s">
        <v>40</v>
      </c>
      <c r="E36" s="155"/>
      <c r="F36" s="156">
        <v>5</v>
      </c>
      <c r="G36" s="241"/>
      <c r="H36" s="95"/>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row>
    <row r="37" spans="1:188" s="103" customFormat="1" ht="27" customHeight="1" x14ac:dyDescent="0.25">
      <c r="B37" s="152"/>
      <c r="C37" s="227" t="s">
        <v>45</v>
      </c>
      <c r="D37" s="223" t="s">
        <v>40</v>
      </c>
      <c r="E37" s="155"/>
      <c r="F37" s="156">
        <v>5</v>
      </c>
      <c r="G37" s="241"/>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row>
    <row r="38" spans="1:188" s="103" customFormat="1" ht="27" customHeight="1" x14ac:dyDescent="0.25">
      <c r="B38" s="152"/>
      <c r="C38" s="227" t="s">
        <v>46</v>
      </c>
      <c r="D38" s="223" t="s">
        <v>40</v>
      </c>
      <c r="E38" s="155"/>
      <c r="F38" s="156">
        <v>5</v>
      </c>
      <c r="G38" s="241"/>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row>
    <row r="39" spans="1:188" s="103" customFormat="1" ht="27" customHeight="1" x14ac:dyDescent="0.25">
      <c r="B39" s="232"/>
      <c r="C39" s="227" t="s">
        <v>47</v>
      </c>
      <c r="D39" s="223" t="s">
        <v>40</v>
      </c>
      <c r="E39" s="155"/>
      <c r="F39" s="156">
        <v>2000</v>
      </c>
      <c r="G39" s="241"/>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row>
    <row r="40" spans="1:188" s="103" customFormat="1" ht="63.6" customHeight="1" x14ac:dyDescent="0.25">
      <c r="B40" s="221" t="s">
        <v>48</v>
      </c>
      <c r="C40" s="229" t="s">
        <v>49</v>
      </c>
      <c r="D40" s="230" t="s">
        <v>40</v>
      </c>
      <c r="E40" s="231">
        <v>12000000</v>
      </c>
      <c r="F40" s="225">
        <v>5</v>
      </c>
      <c r="G40" s="242">
        <v>60000000</v>
      </c>
      <c r="H40" s="160" t="s">
        <v>50</v>
      </c>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row>
    <row r="41" spans="1:188" s="103" customFormat="1" ht="63.6" customHeight="1" x14ac:dyDescent="0.25">
      <c r="B41" s="221"/>
      <c r="C41" s="229" t="s">
        <v>51</v>
      </c>
      <c r="D41" s="230" t="s">
        <v>40</v>
      </c>
      <c r="E41" s="231">
        <v>2500000</v>
      </c>
      <c r="F41" s="225">
        <v>5</v>
      </c>
      <c r="G41" s="242">
        <v>12500000</v>
      </c>
      <c r="H41" s="160" t="s">
        <v>50</v>
      </c>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row>
    <row r="42" spans="1:188" s="103" customFormat="1" ht="63.6" customHeight="1" thickBot="1" x14ac:dyDescent="0.3">
      <c r="B42" s="243"/>
      <c r="C42" s="244" t="s">
        <v>52</v>
      </c>
      <c r="D42" s="226" t="s">
        <v>40</v>
      </c>
      <c r="E42" s="245">
        <v>7000000</v>
      </c>
      <c r="F42" s="158">
        <v>5</v>
      </c>
      <c r="G42" s="246">
        <v>35000000</v>
      </c>
      <c r="H42" s="160" t="s">
        <v>50</v>
      </c>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row>
    <row r="43" spans="1:188" s="103" customFormat="1" ht="16.5" customHeight="1" x14ac:dyDescent="0.25">
      <c r="B43" s="161"/>
      <c r="C43" s="301" t="s">
        <v>53</v>
      </c>
      <c r="D43" s="302"/>
      <c r="E43" s="302"/>
      <c r="F43" s="303"/>
      <c r="G43" s="162"/>
      <c r="H43" s="163"/>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row>
    <row r="44" spans="1:188" s="103" customFormat="1" ht="18" customHeight="1" x14ac:dyDescent="0.25">
      <c r="B44" s="166"/>
      <c r="C44" s="304" t="s">
        <v>54</v>
      </c>
      <c r="D44" s="305"/>
      <c r="E44" s="305"/>
      <c r="F44" s="306"/>
      <c r="G44" s="167"/>
      <c r="H44" s="168"/>
      <c r="I44" s="95"/>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row>
    <row r="45" spans="1:188" s="103" customFormat="1" ht="18" customHeight="1" x14ac:dyDescent="0.25">
      <c r="B45" s="166"/>
      <c r="C45" s="307" t="s">
        <v>55</v>
      </c>
      <c r="D45" s="308"/>
      <c r="E45" s="308"/>
      <c r="F45" s="308"/>
      <c r="G45" s="171">
        <v>156303000</v>
      </c>
      <c r="H45" s="160" t="s">
        <v>50</v>
      </c>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row>
    <row r="46" spans="1:188" s="103" customFormat="1" ht="18" customHeight="1" x14ac:dyDescent="0.25">
      <c r="B46" s="166"/>
      <c r="C46" s="288" t="s">
        <v>56</v>
      </c>
      <c r="D46" s="288"/>
      <c r="E46" s="288"/>
      <c r="F46" s="288"/>
      <c r="G46" s="167"/>
      <c r="H46" s="163"/>
      <c r="I46" s="95"/>
      <c r="J46" s="95"/>
      <c r="K46" s="95"/>
      <c r="L46" s="95"/>
      <c r="M46" s="95"/>
      <c r="N46" s="95"/>
      <c r="O46" s="95"/>
      <c r="P46" s="95"/>
      <c r="Q46" s="95"/>
      <c r="R46" s="95"/>
      <c r="S46" s="95"/>
      <c r="T46" s="95"/>
      <c r="U46" s="95"/>
      <c r="V46" s="95"/>
      <c r="W46" s="95"/>
      <c r="X46" s="95"/>
      <c r="Y46" s="95"/>
      <c r="Z46" s="95"/>
      <c r="AA46" s="95"/>
      <c r="AB46" s="95"/>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row>
    <row r="47" spans="1:188" s="103" customFormat="1" ht="18" customHeight="1" x14ac:dyDescent="0.25">
      <c r="B47" s="166"/>
      <c r="C47" s="288" t="s">
        <v>57</v>
      </c>
      <c r="D47" s="288"/>
      <c r="E47" s="288"/>
      <c r="F47" s="288"/>
      <c r="G47" s="173"/>
      <c r="H47" s="120"/>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row>
    <row r="48" spans="1:188" s="103" customFormat="1" ht="18" customHeight="1" thickBot="1" x14ac:dyDescent="0.3">
      <c r="A48" s="174"/>
      <c r="B48" s="175"/>
      <c r="C48" s="290" t="s">
        <v>58</v>
      </c>
      <c r="D48" s="290"/>
      <c r="E48" s="290"/>
      <c r="F48" s="290"/>
      <c r="G48" s="176"/>
      <c r="H48" s="120"/>
      <c r="I48" s="120"/>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row>
    <row r="49" spans="2:9" ht="19.899999999999999" customHeight="1" x14ac:dyDescent="0.25">
      <c r="B49" s="312" t="s">
        <v>59</v>
      </c>
      <c r="C49" s="313"/>
      <c r="D49" s="313"/>
      <c r="E49" s="313"/>
      <c r="F49" s="313"/>
      <c r="G49" s="314"/>
      <c r="H49" s="179"/>
      <c r="I49" s="128"/>
    </row>
    <row r="50" spans="2:9" ht="36.75" customHeight="1" x14ac:dyDescent="0.25">
      <c r="B50" s="309" t="s">
        <v>60</v>
      </c>
      <c r="C50" s="310"/>
      <c r="D50" s="310"/>
      <c r="E50" s="310"/>
      <c r="F50" s="310"/>
      <c r="G50" s="311"/>
      <c r="H50" s="182"/>
    </row>
    <row r="51" spans="2:9" ht="30" customHeight="1" x14ac:dyDescent="0.25">
      <c r="B51" s="309" t="s">
        <v>61</v>
      </c>
      <c r="C51" s="310"/>
      <c r="D51" s="310"/>
      <c r="E51" s="310"/>
      <c r="F51" s="310"/>
      <c r="G51" s="311"/>
      <c r="H51" s="163"/>
    </row>
    <row r="52" spans="2:9" ht="19.899999999999999" customHeight="1" x14ac:dyDescent="0.25">
      <c r="B52" s="309" t="s">
        <v>62</v>
      </c>
      <c r="C52" s="310"/>
      <c r="D52" s="310"/>
      <c r="E52" s="310"/>
      <c r="F52" s="310"/>
      <c r="G52" s="311"/>
      <c r="H52" s="128"/>
    </row>
    <row r="53" spans="2:9" ht="44.45" customHeight="1" x14ac:dyDescent="0.25">
      <c r="B53" s="309" t="s">
        <v>63</v>
      </c>
      <c r="C53" s="310"/>
      <c r="D53" s="310"/>
      <c r="E53" s="310"/>
      <c r="F53" s="310"/>
      <c r="G53" s="311"/>
      <c r="H53" s="169"/>
    </row>
    <row r="54" spans="2:9" ht="19.899999999999999" customHeight="1" x14ac:dyDescent="0.25">
      <c r="B54" s="309" t="s">
        <v>64</v>
      </c>
      <c r="C54" s="310"/>
      <c r="D54" s="310"/>
      <c r="E54" s="310"/>
      <c r="F54" s="310"/>
      <c r="G54" s="311"/>
    </row>
    <row r="55" spans="2:9" ht="13.9" customHeight="1" x14ac:dyDescent="0.25">
      <c r="B55" s="309" t="s">
        <v>65</v>
      </c>
      <c r="C55" s="310"/>
      <c r="D55" s="310"/>
      <c r="E55" s="310"/>
      <c r="F55" s="310"/>
      <c r="G55" s="311"/>
    </row>
    <row r="56" spans="2:9" ht="31.5" customHeight="1" x14ac:dyDescent="0.25">
      <c r="B56" s="309" t="s">
        <v>66</v>
      </c>
      <c r="C56" s="310"/>
      <c r="D56" s="310"/>
      <c r="E56" s="310"/>
      <c r="F56" s="310"/>
      <c r="G56" s="311"/>
    </row>
    <row r="57" spans="2:9" ht="25.9" customHeight="1" x14ac:dyDescent="0.25">
      <c r="B57" s="309" t="s">
        <v>67</v>
      </c>
      <c r="C57" s="310"/>
      <c r="D57" s="310"/>
      <c r="E57" s="310"/>
      <c r="F57" s="310"/>
      <c r="G57" s="311"/>
    </row>
    <row r="58" spans="2:9" ht="30.75" customHeight="1" x14ac:dyDescent="0.25">
      <c r="B58" s="309" t="s">
        <v>68</v>
      </c>
      <c r="C58" s="310"/>
      <c r="D58" s="310"/>
      <c r="E58" s="310"/>
      <c r="F58" s="310"/>
      <c r="G58" s="311"/>
    </row>
    <row r="59" spans="2:9" ht="30" customHeight="1" x14ac:dyDescent="0.25">
      <c r="B59" s="315" t="s">
        <v>69</v>
      </c>
      <c r="C59" s="316"/>
      <c r="D59" s="316"/>
      <c r="E59" s="316"/>
      <c r="F59" s="316"/>
      <c r="G59" s="317"/>
    </row>
    <row r="60" spans="2:9" ht="59.45" customHeight="1" x14ac:dyDescent="0.25">
      <c r="B60" s="309" t="s">
        <v>70</v>
      </c>
      <c r="C60" s="310"/>
      <c r="D60" s="310"/>
      <c r="E60" s="310"/>
      <c r="F60" s="310"/>
      <c r="G60" s="311"/>
    </row>
    <row r="61" spans="2:9" ht="39" customHeight="1" x14ac:dyDescent="0.25">
      <c r="B61" s="309" t="s">
        <v>71</v>
      </c>
      <c r="C61" s="310"/>
      <c r="D61" s="310"/>
      <c r="E61" s="310"/>
      <c r="F61" s="310"/>
      <c r="G61" s="311"/>
    </row>
    <row r="62" spans="2:9" ht="24" customHeight="1" x14ac:dyDescent="0.25">
      <c r="B62" s="321" t="s">
        <v>72</v>
      </c>
      <c r="C62" s="322"/>
      <c r="D62" s="322"/>
      <c r="E62" s="322"/>
      <c r="F62" s="322"/>
      <c r="G62" s="323"/>
    </row>
    <row r="63" spans="2:9" ht="26.45" customHeight="1" x14ac:dyDescent="0.25">
      <c r="B63" s="324" t="s">
        <v>239</v>
      </c>
      <c r="C63" s="325"/>
      <c r="D63" s="325"/>
      <c r="E63" s="325"/>
      <c r="F63" s="325"/>
      <c r="G63" s="326"/>
    </row>
    <row r="64" spans="2:9" ht="27.6" customHeight="1" x14ac:dyDescent="0.25">
      <c r="B64" s="327" t="s">
        <v>73</v>
      </c>
      <c r="C64" s="328"/>
      <c r="D64" s="328"/>
      <c r="E64" s="328"/>
      <c r="F64" s="328"/>
      <c r="G64" s="329"/>
    </row>
    <row r="65" spans="2:7" ht="50.45" customHeight="1" x14ac:dyDescent="0.25">
      <c r="B65" s="327" t="s">
        <v>74</v>
      </c>
      <c r="C65" s="328"/>
      <c r="D65" s="328"/>
      <c r="E65" s="328"/>
      <c r="F65" s="328"/>
      <c r="G65" s="329"/>
    </row>
    <row r="66" spans="2:7" ht="50.45" customHeight="1" x14ac:dyDescent="0.25">
      <c r="B66" s="309" t="s">
        <v>75</v>
      </c>
      <c r="C66" s="310"/>
      <c r="D66" s="310"/>
      <c r="E66" s="310"/>
      <c r="F66" s="310"/>
      <c r="G66" s="311"/>
    </row>
    <row r="67" spans="2:7" ht="36" customHeight="1" thickBot="1" x14ac:dyDescent="0.3">
      <c r="B67" s="318" t="s">
        <v>76</v>
      </c>
      <c r="C67" s="319"/>
      <c r="D67" s="319"/>
      <c r="E67" s="319"/>
      <c r="F67" s="319"/>
      <c r="G67" s="320"/>
    </row>
  </sheetData>
  <mergeCells count="43">
    <mergeCell ref="B67:G67"/>
    <mergeCell ref="B61:G61"/>
    <mergeCell ref="B62:G62"/>
    <mergeCell ref="B63:G63"/>
    <mergeCell ref="B64:G64"/>
    <mergeCell ref="B65:G65"/>
    <mergeCell ref="B66:G66"/>
    <mergeCell ref="B60:G60"/>
    <mergeCell ref="B49:G49"/>
    <mergeCell ref="B50:G50"/>
    <mergeCell ref="B51:G51"/>
    <mergeCell ref="B52:G52"/>
    <mergeCell ref="B53:G53"/>
    <mergeCell ref="B54:G54"/>
    <mergeCell ref="B55:G55"/>
    <mergeCell ref="B56:G56"/>
    <mergeCell ref="B57:G57"/>
    <mergeCell ref="B58:G58"/>
    <mergeCell ref="B59:G59"/>
    <mergeCell ref="C48:F48"/>
    <mergeCell ref="C25:F25"/>
    <mergeCell ref="B26:G26"/>
    <mergeCell ref="B27:B29"/>
    <mergeCell ref="C27:C29"/>
    <mergeCell ref="D27:D29"/>
    <mergeCell ref="F27:F28"/>
    <mergeCell ref="C43:F43"/>
    <mergeCell ref="C44:F44"/>
    <mergeCell ref="C45:F45"/>
    <mergeCell ref="C46:F46"/>
    <mergeCell ref="C47:F47"/>
    <mergeCell ref="C24:F24"/>
    <mergeCell ref="B2:G2"/>
    <mergeCell ref="B3:G3"/>
    <mergeCell ref="B4:G4"/>
    <mergeCell ref="B5:G5"/>
    <mergeCell ref="B6:G6"/>
    <mergeCell ref="B7:G8"/>
    <mergeCell ref="B10:C12"/>
    <mergeCell ref="B13:G13"/>
    <mergeCell ref="C18:G18"/>
    <mergeCell ref="C20:G20"/>
    <mergeCell ref="C23:F23"/>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F67"/>
  <sheetViews>
    <sheetView zoomScale="80" zoomScaleNormal="80" workbookViewId="0"/>
  </sheetViews>
  <sheetFormatPr baseColWidth="10" defaultColWidth="14.28515625" defaultRowHeight="16.5" x14ac:dyDescent="0.25"/>
  <cols>
    <col min="1" max="1" width="2.140625" style="95" customWidth="1"/>
    <col min="2" max="2" width="12" style="131" customWidth="1"/>
    <col min="3" max="3" width="58.7109375" style="131" customWidth="1"/>
    <col min="4" max="4" width="21.7109375" style="131" customWidth="1"/>
    <col min="5" max="5" width="18.140625" style="183" customWidth="1"/>
    <col min="6" max="6" width="17.7109375" style="95" customWidth="1"/>
    <col min="7" max="7" width="28.42578125" style="182" customWidth="1"/>
    <col min="8" max="8" width="24.5703125" style="95" customWidth="1"/>
    <col min="9" max="9" width="18.7109375" style="128" customWidth="1"/>
    <col min="10" max="188" width="13.140625" style="95" customWidth="1"/>
    <col min="189" max="16384" width="14.28515625" style="95"/>
  </cols>
  <sheetData>
    <row r="1" spans="2:188" ht="11.25" customHeight="1" x14ac:dyDescent="0.25">
      <c r="B1" s="90"/>
      <c r="C1" s="91"/>
      <c r="D1" s="91"/>
      <c r="E1" s="92"/>
      <c r="F1" s="93"/>
      <c r="G1" s="94"/>
    </row>
    <row r="2" spans="2:188" x14ac:dyDescent="0.25">
      <c r="B2" s="264" t="s">
        <v>0</v>
      </c>
      <c r="C2" s="265"/>
      <c r="D2" s="265"/>
      <c r="E2" s="265"/>
      <c r="F2" s="265"/>
      <c r="G2" s="266"/>
    </row>
    <row r="3" spans="2:188" x14ac:dyDescent="0.25">
      <c r="B3" s="264" t="s">
        <v>1</v>
      </c>
      <c r="C3" s="265"/>
      <c r="D3" s="265"/>
      <c r="E3" s="265"/>
      <c r="F3" s="265"/>
      <c r="G3" s="266"/>
      <c r="H3" s="96"/>
    </row>
    <row r="4" spans="2:188" x14ac:dyDescent="0.25">
      <c r="B4" s="264" t="s">
        <v>2</v>
      </c>
      <c r="C4" s="265"/>
      <c r="D4" s="265"/>
      <c r="E4" s="265"/>
      <c r="F4" s="265"/>
      <c r="G4" s="266"/>
      <c r="H4" s="96"/>
    </row>
    <row r="5" spans="2:188" x14ac:dyDescent="0.25">
      <c r="B5" s="267" t="s">
        <v>3</v>
      </c>
      <c r="C5" s="268"/>
      <c r="D5" s="268"/>
      <c r="E5" s="268"/>
      <c r="F5" s="268"/>
      <c r="G5" s="269"/>
    </row>
    <row r="6" spans="2:188" x14ac:dyDescent="0.25">
      <c r="B6" s="270" t="s">
        <v>237</v>
      </c>
      <c r="C6" s="271"/>
      <c r="D6" s="271"/>
      <c r="E6" s="271"/>
      <c r="F6" s="271"/>
      <c r="G6" s="272"/>
    </row>
    <row r="7" spans="2:188" ht="33.75" customHeight="1" x14ac:dyDescent="0.25">
      <c r="B7" s="273" t="s">
        <v>5</v>
      </c>
      <c r="C7" s="274"/>
      <c r="D7" s="274"/>
      <c r="E7" s="274"/>
      <c r="F7" s="274"/>
      <c r="G7" s="275"/>
      <c r="H7" s="260"/>
      <c r="I7" s="262"/>
      <c r="J7" s="260"/>
      <c r="K7" s="260"/>
      <c r="L7" s="260"/>
      <c r="M7" s="260"/>
      <c r="N7" s="260"/>
      <c r="O7" s="260"/>
      <c r="P7" s="260"/>
      <c r="Q7" s="260"/>
      <c r="R7" s="260"/>
      <c r="S7" s="260"/>
      <c r="T7" s="260"/>
      <c r="U7" s="260"/>
      <c r="V7" s="260"/>
      <c r="W7" s="260"/>
      <c r="X7" s="260"/>
      <c r="Y7" s="260"/>
      <c r="Z7" s="260"/>
      <c r="AA7" s="260"/>
    </row>
    <row r="8" spans="2:188" ht="25.15" customHeight="1" thickBot="1" x14ac:dyDescent="0.3">
      <c r="B8" s="276"/>
      <c r="C8" s="277"/>
      <c r="D8" s="277"/>
      <c r="E8" s="277"/>
      <c r="F8" s="277"/>
      <c r="G8" s="278"/>
      <c r="H8" s="260"/>
      <c r="I8" s="262"/>
      <c r="J8" s="260"/>
      <c r="K8" s="260"/>
      <c r="L8" s="260"/>
      <c r="M8" s="260"/>
      <c r="N8" s="260"/>
      <c r="O8" s="260"/>
      <c r="P8" s="260"/>
      <c r="Q8" s="260"/>
      <c r="R8" s="260"/>
      <c r="S8" s="260"/>
      <c r="T8" s="260"/>
      <c r="U8" s="260"/>
      <c r="V8" s="260"/>
      <c r="W8" s="260"/>
      <c r="X8" s="260"/>
      <c r="Y8" s="260"/>
      <c r="Z8" s="260"/>
      <c r="AA8" s="260"/>
    </row>
    <row r="9" spans="2:188" s="103" customFormat="1" ht="14.25" customHeight="1" thickBot="1" x14ac:dyDescent="0.3">
      <c r="B9" s="99"/>
      <c r="C9" s="261" t="s">
        <v>79</v>
      </c>
      <c r="D9" s="100"/>
      <c r="E9" s="101"/>
      <c r="F9" s="100"/>
      <c r="G9" s="102"/>
      <c r="H9" s="95"/>
      <c r="I9" s="128"/>
      <c r="J9" s="95"/>
      <c r="K9" s="95"/>
      <c r="L9" s="95"/>
      <c r="M9" s="95"/>
      <c r="N9" s="95"/>
      <c r="O9" s="95"/>
      <c r="P9" s="95"/>
      <c r="Q9" s="95"/>
      <c r="R9" s="95"/>
      <c r="S9" s="95"/>
      <c r="T9" s="95"/>
      <c r="U9" s="95"/>
      <c r="V9" s="95"/>
      <c r="W9" s="95"/>
      <c r="X9" s="95"/>
      <c r="Y9" s="95"/>
      <c r="Z9" s="95"/>
      <c r="AA9" s="95"/>
      <c r="AB9" s="95"/>
      <c r="AC9" s="95"/>
      <c r="AD9" s="95"/>
      <c r="AE9" s="95"/>
      <c r="AF9" s="95"/>
      <c r="AG9" s="95"/>
      <c r="AH9" s="95"/>
      <c r="AI9" s="95"/>
      <c r="AJ9" s="95"/>
      <c r="AK9" s="95"/>
      <c r="AL9" s="95"/>
      <c r="AM9" s="95"/>
      <c r="AN9" s="95"/>
      <c r="AO9" s="95"/>
      <c r="AP9" s="95"/>
      <c r="AQ9" s="95"/>
      <c r="AR9" s="95"/>
      <c r="AS9" s="95"/>
      <c r="AT9" s="95"/>
      <c r="AU9" s="95"/>
      <c r="AV9" s="95"/>
      <c r="AW9" s="95"/>
      <c r="AX9" s="95"/>
      <c r="AY9" s="95"/>
      <c r="AZ9" s="95"/>
      <c r="BA9" s="95"/>
      <c r="BB9" s="95"/>
      <c r="BC9" s="95"/>
      <c r="BD9" s="95"/>
      <c r="BE9" s="95"/>
      <c r="BF9" s="95"/>
      <c r="BG9" s="95"/>
      <c r="BH9" s="95"/>
      <c r="BI9" s="95"/>
      <c r="BJ9" s="95"/>
      <c r="BK9" s="95"/>
      <c r="BL9" s="95"/>
      <c r="BM9" s="95"/>
      <c r="BN9" s="95"/>
      <c r="BO9" s="95"/>
      <c r="BP9" s="95"/>
      <c r="BQ9" s="95"/>
      <c r="BR9" s="95"/>
      <c r="BS9" s="95"/>
      <c r="BT9" s="95"/>
      <c r="BU9" s="95"/>
      <c r="BV9" s="95"/>
      <c r="BW9" s="95"/>
      <c r="BX9" s="95"/>
      <c r="BY9" s="95"/>
      <c r="BZ9" s="95"/>
      <c r="CA9" s="95"/>
      <c r="CB9" s="95"/>
      <c r="CC9" s="95"/>
      <c r="CD9" s="95"/>
      <c r="CE9" s="95"/>
      <c r="CF9" s="95"/>
      <c r="CG9" s="95"/>
      <c r="CH9" s="95"/>
      <c r="CI9" s="95"/>
      <c r="CJ9" s="95"/>
      <c r="CK9" s="95"/>
      <c r="CL9" s="95"/>
      <c r="CM9" s="95"/>
      <c r="CN9" s="95"/>
      <c r="CO9" s="95"/>
      <c r="CP9" s="95"/>
      <c r="CQ9" s="95"/>
      <c r="CR9" s="95"/>
      <c r="CS9" s="95"/>
      <c r="CT9" s="95"/>
      <c r="CU9" s="95"/>
      <c r="CV9" s="95"/>
      <c r="CW9" s="95"/>
      <c r="CX9" s="95"/>
      <c r="CY9" s="95"/>
      <c r="CZ9" s="95"/>
      <c r="DA9" s="95"/>
      <c r="DB9" s="95"/>
      <c r="DC9" s="95"/>
      <c r="DD9" s="95"/>
      <c r="DE9" s="95"/>
      <c r="DF9" s="95"/>
      <c r="DG9" s="95"/>
      <c r="DH9" s="95"/>
      <c r="DI9" s="95"/>
      <c r="DJ9" s="95"/>
      <c r="DK9" s="95"/>
      <c r="DL9" s="95"/>
      <c r="DM9" s="95"/>
      <c r="DN9" s="95"/>
      <c r="DO9" s="95"/>
      <c r="DP9" s="95"/>
      <c r="DQ9" s="95"/>
      <c r="DR9" s="95"/>
      <c r="DS9" s="95"/>
      <c r="DT9" s="95"/>
      <c r="DU9" s="95"/>
      <c r="DV9" s="95"/>
      <c r="DW9" s="95"/>
      <c r="DX9" s="95"/>
      <c r="DY9" s="95"/>
      <c r="DZ9" s="95"/>
      <c r="EA9" s="95"/>
      <c r="EB9" s="95"/>
      <c r="EC9" s="95"/>
      <c r="ED9" s="95"/>
      <c r="EE9" s="95"/>
      <c r="EF9" s="95"/>
      <c r="EG9" s="95"/>
      <c r="EH9" s="95"/>
      <c r="EI9" s="95"/>
      <c r="EJ9" s="95"/>
      <c r="EK9" s="95"/>
      <c r="EL9" s="95"/>
      <c r="EM9" s="95"/>
      <c r="EN9" s="95"/>
      <c r="EO9" s="95"/>
      <c r="EP9" s="95"/>
      <c r="EQ9" s="95"/>
      <c r="ER9" s="95"/>
      <c r="ES9" s="95"/>
      <c r="ET9" s="95"/>
      <c r="EU9" s="95"/>
      <c r="EV9" s="95"/>
      <c r="EW9" s="95"/>
      <c r="EX9" s="95"/>
      <c r="EY9" s="95"/>
      <c r="EZ9" s="95"/>
      <c r="FA9" s="95"/>
      <c r="FB9" s="95"/>
      <c r="FC9" s="95"/>
      <c r="FD9" s="95"/>
      <c r="FE9" s="95"/>
      <c r="FF9" s="95"/>
      <c r="FG9" s="95"/>
      <c r="FH9" s="95"/>
      <c r="FI9" s="95"/>
      <c r="FJ9" s="95"/>
      <c r="FK9" s="95"/>
      <c r="FL9" s="95"/>
      <c r="FM9" s="95"/>
      <c r="FN9" s="95"/>
      <c r="FO9" s="95"/>
      <c r="FP9" s="95"/>
      <c r="FQ9" s="95"/>
      <c r="FR9" s="95"/>
      <c r="FS9" s="95"/>
      <c r="FT9" s="95"/>
      <c r="FU9" s="95"/>
      <c r="FV9" s="95"/>
      <c r="FW9" s="95"/>
      <c r="FX9" s="95"/>
      <c r="FY9" s="95"/>
      <c r="FZ9" s="95"/>
      <c r="GA9" s="95"/>
      <c r="GB9" s="95"/>
      <c r="GC9" s="95"/>
      <c r="GD9" s="95"/>
      <c r="GE9" s="95"/>
      <c r="GF9" s="95"/>
    </row>
    <row r="10" spans="2:188" s="103" customFormat="1" ht="13.15" customHeight="1" x14ac:dyDescent="0.25">
      <c r="B10" s="279" t="s">
        <v>6</v>
      </c>
      <c r="C10" s="280"/>
      <c r="D10" s="104" t="s">
        <v>7</v>
      </c>
      <c r="E10" s="105" t="s">
        <v>8</v>
      </c>
      <c r="F10" s="104" t="s">
        <v>9</v>
      </c>
      <c r="G10" s="106" t="s">
        <v>10</v>
      </c>
      <c r="H10" s="95"/>
      <c r="I10" s="128"/>
      <c r="J10" s="95"/>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row>
    <row r="11" spans="2:188" s="103" customFormat="1" ht="14.65" customHeight="1" x14ac:dyDescent="0.25">
      <c r="B11" s="281"/>
      <c r="C11" s="282"/>
      <c r="D11" s="107" t="s">
        <v>11</v>
      </c>
      <c r="E11" s="108" t="s">
        <v>12</v>
      </c>
      <c r="F11" s="107" t="s">
        <v>13</v>
      </c>
      <c r="G11" s="109" t="s">
        <v>14</v>
      </c>
      <c r="H11" s="95"/>
      <c r="I11" s="128"/>
      <c r="J11" s="95"/>
      <c r="K11" s="95"/>
      <c r="L11" s="95"/>
      <c r="M11" s="95"/>
      <c r="N11" s="95"/>
      <c r="O11" s="95"/>
      <c r="P11" s="95"/>
      <c r="Q11" s="95"/>
      <c r="R11" s="95"/>
      <c r="S11" s="95"/>
      <c r="T11" s="95"/>
      <c r="U11" s="95"/>
      <c r="V11" s="95"/>
      <c r="W11" s="95"/>
      <c r="X11" s="95"/>
      <c r="Y11" s="95"/>
      <c r="Z11" s="95"/>
      <c r="AA11" s="95"/>
      <c r="AB11" s="95"/>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row>
    <row r="12" spans="2:188" s="103" customFormat="1" ht="15" customHeight="1" thickBot="1" x14ac:dyDescent="0.3">
      <c r="B12" s="283"/>
      <c r="C12" s="284"/>
      <c r="D12" s="110" t="s">
        <v>15</v>
      </c>
      <c r="E12" s="111" t="s">
        <v>16</v>
      </c>
      <c r="F12" s="110" t="s">
        <v>17</v>
      </c>
      <c r="G12" s="112" t="s">
        <v>18</v>
      </c>
      <c r="H12" s="95"/>
      <c r="I12" s="128"/>
      <c r="J12" s="95"/>
      <c r="K12" s="95"/>
      <c r="L12" s="95"/>
      <c r="M12" s="95"/>
      <c r="N12" s="95"/>
      <c r="O12" s="95"/>
      <c r="P12" s="95"/>
      <c r="Q12" s="95"/>
      <c r="R12" s="95"/>
      <c r="S12" s="95"/>
      <c r="T12" s="95"/>
      <c r="U12" s="95"/>
      <c r="V12" s="95"/>
      <c r="W12" s="95"/>
      <c r="X12" s="95"/>
      <c r="Y12" s="95"/>
      <c r="Z12" s="95"/>
      <c r="AA12" s="95"/>
      <c r="AB12" s="95"/>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row>
    <row r="13" spans="2:188" s="103" customFormat="1" ht="14.65" customHeight="1" thickBot="1" x14ac:dyDescent="0.3">
      <c r="B13" s="285" t="s">
        <v>19</v>
      </c>
      <c r="C13" s="286"/>
      <c r="D13" s="286"/>
      <c r="E13" s="286"/>
      <c r="F13" s="286"/>
      <c r="G13" s="287"/>
      <c r="H13" s="95"/>
      <c r="I13" s="128"/>
      <c r="J13" s="95"/>
      <c r="K13" s="95"/>
      <c r="L13" s="95"/>
      <c r="M13" s="95"/>
      <c r="N13" s="95"/>
      <c r="O13" s="95"/>
      <c r="P13" s="95"/>
      <c r="Q13" s="95"/>
      <c r="R13" s="95"/>
      <c r="S13" s="95"/>
      <c r="T13" s="95"/>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row>
    <row r="14" spans="2:188" s="103" customFormat="1" ht="27" customHeight="1" x14ac:dyDescent="0.25">
      <c r="B14" s="185"/>
      <c r="C14" s="186" t="s">
        <v>20</v>
      </c>
      <c r="D14" s="186"/>
      <c r="E14" s="187"/>
      <c r="F14" s="186"/>
      <c r="G14" s="188"/>
      <c r="H14" s="95"/>
      <c r="I14" s="128"/>
      <c r="J14" s="95"/>
      <c r="K14" s="95"/>
      <c r="L14" s="95"/>
      <c r="M14" s="95"/>
      <c r="N14" s="95"/>
      <c r="O14" s="95"/>
      <c r="P14" s="95"/>
      <c r="Q14" s="95"/>
      <c r="R14" s="95"/>
      <c r="S14" s="95"/>
      <c r="T14" s="95"/>
      <c r="U14" s="95"/>
      <c r="V14" s="95"/>
      <c r="W14" s="95"/>
      <c r="X14" s="95"/>
      <c r="Y14" s="95"/>
      <c r="Z14" s="95"/>
      <c r="AA14" s="95"/>
      <c r="AB14" s="95"/>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row>
    <row r="15" spans="2:188" s="103" customFormat="1" ht="18" customHeight="1" x14ac:dyDescent="0.25">
      <c r="B15" s="121"/>
      <c r="C15" s="113" t="s">
        <v>133</v>
      </c>
      <c r="D15" s="114">
        <v>7420000</v>
      </c>
      <c r="E15" s="114">
        <v>450000</v>
      </c>
      <c r="F15" s="116">
        <v>5</v>
      </c>
      <c r="G15" s="123">
        <v>39350000</v>
      </c>
      <c r="H15" s="96"/>
      <c r="I15" s="128"/>
      <c r="J15" s="95"/>
      <c r="K15" s="95"/>
      <c r="L15" s="95"/>
      <c r="M15" s="95"/>
      <c r="N15" s="95"/>
      <c r="O15" s="95"/>
      <c r="P15" s="95"/>
      <c r="Q15" s="95"/>
      <c r="R15" s="95"/>
      <c r="S15" s="95"/>
      <c r="T15" s="95"/>
      <c r="U15" s="95"/>
      <c r="V15" s="95"/>
      <c r="W15" s="95"/>
      <c r="X15" s="95"/>
      <c r="Y15" s="95"/>
      <c r="Z15" s="95"/>
      <c r="AA15" s="95"/>
      <c r="AB15" s="95"/>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row>
    <row r="16" spans="2:188" s="103" customFormat="1" ht="18" customHeight="1" x14ac:dyDescent="0.25">
      <c r="B16" s="121"/>
      <c r="C16" s="113" t="s">
        <v>229</v>
      </c>
      <c r="D16" s="114">
        <v>4720000</v>
      </c>
      <c r="E16" s="115">
        <v>450000</v>
      </c>
      <c r="F16" s="116">
        <v>5</v>
      </c>
      <c r="G16" s="123">
        <v>25850000</v>
      </c>
      <c r="H16" s="96"/>
      <c r="I16" s="128"/>
      <c r="J16" s="95"/>
      <c r="K16" s="95"/>
      <c r="L16" s="95"/>
      <c r="M16" s="95"/>
      <c r="N16" s="95"/>
      <c r="O16" s="95"/>
      <c r="P16" s="95"/>
      <c r="Q16" s="95"/>
      <c r="R16" s="95"/>
      <c r="S16" s="95"/>
      <c r="T16" s="95"/>
      <c r="U16" s="95"/>
      <c r="V16" s="95"/>
      <c r="W16" s="95"/>
      <c r="X16" s="95"/>
      <c r="Y16" s="95"/>
      <c r="Z16" s="95"/>
      <c r="AA16" s="95"/>
      <c r="AB16" s="95"/>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row>
    <row r="17" spans="2:188" s="103" customFormat="1" ht="18" customHeight="1" x14ac:dyDescent="0.25">
      <c r="B17" s="121"/>
      <c r="C17" s="113" t="s">
        <v>230</v>
      </c>
      <c r="D17" s="114">
        <v>3260000</v>
      </c>
      <c r="E17" s="115">
        <v>450000</v>
      </c>
      <c r="F17" s="116">
        <v>5</v>
      </c>
      <c r="G17" s="123">
        <v>18550000</v>
      </c>
      <c r="H17" s="96"/>
      <c r="I17" s="128"/>
      <c r="J17" s="95"/>
      <c r="K17" s="95"/>
      <c r="L17" s="95"/>
      <c r="M17" s="95"/>
      <c r="N17" s="95"/>
      <c r="O17" s="95"/>
      <c r="P17" s="95"/>
      <c r="Q17" s="95"/>
      <c r="R17" s="95"/>
      <c r="S17" s="95"/>
      <c r="T17" s="95"/>
      <c r="U17" s="95"/>
      <c r="V17" s="95"/>
      <c r="W17" s="95"/>
      <c r="X17" s="95"/>
      <c r="Y17" s="95"/>
      <c r="Z17" s="95"/>
      <c r="AA17" s="95"/>
      <c r="AB17" s="95"/>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row>
    <row r="18" spans="2:188" s="103" customFormat="1" ht="18" customHeight="1" x14ac:dyDescent="0.25">
      <c r="B18" s="192"/>
      <c r="C18" s="288" t="s">
        <v>21</v>
      </c>
      <c r="D18" s="288"/>
      <c r="E18" s="288"/>
      <c r="F18" s="288"/>
      <c r="G18" s="289"/>
      <c r="H18" s="96"/>
      <c r="I18" s="128"/>
      <c r="J18" s="95"/>
      <c r="K18" s="95"/>
      <c r="L18" s="95"/>
      <c r="M18" s="95"/>
      <c r="N18" s="95"/>
      <c r="O18" s="95"/>
      <c r="P18" s="95"/>
      <c r="Q18" s="95"/>
      <c r="R18" s="95"/>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row>
    <row r="19" spans="2:188" s="103" customFormat="1" ht="18" customHeight="1" x14ac:dyDescent="0.25">
      <c r="B19" s="121"/>
      <c r="C19" s="210" t="s">
        <v>232</v>
      </c>
      <c r="D19" s="114">
        <v>2420000</v>
      </c>
      <c r="E19" s="115"/>
      <c r="F19" s="116">
        <v>5</v>
      </c>
      <c r="G19" s="123">
        <v>12100000</v>
      </c>
      <c r="H19" s="96"/>
      <c r="I19" s="128"/>
      <c r="J19" s="95"/>
      <c r="K19" s="95"/>
      <c r="L19" s="95"/>
      <c r="M19" s="95"/>
      <c r="N19" s="95"/>
      <c r="O19" s="95"/>
      <c r="P19" s="95"/>
      <c r="Q19" s="95"/>
      <c r="R19" s="95"/>
      <c r="S19" s="95"/>
      <c r="T19" s="95"/>
      <c r="U19" s="95"/>
      <c r="V19" s="95"/>
      <c r="W19" s="95"/>
      <c r="X19" s="95"/>
      <c r="Y19" s="95"/>
      <c r="Z19" s="95"/>
      <c r="AA19" s="95"/>
      <c r="AB19" s="95"/>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row>
    <row r="20" spans="2:188" s="103" customFormat="1" ht="18" customHeight="1" x14ac:dyDescent="0.25">
      <c r="B20" s="192"/>
      <c r="C20" s="288" t="s">
        <v>23</v>
      </c>
      <c r="D20" s="288"/>
      <c r="E20" s="288"/>
      <c r="F20" s="288"/>
      <c r="G20" s="289"/>
      <c r="H20" s="95"/>
      <c r="I20" s="128"/>
      <c r="J20" s="95"/>
      <c r="K20" s="95"/>
      <c r="L20" s="95"/>
      <c r="M20" s="95"/>
      <c r="N20" s="95"/>
      <c r="O20" s="95"/>
      <c r="P20" s="95"/>
      <c r="Q20" s="95"/>
      <c r="R20" s="95"/>
      <c r="S20" s="95"/>
      <c r="T20" s="95"/>
      <c r="U20" s="95"/>
      <c r="V20" s="95"/>
      <c r="W20" s="95"/>
      <c r="X20" s="95"/>
      <c r="Y20" s="95"/>
      <c r="Z20" s="95"/>
      <c r="AA20" s="95"/>
      <c r="AB20" s="95"/>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row>
    <row r="21" spans="2:188" s="103" customFormat="1" x14ac:dyDescent="0.25">
      <c r="B21" s="121"/>
      <c r="C21" s="113" t="s">
        <v>24</v>
      </c>
      <c r="D21" s="217">
        <v>1635000</v>
      </c>
      <c r="E21" s="122"/>
      <c r="F21" s="116">
        <v>5</v>
      </c>
      <c r="G21" s="123">
        <v>8175000</v>
      </c>
      <c r="H21" s="95"/>
      <c r="I21" s="128"/>
      <c r="J21" s="95"/>
      <c r="K21" s="95"/>
      <c r="L21" s="95"/>
      <c r="M21" s="95"/>
      <c r="N21" s="95"/>
      <c r="O21" s="95"/>
      <c r="P21" s="95"/>
      <c r="Q21" s="95"/>
      <c r="R21" s="95"/>
      <c r="S21" s="95"/>
      <c r="T21" s="95"/>
      <c r="U21" s="95"/>
      <c r="V21" s="95"/>
      <c r="W21" s="95"/>
      <c r="X21" s="95"/>
      <c r="Y21" s="95"/>
      <c r="Z21" s="95"/>
      <c r="AA21" s="95"/>
      <c r="AB21" s="95"/>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row>
    <row r="22" spans="2:188" s="103" customFormat="1" x14ac:dyDescent="0.25">
      <c r="B22" s="121"/>
      <c r="C22" s="113" t="s">
        <v>25</v>
      </c>
      <c r="D22" s="217">
        <v>1590000</v>
      </c>
      <c r="E22" s="122"/>
      <c r="F22" s="116">
        <v>10</v>
      </c>
      <c r="G22" s="123">
        <v>15900000</v>
      </c>
      <c r="H22" s="95"/>
      <c r="I22" s="128"/>
      <c r="J22" s="95"/>
      <c r="K22" s="95"/>
      <c r="L22" s="95"/>
      <c r="M22" s="95"/>
      <c r="N22" s="95"/>
      <c r="O22" s="95"/>
      <c r="P22" s="95"/>
      <c r="Q22" s="95"/>
      <c r="R22" s="95"/>
      <c r="S22" s="95"/>
      <c r="T22" s="95"/>
      <c r="U22" s="95"/>
      <c r="V22" s="95"/>
      <c r="W22" s="95"/>
      <c r="X22" s="95"/>
      <c r="Y22" s="95"/>
      <c r="Z22" s="95"/>
      <c r="AA22" s="95"/>
      <c r="AB22" s="95"/>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row>
    <row r="23" spans="2:188" s="103" customFormat="1" ht="14.65" customHeight="1" thickBot="1" x14ac:dyDescent="0.3">
      <c r="B23" s="124"/>
      <c r="C23" s="288" t="s">
        <v>26</v>
      </c>
      <c r="D23" s="288"/>
      <c r="E23" s="288"/>
      <c r="F23" s="288"/>
      <c r="G23" s="193">
        <v>119925000</v>
      </c>
      <c r="H23" s="95"/>
      <c r="I23" s="128"/>
      <c r="J23" s="95"/>
      <c r="K23" s="95"/>
      <c r="L23" s="95"/>
      <c r="M23" s="95"/>
      <c r="N23" s="95"/>
      <c r="O23" s="95"/>
      <c r="P23" s="95"/>
      <c r="Q23" s="95"/>
      <c r="R23" s="95"/>
      <c r="S23" s="95"/>
      <c r="T23" s="95"/>
      <c r="U23" s="95"/>
      <c r="V23" s="95"/>
      <c r="W23" s="95"/>
      <c r="X23" s="95"/>
      <c r="Y23" s="95"/>
      <c r="Z23" s="95"/>
      <c r="AA23" s="95"/>
      <c r="AB23" s="95"/>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row>
    <row r="24" spans="2:188" s="103" customFormat="1" ht="18" customHeight="1" thickBot="1" x14ac:dyDescent="0.3">
      <c r="B24" s="125"/>
      <c r="C24" s="263" t="s">
        <v>27</v>
      </c>
      <c r="D24" s="263"/>
      <c r="E24" s="263"/>
      <c r="F24" s="263"/>
      <c r="G24" s="126">
        <v>2.4</v>
      </c>
      <c r="H24" s="127" t="s">
        <v>28</v>
      </c>
      <c r="I24" s="128"/>
      <c r="J24" s="95"/>
      <c r="K24" s="95"/>
      <c r="L24" s="95"/>
      <c r="M24" s="95"/>
      <c r="N24" s="95"/>
      <c r="O24" s="95"/>
      <c r="P24" s="95"/>
      <c r="Q24" s="95"/>
      <c r="R24" s="95"/>
      <c r="S24" s="95"/>
      <c r="T24" s="95"/>
      <c r="U24" s="95"/>
      <c r="V24" s="95"/>
      <c r="W24" s="95"/>
      <c r="X24" s="95"/>
      <c r="Y24" s="95"/>
      <c r="Z24" s="95"/>
      <c r="AA24" s="95"/>
      <c r="AB24" s="95"/>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row>
    <row r="25" spans="2:188" s="103" customFormat="1" ht="18" customHeight="1" thickBot="1" x14ac:dyDescent="0.3">
      <c r="B25" s="129"/>
      <c r="C25" s="291" t="s">
        <v>29</v>
      </c>
      <c r="D25" s="291"/>
      <c r="E25" s="291"/>
      <c r="F25" s="291"/>
      <c r="G25" s="130">
        <v>287820000</v>
      </c>
      <c r="H25" s="131"/>
      <c r="I25" s="128"/>
      <c r="J25" s="95"/>
      <c r="K25" s="95"/>
      <c r="L25" s="95"/>
      <c r="M25" s="95"/>
      <c r="N25" s="95"/>
      <c r="O25" s="95"/>
      <c r="P25" s="95"/>
      <c r="Q25" s="95"/>
      <c r="R25" s="95"/>
      <c r="S25" s="95"/>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row>
    <row r="26" spans="2:188" s="103" customFormat="1" ht="18" customHeight="1" thickBot="1" x14ac:dyDescent="0.3">
      <c r="B26" s="292" t="s">
        <v>30</v>
      </c>
      <c r="C26" s="293"/>
      <c r="D26" s="293"/>
      <c r="E26" s="293"/>
      <c r="F26" s="293"/>
      <c r="G26" s="294"/>
      <c r="H26" s="132"/>
      <c r="I26" s="128"/>
      <c r="J26" s="95"/>
      <c r="K26" s="95"/>
      <c r="L26" s="95"/>
      <c r="M26" s="95"/>
      <c r="N26" s="95"/>
      <c r="O26" s="95"/>
      <c r="P26" s="95"/>
      <c r="Q26" s="95"/>
      <c r="R26" s="95"/>
      <c r="S26" s="95"/>
      <c r="T26" s="95"/>
      <c r="U26" s="95"/>
      <c r="V26" s="95"/>
      <c r="W26" s="95"/>
      <c r="X26" s="95"/>
      <c r="Y26" s="95"/>
      <c r="Z26" s="95"/>
      <c r="AA26" s="95"/>
      <c r="AB26" s="95"/>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row>
    <row r="27" spans="2:188" s="103" customFormat="1" ht="14.65" customHeight="1" x14ac:dyDescent="0.25">
      <c r="B27" s="295"/>
      <c r="C27" s="297" t="s">
        <v>31</v>
      </c>
      <c r="D27" s="297" t="s">
        <v>32</v>
      </c>
      <c r="E27" s="133" t="s">
        <v>33</v>
      </c>
      <c r="F27" s="299" t="s">
        <v>34</v>
      </c>
      <c r="G27" s="134" t="s">
        <v>10</v>
      </c>
      <c r="H27" s="120"/>
      <c r="I27" s="128"/>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row>
    <row r="28" spans="2:188" s="103" customFormat="1" ht="14.65" customHeight="1" x14ac:dyDescent="0.25">
      <c r="B28" s="296"/>
      <c r="C28" s="298"/>
      <c r="D28" s="298"/>
      <c r="E28" s="135" t="s">
        <v>35</v>
      </c>
      <c r="F28" s="300"/>
      <c r="G28" s="136" t="s">
        <v>14</v>
      </c>
      <c r="H28" s="95"/>
      <c r="I28" s="128"/>
      <c r="J28" s="95"/>
      <c r="K28" s="95"/>
      <c r="L28" s="95"/>
      <c r="M28" s="95"/>
      <c r="N28" s="95"/>
      <c r="O28" s="95"/>
      <c r="P28" s="95"/>
      <c r="Q28" s="95"/>
      <c r="R28" s="95"/>
      <c r="S28" s="95"/>
      <c r="T28" s="95"/>
      <c r="U28" s="95"/>
      <c r="V28" s="95"/>
      <c r="W28" s="95"/>
      <c r="X28" s="95"/>
      <c r="Y28" s="95"/>
      <c r="Z28" s="95"/>
      <c r="AA28" s="95"/>
      <c r="AB28" s="95"/>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row>
    <row r="29" spans="2:188" s="103" customFormat="1" ht="15" customHeight="1" thickBot="1" x14ac:dyDescent="0.3">
      <c r="B29" s="296"/>
      <c r="C29" s="298"/>
      <c r="D29" s="298"/>
      <c r="E29" s="233" t="s">
        <v>36</v>
      </c>
      <c r="F29" s="233" t="s">
        <v>37</v>
      </c>
      <c r="G29" s="234" t="s">
        <v>38</v>
      </c>
      <c r="H29" s="95"/>
      <c r="I29" s="128"/>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row>
    <row r="30" spans="2:188" s="103" customFormat="1" x14ac:dyDescent="0.25">
      <c r="B30" s="235"/>
      <c r="C30" s="236" t="s">
        <v>39</v>
      </c>
      <c r="D30" s="237"/>
      <c r="E30" s="238"/>
      <c r="F30" s="239"/>
      <c r="G30" s="240"/>
      <c r="H30" s="95"/>
      <c r="I30" s="128"/>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row>
    <row r="31" spans="2:188" s="103" customFormat="1" ht="33" x14ac:dyDescent="0.25">
      <c r="B31" s="152"/>
      <c r="C31" s="222" t="s">
        <v>235</v>
      </c>
      <c r="D31" s="223" t="s">
        <v>40</v>
      </c>
      <c r="E31" s="155">
        <v>321000</v>
      </c>
      <c r="F31" s="224">
        <v>50</v>
      </c>
      <c r="G31" s="123">
        <v>16050000</v>
      </c>
      <c r="H31" s="95"/>
      <c r="I31" s="128"/>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row>
    <row r="32" spans="2:188" s="103" customFormat="1" ht="45" customHeight="1" x14ac:dyDescent="0.25">
      <c r="B32" s="152"/>
      <c r="C32" s="222" t="s">
        <v>227</v>
      </c>
      <c r="D32" s="223" t="s">
        <v>40</v>
      </c>
      <c r="E32" s="155">
        <v>6912000</v>
      </c>
      <c r="F32" s="224">
        <v>10</v>
      </c>
      <c r="G32" s="123">
        <v>69120000</v>
      </c>
      <c r="H32" s="95"/>
      <c r="I32" s="128"/>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row>
    <row r="33" spans="1:188" s="103" customFormat="1" ht="33.6" customHeight="1" x14ac:dyDescent="0.25">
      <c r="B33" s="152"/>
      <c r="C33" s="222" t="s">
        <v>41</v>
      </c>
      <c r="D33" s="223" t="s">
        <v>40</v>
      </c>
      <c r="E33" s="155">
        <v>590000</v>
      </c>
      <c r="F33" s="224">
        <v>5</v>
      </c>
      <c r="G33" s="123">
        <v>2950000</v>
      </c>
      <c r="H33" s="95"/>
      <c r="I33" s="128"/>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row>
    <row r="34" spans="1:188" s="103" customFormat="1" ht="30" customHeight="1" x14ac:dyDescent="0.25">
      <c r="B34" s="152"/>
      <c r="C34" s="153" t="s">
        <v>236</v>
      </c>
      <c r="D34" s="223" t="s">
        <v>40</v>
      </c>
      <c r="E34" s="155">
        <v>2250000</v>
      </c>
      <c r="F34" s="224">
        <v>5</v>
      </c>
      <c r="G34" s="123">
        <v>11250000</v>
      </c>
      <c r="H34" s="95"/>
      <c r="I34" s="128"/>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row>
    <row r="35" spans="1:188" s="103" customFormat="1" ht="27.6" customHeight="1" x14ac:dyDescent="0.25">
      <c r="B35" s="152"/>
      <c r="C35" s="153" t="s">
        <v>43</v>
      </c>
      <c r="D35" s="223" t="s">
        <v>40</v>
      </c>
      <c r="E35" s="155">
        <v>2862000</v>
      </c>
      <c r="F35" s="156">
        <v>5</v>
      </c>
      <c r="G35" s="123">
        <v>14310000</v>
      </c>
      <c r="H35" s="95"/>
      <c r="I35" s="128"/>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row>
    <row r="36" spans="1:188" s="103" customFormat="1" ht="30.6" customHeight="1" x14ac:dyDescent="0.25">
      <c r="B36" s="152"/>
      <c r="C36" s="227" t="s">
        <v>44</v>
      </c>
      <c r="D36" s="228" t="s">
        <v>40</v>
      </c>
      <c r="E36" s="155">
        <v>552000</v>
      </c>
      <c r="F36" s="156">
        <v>5</v>
      </c>
      <c r="G36" s="241">
        <v>2760000</v>
      </c>
      <c r="H36" s="95"/>
      <c r="I36" s="128"/>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row>
    <row r="37" spans="1:188" s="103" customFormat="1" ht="27" customHeight="1" x14ac:dyDescent="0.25">
      <c r="B37" s="152"/>
      <c r="C37" s="227" t="s">
        <v>45</v>
      </c>
      <c r="D37" s="223" t="s">
        <v>40</v>
      </c>
      <c r="E37" s="155">
        <v>570000</v>
      </c>
      <c r="F37" s="156">
        <v>5</v>
      </c>
      <c r="G37" s="241">
        <v>2850000</v>
      </c>
      <c r="H37" s="95"/>
      <c r="I37" s="128"/>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row>
    <row r="38" spans="1:188" s="103" customFormat="1" ht="27" customHeight="1" x14ac:dyDescent="0.25">
      <c r="B38" s="152"/>
      <c r="C38" s="227" t="s">
        <v>46</v>
      </c>
      <c r="D38" s="223" t="s">
        <v>40</v>
      </c>
      <c r="E38" s="155">
        <v>480000</v>
      </c>
      <c r="F38" s="156">
        <v>5</v>
      </c>
      <c r="G38" s="241">
        <v>2400000</v>
      </c>
      <c r="H38" s="95"/>
      <c r="I38" s="128"/>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row>
    <row r="39" spans="1:188" s="103" customFormat="1" ht="27" customHeight="1" x14ac:dyDescent="0.25">
      <c r="B39" s="232"/>
      <c r="C39" s="227" t="s">
        <v>47</v>
      </c>
      <c r="D39" s="223" t="s">
        <v>40</v>
      </c>
      <c r="E39" s="155">
        <v>2000</v>
      </c>
      <c r="F39" s="156">
        <v>2000</v>
      </c>
      <c r="G39" s="241">
        <v>4000000</v>
      </c>
      <c r="H39" s="95"/>
      <c r="I39" s="128"/>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row>
    <row r="40" spans="1:188" s="103" customFormat="1" ht="63.6" customHeight="1" x14ac:dyDescent="0.25">
      <c r="B40" s="221" t="s">
        <v>48</v>
      </c>
      <c r="C40" s="229" t="s">
        <v>49</v>
      </c>
      <c r="D40" s="230" t="s">
        <v>40</v>
      </c>
      <c r="E40" s="231">
        <v>12000000</v>
      </c>
      <c r="F40" s="225">
        <v>5</v>
      </c>
      <c r="G40" s="242">
        <v>60000000</v>
      </c>
      <c r="H40" s="160" t="s">
        <v>50</v>
      </c>
      <c r="I40" s="128"/>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row>
    <row r="41" spans="1:188" s="103" customFormat="1" ht="63.6" customHeight="1" x14ac:dyDescent="0.25">
      <c r="B41" s="221"/>
      <c r="C41" s="229" t="s">
        <v>51</v>
      </c>
      <c r="D41" s="230" t="s">
        <v>40</v>
      </c>
      <c r="E41" s="231">
        <v>2500000</v>
      </c>
      <c r="F41" s="225">
        <v>5</v>
      </c>
      <c r="G41" s="242">
        <v>12500000</v>
      </c>
      <c r="H41" s="160" t="s">
        <v>50</v>
      </c>
      <c r="I41" s="128"/>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row>
    <row r="42" spans="1:188" s="103" customFormat="1" ht="63.6" customHeight="1" x14ac:dyDescent="0.25">
      <c r="B42" s="243"/>
      <c r="C42" s="244" t="s">
        <v>52</v>
      </c>
      <c r="D42" s="226" t="s">
        <v>40</v>
      </c>
      <c r="E42" s="245">
        <v>7000000</v>
      </c>
      <c r="F42" s="158">
        <v>5</v>
      </c>
      <c r="G42" s="246">
        <v>35000000</v>
      </c>
      <c r="H42" s="160" t="s">
        <v>50</v>
      </c>
      <c r="I42" s="128"/>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row>
    <row r="43" spans="1:188" s="103" customFormat="1" ht="16.5" customHeight="1" x14ac:dyDescent="0.25">
      <c r="B43" s="161"/>
      <c r="C43" s="301" t="s">
        <v>53</v>
      </c>
      <c r="D43" s="302"/>
      <c r="E43" s="302"/>
      <c r="F43" s="303"/>
      <c r="G43" s="162">
        <v>233190000</v>
      </c>
      <c r="H43" s="163"/>
      <c r="I43" s="211"/>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row>
    <row r="44" spans="1:188" s="103" customFormat="1" ht="18" customHeight="1" x14ac:dyDescent="0.25">
      <c r="B44" s="166"/>
      <c r="C44" s="304" t="s">
        <v>54</v>
      </c>
      <c r="D44" s="305"/>
      <c r="E44" s="305"/>
      <c r="F44" s="306"/>
      <c r="G44" s="167">
        <v>521010000</v>
      </c>
      <c r="H44" s="168"/>
      <c r="I44" s="128"/>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row>
    <row r="45" spans="1:188" s="103" customFormat="1" ht="18" customHeight="1" x14ac:dyDescent="0.25">
      <c r="B45" s="166"/>
      <c r="C45" s="307" t="s">
        <v>55</v>
      </c>
      <c r="D45" s="308"/>
      <c r="E45" s="308"/>
      <c r="F45" s="308"/>
      <c r="G45" s="171">
        <v>156303000</v>
      </c>
      <c r="H45" s="160" t="s">
        <v>50</v>
      </c>
      <c r="I45" s="128"/>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row>
    <row r="46" spans="1:188" s="103" customFormat="1" ht="18" customHeight="1" x14ac:dyDescent="0.25">
      <c r="B46" s="166"/>
      <c r="C46" s="288" t="s">
        <v>56</v>
      </c>
      <c r="D46" s="288"/>
      <c r="E46" s="288"/>
      <c r="F46" s="288"/>
      <c r="G46" s="167">
        <v>677313000</v>
      </c>
      <c r="H46" s="163"/>
      <c r="I46" s="128"/>
      <c r="J46" s="95"/>
      <c r="K46" s="95"/>
      <c r="L46" s="95"/>
      <c r="M46" s="95"/>
      <c r="N46" s="95"/>
      <c r="O46" s="95"/>
      <c r="P46" s="95"/>
      <c r="Q46" s="95"/>
      <c r="R46" s="95"/>
      <c r="S46" s="95"/>
      <c r="T46" s="95"/>
      <c r="U46" s="95"/>
      <c r="V46" s="95"/>
      <c r="W46" s="95"/>
      <c r="X46" s="95"/>
      <c r="Y46" s="95"/>
      <c r="Z46" s="95"/>
      <c r="AA46" s="95"/>
      <c r="AB46" s="95"/>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row>
    <row r="47" spans="1:188" s="103" customFormat="1" ht="18" customHeight="1" x14ac:dyDescent="0.25">
      <c r="B47" s="166"/>
      <c r="C47" s="288" t="s">
        <v>57</v>
      </c>
      <c r="D47" s="288"/>
      <c r="E47" s="288"/>
      <c r="F47" s="288"/>
      <c r="G47" s="173">
        <v>128689470</v>
      </c>
      <c r="H47" s="120"/>
      <c r="I47" s="128"/>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row>
    <row r="48" spans="1:188" s="103" customFormat="1" ht="18" customHeight="1" thickBot="1" x14ac:dyDescent="0.3">
      <c r="A48" s="174"/>
      <c r="B48" s="175"/>
      <c r="C48" s="290" t="s">
        <v>58</v>
      </c>
      <c r="D48" s="290"/>
      <c r="E48" s="290"/>
      <c r="F48" s="290"/>
      <c r="G48" s="176">
        <v>806002470</v>
      </c>
      <c r="H48" s="120"/>
      <c r="I48" s="128"/>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row>
    <row r="49" spans="2:8" ht="19.899999999999999" customHeight="1" x14ac:dyDescent="0.25">
      <c r="B49" s="312" t="s">
        <v>59</v>
      </c>
      <c r="C49" s="313"/>
      <c r="D49" s="313"/>
      <c r="E49" s="313"/>
      <c r="F49" s="313"/>
      <c r="G49" s="314"/>
      <c r="H49" s="179"/>
    </row>
    <row r="50" spans="2:8" ht="36.75" customHeight="1" x14ac:dyDescent="0.25">
      <c r="B50" s="309" t="s">
        <v>60</v>
      </c>
      <c r="C50" s="310"/>
      <c r="D50" s="310"/>
      <c r="E50" s="310"/>
      <c r="F50" s="310"/>
      <c r="G50" s="311"/>
      <c r="H50" s="182"/>
    </row>
    <row r="51" spans="2:8" ht="30" customHeight="1" x14ac:dyDescent="0.25">
      <c r="B51" s="309" t="s">
        <v>61</v>
      </c>
      <c r="C51" s="310"/>
      <c r="D51" s="310"/>
      <c r="E51" s="310"/>
      <c r="F51" s="310"/>
      <c r="G51" s="311"/>
      <c r="H51" s="163"/>
    </row>
    <row r="52" spans="2:8" ht="19.899999999999999" customHeight="1" x14ac:dyDescent="0.25">
      <c r="B52" s="309" t="s">
        <v>62</v>
      </c>
      <c r="C52" s="310"/>
      <c r="D52" s="310"/>
      <c r="E52" s="310"/>
      <c r="F52" s="310"/>
      <c r="G52" s="311"/>
      <c r="H52" s="128"/>
    </row>
    <row r="53" spans="2:8" ht="44.45" customHeight="1" x14ac:dyDescent="0.25">
      <c r="B53" s="309" t="s">
        <v>63</v>
      </c>
      <c r="C53" s="310"/>
      <c r="D53" s="310"/>
      <c r="E53" s="310"/>
      <c r="F53" s="310"/>
      <c r="G53" s="311"/>
      <c r="H53" s="169"/>
    </row>
    <row r="54" spans="2:8" ht="19.899999999999999" customHeight="1" x14ac:dyDescent="0.25">
      <c r="B54" s="309" t="s">
        <v>64</v>
      </c>
      <c r="C54" s="310"/>
      <c r="D54" s="310"/>
      <c r="E54" s="310"/>
      <c r="F54" s="310"/>
      <c r="G54" s="311"/>
    </row>
    <row r="55" spans="2:8" ht="13.9" customHeight="1" x14ac:dyDescent="0.25">
      <c r="B55" s="309" t="s">
        <v>65</v>
      </c>
      <c r="C55" s="310"/>
      <c r="D55" s="310"/>
      <c r="E55" s="310"/>
      <c r="F55" s="310"/>
      <c r="G55" s="311"/>
    </row>
    <row r="56" spans="2:8" ht="31.5" customHeight="1" x14ac:dyDescent="0.25">
      <c r="B56" s="309" t="s">
        <v>66</v>
      </c>
      <c r="C56" s="310"/>
      <c r="D56" s="310"/>
      <c r="E56" s="310"/>
      <c r="F56" s="310"/>
      <c r="G56" s="311"/>
    </row>
    <row r="57" spans="2:8" ht="25.9" customHeight="1" x14ac:dyDescent="0.25">
      <c r="B57" s="309" t="s">
        <v>67</v>
      </c>
      <c r="C57" s="310"/>
      <c r="D57" s="310"/>
      <c r="E57" s="310"/>
      <c r="F57" s="310"/>
      <c r="G57" s="311"/>
    </row>
    <row r="58" spans="2:8" ht="30.75" customHeight="1" x14ac:dyDescent="0.25">
      <c r="B58" s="309" t="s">
        <v>68</v>
      </c>
      <c r="C58" s="310"/>
      <c r="D58" s="310"/>
      <c r="E58" s="310"/>
      <c r="F58" s="310"/>
      <c r="G58" s="311"/>
    </row>
    <row r="59" spans="2:8" ht="30" customHeight="1" x14ac:dyDescent="0.25">
      <c r="B59" s="315" t="s">
        <v>69</v>
      </c>
      <c r="C59" s="316"/>
      <c r="D59" s="316"/>
      <c r="E59" s="316"/>
      <c r="F59" s="316"/>
      <c r="G59" s="317"/>
    </row>
    <row r="60" spans="2:8" ht="59.45" customHeight="1" x14ac:dyDescent="0.25">
      <c r="B60" s="309" t="s">
        <v>70</v>
      </c>
      <c r="C60" s="310"/>
      <c r="D60" s="310"/>
      <c r="E60" s="310"/>
      <c r="F60" s="310"/>
      <c r="G60" s="311"/>
    </row>
    <row r="61" spans="2:8" ht="39" customHeight="1" x14ac:dyDescent="0.25">
      <c r="B61" s="309" t="s">
        <v>71</v>
      </c>
      <c r="C61" s="310"/>
      <c r="D61" s="310"/>
      <c r="E61" s="310"/>
      <c r="F61" s="310"/>
      <c r="G61" s="311"/>
    </row>
    <row r="62" spans="2:8" ht="24" customHeight="1" x14ac:dyDescent="0.25">
      <c r="B62" s="321" t="s">
        <v>72</v>
      </c>
      <c r="C62" s="322"/>
      <c r="D62" s="322"/>
      <c r="E62" s="322"/>
      <c r="F62" s="322"/>
      <c r="G62" s="323"/>
    </row>
    <row r="63" spans="2:8" ht="26.45" customHeight="1" x14ac:dyDescent="0.25">
      <c r="B63" s="324" t="s">
        <v>239</v>
      </c>
      <c r="C63" s="325"/>
      <c r="D63" s="325"/>
      <c r="E63" s="325"/>
      <c r="F63" s="325"/>
      <c r="G63" s="326"/>
    </row>
    <row r="64" spans="2:8" ht="27.6" customHeight="1" x14ac:dyDescent="0.25">
      <c r="B64" s="327" t="s">
        <v>73</v>
      </c>
      <c r="C64" s="328"/>
      <c r="D64" s="328"/>
      <c r="E64" s="328"/>
      <c r="F64" s="328"/>
      <c r="G64" s="329"/>
    </row>
    <row r="65" spans="2:7" ht="50.45" customHeight="1" x14ac:dyDescent="0.25">
      <c r="B65" s="327" t="s">
        <v>74</v>
      </c>
      <c r="C65" s="328"/>
      <c r="D65" s="328"/>
      <c r="E65" s="328"/>
      <c r="F65" s="328"/>
      <c r="G65" s="329"/>
    </row>
    <row r="66" spans="2:7" ht="50.45" customHeight="1" x14ac:dyDescent="0.25">
      <c r="B66" s="309" t="s">
        <v>75</v>
      </c>
      <c r="C66" s="310"/>
      <c r="D66" s="310"/>
      <c r="E66" s="310"/>
      <c r="F66" s="310"/>
      <c r="G66" s="311"/>
    </row>
    <row r="67" spans="2:7" ht="36" customHeight="1" thickBot="1" x14ac:dyDescent="0.3">
      <c r="B67" s="318" t="s">
        <v>76</v>
      </c>
      <c r="C67" s="319"/>
      <c r="D67" s="319"/>
      <c r="E67" s="319"/>
      <c r="F67" s="319"/>
      <c r="G67" s="320"/>
    </row>
  </sheetData>
  <mergeCells count="43">
    <mergeCell ref="B10:C12"/>
    <mergeCell ref="B13:G13"/>
    <mergeCell ref="B7:G8"/>
    <mergeCell ref="B2:G2"/>
    <mergeCell ref="B3:G3"/>
    <mergeCell ref="B4:G4"/>
    <mergeCell ref="B5:G5"/>
    <mergeCell ref="B6:G6"/>
    <mergeCell ref="C20:G20"/>
    <mergeCell ref="C23:F23"/>
    <mergeCell ref="C24:F24"/>
    <mergeCell ref="C18:G18"/>
    <mergeCell ref="C25:F25"/>
    <mergeCell ref="B26:G26"/>
    <mergeCell ref="B27:B29"/>
    <mergeCell ref="C27:C29"/>
    <mergeCell ref="D27:D29"/>
    <mergeCell ref="F27:F28"/>
    <mergeCell ref="B54:G54"/>
    <mergeCell ref="C43:F43"/>
    <mergeCell ref="C44:F44"/>
    <mergeCell ref="C45:F45"/>
    <mergeCell ref="C46:F46"/>
    <mergeCell ref="C47:F47"/>
    <mergeCell ref="C48:F48"/>
    <mergeCell ref="B49:G49"/>
    <mergeCell ref="B50:G50"/>
    <mergeCell ref="B51:G51"/>
    <mergeCell ref="B52:G52"/>
    <mergeCell ref="B53:G53"/>
    <mergeCell ref="B67:G67"/>
    <mergeCell ref="B55:G55"/>
    <mergeCell ref="B56:G56"/>
    <mergeCell ref="B57:G57"/>
    <mergeCell ref="B58:G58"/>
    <mergeCell ref="B59:G59"/>
    <mergeCell ref="B60:G60"/>
    <mergeCell ref="B61:G61"/>
    <mergeCell ref="B62:G62"/>
    <mergeCell ref="B63:G63"/>
    <mergeCell ref="B64:G64"/>
    <mergeCell ref="B65:G65"/>
    <mergeCell ref="B66:G66"/>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28515625" defaultRowHeight="16.5" x14ac:dyDescent="0.25"/>
  <cols>
    <col min="1" max="1" width="2.140625" style="95" customWidth="1"/>
    <col min="2" max="2" width="12" style="131" customWidth="1"/>
    <col min="3" max="3" width="58.7109375" style="131" customWidth="1"/>
    <col min="4" max="4" width="21.7109375" style="131" customWidth="1"/>
    <col min="5" max="5" width="18.140625" style="183" customWidth="1"/>
    <col min="6" max="6" width="17.7109375" style="95" customWidth="1"/>
    <col min="7" max="7" width="28.42578125" style="182" customWidth="1"/>
    <col min="8" max="8" width="24.5703125" style="95" customWidth="1"/>
    <col min="9" max="9" width="15.5703125" style="95" customWidth="1"/>
    <col min="10" max="10" width="18.7109375" style="95" customWidth="1"/>
    <col min="11" max="11" width="16.42578125" style="95" bestFit="1" customWidth="1"/>
    <col min="12" max="12" width="25.28515625" style="95" customWidth="1"/>
    <col min="13" max="16" width="27.140625" style="95" customWidth="1"/>
    <col min="17" max="17" width="18" style="95" customWidth="1"/>
    <col min="18" max="18" width="17" style="95" customWidth="1"/>
    <col min="19" max="198" width="13.140625" style="95" customWidth="1"/>
    <col min="199" max="16384" width="14.28515625" style="95"/>
  </cols>
  <sheetData>
    <row r="1" spans="2:198" ht="11.25" customHeight="1" x14ac:dyDescent="0.25">
      <c r="B1" s="90"/>
      <c r="C1" s="91"/>
      <c r="D1" s="91"/>
      <c r="E1" s="92"/>
      <c r="F1" s="93"/>
      <c r="G1" s="94"/>
    </row>
    <row r="2" spans="2:198" x14ac:dyDescent="0.25">
      <c r="B2" s="264" t="s">
        <v>0</v>
      </c>
      <c r="C2" s="265"/>
      <c r="D2" s="265"/>
      <c r="E2" s="265"/>
      <c r="F2" s="265"/>
      <c r="G2" s="266"/>
    </row>
    <row r="3" spans="2:198" x14ac:dyDescent="0.25">
      <c r="B3" s="264" t="s">
        <v>1</v>
      </c>
      <c r="C3" s="265"/>
      <c r="D3" s="265"/>
      <c r="E3" s="265"/>
      <c r="F3" s="265"/>
      <c r="G3" s="266"/>
      <c r="H3" s="96"/>
    </row>
    <row r="4" spans="2:198" x14ac:dyDescent="0.25">
      <c r="B4" s="264" t="s">
        <v>2</v>
      </c>
      <c r="C4" s="265"/>
      <c r="D4" s="265"/>
      <c r="E4" s="265"/>
      <c r="F4" s="265"/>
      <c r="G4" s="266"/>
      <c r="H4" s="96"/>
    </row>
    <row r="5" spans="2:198" x14ac:dyDescent="0.25">
      <c r="B5" s="267" t="s">
        <v>3</v>
      </c>
      <c r="C5" s="268"/>
      <c r="D5" s="268"/>
      <c r="E5" s="268"/>
      <c r="F5" s="268"/>
      <c r="G5" s="269"/>
    </row>
    <row r="6" spans="2:198" x14ac:dyDescent="0.25">
      <c r="B6" s="270" t="s">
        <v>4</v>
      </c>
      <c r="C6" s="271"/>
      <c r="D6" s="271"/>
      <c r="E6" s="271"/>
      <c r="F6" s="271"/>
      <c r="G6" s="272"/>
    </row>
    <row r="7" spans="2:198" ht="33.75" customHeight="1" thickBot="1" x14ac:dyDescent="0.3">
      <c r="B7" s="348" t="s">
        <v>77</v>
      </c>
      <c r="C7" s="349"/>
      <c r="D7" s="349"/>
      <c r="E7" s="349"/>
      <c r="F7" s="349"/>
      <c r="G7" s="350"/>
      <c r="J7" s="97" t="s">
        <v>78</v>
      </c>
      <c r="K7" s="97"/>
    </row>
    <row r="8" spans="2:198" ht="25.15" customHeight="1" thickBot="1" x14ac:dyDescent="0.3">
      <c r="B8" s="351" t="s">
        <v>79</v>
      </c>
      <c r="C8" s="352"/>
      <c r="D8" s="353"/>
      <c r="E8" s="98" t="s">
        <v>80</v>
      </c>
      <c r="F8" s="354" t="s">
        <v>81</v>
      </c>
      <c r="G8" s="355"/>
      <c r="J8" s="97" t="s">
        <v>82</v>
      </c>
      <c r="K8" s="97"/>
    </row>
    <row r="9" spans="2:198" s="103" customFormat="1" ht="14.25" customHeight="1" thickBot="1" x14ac:dyDescent="0.3">
      <c r="B9" s="99"/>
      <c r="C9" s="100"/>
      <c r="D9" s="100"/>
      <c r="E9" s="101"/>
      <c r="F9" s="100"/>
      <c r="G9" s="102"/>
      <c r="H9" s="95"/>
      <c r="I9" s="95"/>
      <c r="J9" s="95" t="s">
        <v>83</v>
      </c>
      <c r="K9" s="95"/>
      <c r="L9" s="95" t="s">
        <v>84</v>
      </c>
      <c r="M9" s="95"/>
      <c r="N9" s="95"/>
      <c r="O9" s="95"/>
      <c r="P9" s="95"/>
      <c r="Q9" s="95"/>
      <c r="R9" s="95"/>
      <c r="S9" s="95"/>
      <c r="T9" s="95"/>
      <c r="U9" s="95"/>
      <c r="V9" s="95"/>
      <c r="W9" s="95"/>
      <c r="X9" s="95"/>
      <c r="Y9" s="95"/>
      <c r="Z9" s="95"/>
      <c r="AA9" s="95"/>
      <c r="AB9" s="95"/>
      <c r="AC9" s="95"/>
      <c r="AD9" s="95"/>
      <c r="AE9" s="95"/>
      <c r="AF9" s="95"/>
      <c r="AG9" s="95"/>
      <c r="AH9" s="95"/>
      <c r="AI9" s="95"/>
      <c r="AJ9" s="95"/>
      <c r="AK9" s="95"/>
      <c r="AL9" s="95"/>
      <c r="AM9" s="95"/>
      <c r="AN9" s="95"/>
      <c r="AO9" s="95"/>
      <c r="AP9" s="95"/>
      <c r="AQ9" s="95"/>
      <c r="AR9" s="95"/>
      <c r="AS9" s="95"/>
      <c r="AT9" s="95"/>
      <c r="AU9" s="95"/>
      <c r="AV9" s="95"/>
      <c r="AW9" s="95"/>
      <c r="AX9" s="95"/>
      <c r="AY9" s="95"/>
      <c r="AZ9" s="95"/>
      <c r="BA9" s="95"/>
      <c r="BB9" s="95"/>
      <c r="BC9" s="95"/>
      <c r="BD9" s="95"/>
      <c r="BE9" s="95"/>
      <c r="BF9" s="95"/>
      <c r="BG9" s="95"/>
      <c r="BH9" s="95"/>
      <c r="BI9" s="95"/>
      <c r="BJ9" s="95"/>
      <c r="BK9" s="95"/>
      <c r="BL9" s="95"/>
      <c r="BM9" s="95"/>
      <c r="BN9" s="95"/>
      <c r="BO9" s="95"/>
      <c r="BP9" s="95"/>
      <c r="BQ9" s="95"/>
      <c r="BR9" s="95"/>
      <c r="BS9" s="95"/>
      <c r="BT9" s="95"/>
      <c r="BU9" s="95"/>
      <c r="BV9" s="95"/>
      <c r="BW9" s="95"/>
      <c r="BX9" s="95"/>
      <c r="BY9" s="95"/>
      <c r="BZ9" s="95"/>
      <c r="CA9" s="95"/>
      <c r="CB9" s="95"/>
      <c r="CC9" s="95"/>
      <c r="CD9" s="95"/>
      <c r="CE9" s="95"/>
      <c r="CF9" s="95"/>
      <c r="CG9" s="95"/>
      <c r="CH9" s="95"/>
      <c r="CI9" s="95"/>
      <c r="CJ9" s="95"/>
      <c r="CK9" s="95"/>
      <c r="CL9" s="95"/>
      <c r="CM9" s="95"/>
      <c r="CN9" s="95"/>
      <c r="CO9" s="95"/>
      <c r="CP9" s="95"/>
      <c r="CQ9" s="95"/>
      <c r="CR9" s="95"/>
      <c r="CS9" s="95"/>
      <c r="CT9" s="95"/>
      <c r="CU9" s="95"/>
      <c r="CV9" s="95"/>
      <c r="CW9" s="95"/>
      <c r="CX9" s="95"/>
      <c r="CY9" s="95"/>
      <c r="CZ9" s="95"/>
      <c r="DA9" s="95"/>
      <c r="DB9" s="95"/>
      <c r="DC9" s="95"/>
      <c r="DD9" s="95"/>
      <c r="DE9" s="95"/>
      <c r="DF9" s="95"/>
      <c r="DG9" s="95"/>
      <c r="DH9" s="95"/>
      <c r="DI9" s="95"/>
      <c r="DJ9" s="95"/>
      <c r="DK9" s="95"/>
      <c r="DL9" s="95"/>
      <c r="DM9" s="95"/>
      <c r="DN9" s="95"/>
      <c r="DO9" s="95"/>
      <c r="DP9" s="95"/>
      <c r="DQ9" s="95"/>
      <c r="DR9" s="95"/>
      <c r="DS9" s="95"/>
      <c r="DT9" s="95"/>
      <c r="DU9" s="95"/>
      <c r="DV9" s="95"/>
      <c r="DW9" s="95"/>
      <c r="DX9" s="95"/>
      <c r="DY9" s="95"/>
      <c r="DZ9" s="95"/>
      <c r="EA9" s="95"/>
      <c r="EB9" s="95"/>
      <c r="EC9" s="95"/>
      <c r="ED9" s="95"/>
      <c r="EE9" s="95"/>
      <c r="EF9" s="95"/>
      <c r="EG9" s="95"/>
      <c r="EH9" s="95"/>
      <c r="EI9" s="95"/>
      <c r="EJ9" s="95"/>
      <c r="EK9" s="95"/>
      <c r="EL9" s="95"/>
      <c r="EM9" s="95"/>
      <c r="EN9" s="95"/>
      <c r="EO9" s="95"/>
      <c r="EP9" s="95"/>
      <c r="EQ9" s="95"/>
      <c r="ER9" s="95"/>
      <c r="ES9" s="95"/>
      <c r="ET9" s="95"/>
      <c r="EU9" s="95"/>
      <c r="EV9" s="95"/>
      <c r="EW9" s="95"/>
      <c r="EX9" s="95"/>
      <c r="EY9" s="95"/>
      <c r="EZ9" s="95"/>
      <c r="FA9" s="95"/>
      <c r="FB9" s="95"/>
      <c r="FC9" s="95"/>
      <c r="FD9" s="95"/>
      <c r="FE9" s="95"/>
      <c r="FF9" s="95"/>
      <c r="FG9" s="95"/>
      <c r="FH9" s="95"/>
      <c r="FI9" s="95"/>
      <c r="FJ9" s="95"/>
      <c r="FK9" s="95"/>
      <c r="FL9" s="95"/>
      <c r="FM9" s="95"/>
      <c r="FN9" s="95"/>
      <c r="FO9" s="95"/>
      <c r="FP9" s="95"/>
      <c r="FQ9" s="95"/>
      <c r="FR9" s="95"/>
      <c r="FS9" s="95"/>
      <c r="FT9" s="95"/>
      <c r="FU9" s="95"/>
      <c r="FV9" s="95"/>
      <c r="FW9" s="95"/>
      <c r="FX9" s="95"/>
      <c r="FY9" s="95"/>
      <c r="FZ9" s="95"/>
      <c r="GA9" s="95"/>
      <c r="GB9" s="95"/>
      <c r="GC9" s="95"/>
      <c r="GD9" s="95"/>
      <c r="GE9" s="95"/>
      <c r="GF9" s="95"/>
      <c r="GG9" s="95"/>
      <c r="GH9" s="95"/>
      <c r="GI9" s="95"/>
      <c r="GJ9" s="95"/>
      <c r="GK9" s="95"/>
      <c r="GL9" s="95"/>
      <c r="GM9" s="95"/>
      <c r="GN9" s="95"/>
      <c r="GO9" s="95"/>
      <c r="GP9" s="95"/>
    </row>
    <row r="10" spans="2:198" s="103" customFormat="1" ht="13.15" customHeight="1" x14ac:dyDescent="0.25">
      <c r="B10" s="279" t="s">
        <v>6</v>
      </c>
      <c r="C10" s="280"/>
      <c r="D10" s="104" t="s">
        <v>7</v>
      </c>
      <c r="E10" s="105" t="s">
        <v>8</v>
      </c>
      <c r="F10" s="104" t="s">
        <v>9</v>
      </c>
      <c r="G10" s="106" t="s">
        <v>10</v>
      </c>
      <c r="H10" s="95"/>
      <c r="I10" s="95"/>
      <c r="J10" s="95"/>
      <c r="K10" s="95"/>
      <c r="L10" s="214"/>
      <c r="M10" s="214"/>
      <c r="N10" s="95"/>
      <c r="O10" s="95"/>
      <c r="P10" s="95"/>
      <c r="Q10" s="95"/>
      <c r="R10" s="95"/>
      <c r="S10" s="95"/>
      <c r="T10" s="95"/>
      <c r="U10" s="95"/>
      <c r="V10" s="95"/>
      <c r="W10" s="95"/>
      <c r="X10" s="95"/>
      <c r="Y10" s="95"/>
      <c r="Z10" s="95"/>
      <c r="AA10" s="95"/>
      <c r="AB10" s="95"/>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c r="GG10" s="95"/>
      <c r="GH10" s="95"/>
      <c r="GI10" s="95"/>
      <c r="GJ10" s="95"/>
      <c r="GK10" s="95"/>
      <c r="GL10" s="95"/>
      <c r="GM10" s="95"/>
      <c r="GN10" s="95"/>
      <c r="GO10" s="95"/>
      <c r="GP10" s="95"/>
    </row>
    <row r="11" spans="2:198" s="103" customFormat="1" ht="14.65" customHeight="1" x14ac:dyDescent="0.25">
      <c r="B11" s="281"/>
      <c r="C11" s="282"/>
      <c r="D11" s="107" t="s">
        <v>11</v>
      </c>
      <c r="E11" s="108" t="s">
        <v>12</v>
      </c>
      <c r="F11" s="107" t="s">
        <v>13</v>
      </c>
      <c r="G11" s="109" t="s">
        <v>14</v>
      </c>
      <c r="H11" s="95"/>
      <c r="I11" s="95"/>
      <c r="J11" s="95">
        <v>116.26</v>
      </c>
      <c r="K11" s="95"/>
      <c r="L11" s="214">
        <v>148.68</v>
      </c>
      <c r="M11" s="214"/>
      <c r="N11" s="95"/>
      <c r="O11" s="95"/>
      <c r="P11" s="95"/>
      <c r="Q11" s="95"/>
      <c r="R11" s="95"/>
      <c r="S11" s="95"/>
      <c r="T11" s="95"/>
      <c r="U11" s="95"/>
      <c r="V11" s="95"/>
      <c r="W11" s="95"/>
      <c r="X11" s="95"/>
      <c r="Y11" s="95"/>
      <c r="Z11" s="95"/>
      <c r="AA11" s="95"/>
      <c r="AB11" s="95"/>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c r="GG11" s="95"/>
      <c r="GH11" s="95"/>
      <c r="GI11" s="95"/>
      <c r="GJ11" s="95"/>
      <c r="GK11" s="95"/>
      <c r="GL11" s="95"/>
      <c r="GM11" s="95"/>
      <c r="GN11" s="95"/>
      <c r="GO11" s="95"/>
      <c r="GP11" s="95"/>
    </row>
    <row r="12" spans="2:198" s="103" customFormat="1" ht="15" customHeight="1" thickBot="1" x14ac:dyDescent="0.3">
      <c r="B12" s="283"/>
      <c r="C12" s="284"/>
      <c r="D12" s="110" t="s">
        <v>15</v>
      </c>
      <c r="E12" s="111" t="s">
        <v>16</v>
      </c>
      <c r="F12" s="110" t="s">
        <v>17</v>
      </c>
      <c r="G12" s="112" t="s">
        <v>18</v>
      </c>
      <c r="H12" s="95"/>
      <c r="I12" s="95"/>
      <c r="J12" s="95"/>
      <c r="K12" s="95"/>
      <c r="L12" s="214"/>
      <c r="M12" s="214"/>
      <c r="N12" s="95" t="s">
        <v>85</v>
      </c>
      <c r="O12" s="95"/>
      <c r="P12" s="95"/>
      <c r="Q12" s="95"/>
      <c r="R12" s="95"/>
      <c r="S12" s="95"/>
      <c r="T12" s="95"/>
      <c r="U12" s="95"/>
      <c r="V12" s="95"/>
      <c r="W12" s="95"/>
      <c r="X12" s="95"/>
      <c r="Y12" s="95"/>
      <c r="Z12" s="95"/>
      <c r="AA12" s="95"/>
      <c r="AB12" s="95"/>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c r="GG12" s="95"/>
      <c r="GH12" s="95"/>
      <c r="GI12" s="95"/>
      <c r="GJ12" s="95"/>
      <c r="GK12" s="95"/>
      <c r="GL12" s="95"/>
      <c r="GM12" s="95"/>
      <c r="GN12" s="95"/>
      <c r="GO12" s="95"/>
      <c r="GP12" s="95"/>
    </row>
    <row r="13" spans="2:198" s="103" customFormat="1" ht="14.65" customHeight="1" thickBot="1" x14ac:dyDescent="0.3">
      <c r="B13" s="285" t="s">
        <v>19</v>
      </c>
      <c r="C13" s="286"/>
      <c r="D13" s="286"/>
      <c r="E13" s="286"/>
      <c r="F13" s="286"/>
      <c r="G13" s="287"/>
      <c r="H13" s="95"/>
      <c r="I13" s="95"/>
      <c r="J13" s="95" t="s">
        <v>86</v>
      </c>
      <c r="K13" s="95">
        <f>+ROUND(L11/J11,2)</f>
        <v>1.28</v>
      </c>
      <c r="L13" s="214"/>
      <c r="M13" s="214"/>
      <c r="N13" s="95"/>
      <c r="O13" s="95"/>
      <c r="P13" s="95"/>
      <c r="Q13" s="95"/>
      <c r="R13" s="95"/>
      <c r="S13" s="95"/>
      <c r="T13" s="95"/>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c r="GG13" s="95"/>
      <c r="GH13" s="95"/>
      <c r="GI13" s="95"/>
      <c r="GJ13" s="95"/>
      <c r="GK13" s="95"/>
      <c r="GL13" s="95"/>
      <c r="GM13" s="95"/>
      <c r="GN13" s="95"/>
      <c r="GO13" s="95"/>
      <c r="GP13" s="95"/>
    </row>
    <row r="14" spans="2:198" s="103" customFormat="1" ht="27" customHeight="1" x14ac:dyDescent="0.25">
      <c r="B14" s="185"/>
      <c r="C14" s="186" t="s">
        <v>20</v>
      </c>
      <c r="D14" s="186"/>
      <c r="E14" s="187"/>
      <c r="F14" s="186"/>
      <c r="G14" s="188"/>
      <c r="H14" s="95"/>
      <c r="I14" s="95"/>
      <c r="J14" s="128"/>
      <c r="K14" s="128"/>
      <c r="L14" s="215"/>
      <c r="M14" s="214"/>
      <c r="N14" s="95"/>
      <c r="O14" s="95"/>
      <c r="P14" s="95"/>
      <c r="Q14" s="95"/>
      <c r="R14" s="95"/>
      <c r="S14" s="95"/>
      <c r="T14" s="95"/>
      <c r="U14" s="95"/>
      <c r="V14" s="95"/>
      <c r="W14" s="95"/>
      <c r="X14" s="95"/>
      <c r="Y14" s="95"/>
      <c r="Z14" s="95"/>
      <c r="AA14" s="95"/>
      <c r="AB14" s="95"/>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c r="GG14" s="95"/>
      <c r="GH14" s="95"/>
      <c r="GI14" s="95"/>
      <c r="GJ14" s="95"/>
      <c r="GK14" s="95"/>
      <c r="GL14" s="95"/>
      <c r="GM14" s="95"/>
      <c r="GN14" s="95"/>
      <c r="GO14" s="95"/>
      <c r="GP14" s="95"/>
    </row>
    <row r="15" spans="2:198" s="103" customFormat="1" ht="18" customHeight="1" x14ac:dyDescent="0.25">
      <c r="B15" s="121"/>
      <c r="C15" s="113" t="s">
        <v>87</v>
      </c>
      <c r="D15" s="114">
        <f>+'[7]COSTOS INTERVENTORIA (2025 OK)'!$M$8</f>
        <v>8532000</v>
      </c>
      <c r="E15" s="115">
        <v>650000</v>
      </c>
      <c r="F15" s="116">
        <v>6.5</v>
      </c>
      <c r="G15" s="123">
        <f>+ROUND((D15+E15)*F15,0)</f>
        <v>59683000</v>
      </c>
      <c r="H15" s="356"/>
      <c r="I15" s="128"/>
      <c r="J15" s="128">
        <v>7300000</v>
      </c>
      <c r="K15" s="128">
        <v>550000</v>
      </c>
      <c r="L15" s="215">
        <f>+ROUND(J15*$K$13,0)</f>
        <v>9344000</v>
      </c>
      <c r="M15" s="215">
        <f>+ROUND(K15*$K$13,0)</f>
        <v>704000</v>
      </c>
      <c r="N15" s="128">
        <f>+AVERAGE(L15,D15)</f>
        <v>8938000</v>
      </c>
      <c r="O15" s="128"/>
      <c r="P15" s="128"/>
      <c r="Q15" s="44"/>
      <c r="R15" s="44"/>
      <c r="S15" s="95"/>
      <c r="T15" s="95"/>
      <c r="U15" s="95"/>
      <c r="V15" s="95"/>
      <c r="W15" s="95"/>
      <c r="X15" s="95"/>
      <c r="Y15" s="95"/>
      <c r="Z15" s="95"/>
      <c r="AA15" s="95"/>
      <c r="AB15" s="95"/>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c r="GG15" s="95"/>
      <c r="GH15" s="95"/>
      <c r="GI15" s="95"/>
      <c r="GJ15" s="95"/>
      <c r="GK15" s="95"/>
      <c r="GL15" s="95"/>
      <c r="GM15" s="95"/>
      <c r="GN15" s="95"/>
      <c r="GO15" s="95"/>
      <c r="GP15" s="95"/>
    </row>
    <row r="16" spans="2:198" s="103" customFormat="1" ht="18" customHeight="1" x14ac:dyDescent="0.25">
      <c r="B16" s="121"/>
      <c r="C16" s="113" t="s">
        <v>88</v>
      </c>
      <c r="D16" s="114">
        <f>+'[7]COSTOS INTERVENTORIA (2025 OK)'!$M$9</f>
        <v>6764000</v>
      </c>
      <c r="E16" s="115">
        <v>600000</v>
      </c>
      <c r="F16" s="116">
        <v>13</v>
      </c>
      <c r="G16" s="123">
        <f>+ROUND((D16+E16)*F16,0)</f>
        <v>95732000</v>
      </c>
      <c r="H16" s="356"/>
      <c r="I16" s="128"/>
      <c r="J16" s="128">
        <v>5300000</v>
      </c>
      <c r="K16" s="128">
        <v>550000</v>
      </c>
      <c r="L16" s="215">
        <f t="shared" ref="L16:L17" si="0">+ROUND(J16*$K$13,0)</f>
        <v>6784000</v>
      </c>
      <c r="M16" s="215">
        <f t="shared" ref="M16:M77" si="1">+ROUND(K16*$K$13,0)</f>
        <v>704000</v>
      </c>
      <c r="N16" s="128">
        <f t="shared" ref="N16:N66" si="2">+AVERAGE(L16,D16)</f>
        <v>6774000</v>
      </c>
      <c r="O16" s="128"/>
      <c r="P16" s="128"/>
      <c r="Q16" s="44"/>
      <c r="R16" s="44"/>
      <c r="S16" s="95"/>
      <c r="T16" s="95"/>
      <c r="U16" s="95"/>
      <c r="V16" s="95"/>
      <c r="W16" s="95"/>
      <c r="X16" s="95"/>
      <c r="Y16" s="95"/>
      <c r="Z16" s="95"/>
      <c r="AA16" s="95"/>
      <c r="AB16" s="95"/>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c r="GG16" s="95"/>
      <c r="GH16" s="95"/>
      <c r="GI16" s="95"/>
      <c r="GJ16" s="95"/>
      <c r="GK16" s="95"/>
      <c r="GL16" s="95"/>
      <c r="GM16" s="95"/>
      <c r="GN16" s="95"/>
      <c r="GO16" s="95"/>
      <c r="GP16" s="95"/>
    </row>
    <row r="17" spans="2:198" s="103" customFormat="1" ht="18" customHeight="1" x14ac:dyDescent="0.25">
      <c r="B17" s="121"/>
      <c r="C17" s="113" t="s">
        <v>89</v>
      </c>
      <c r="D17" s="114">
        <f>+'[7]COSTOS INTERVENTORIA (2025 OK)'!$L$10</f>
        <v>4507000</v>
      </c>
      <c r="E17" s="115">
        <v>500000</v>
      </c>
      <c r="F17" s="116">
        <v>13</v>
      </c>
      <c r="G17" s="123">
        <f>+ROUND((D17+E17)*F17,0)</f>
        <v>65091000</v>
      </c>
      <c r="H17" s="96"/>
      <c r="I17" s="128"/>
      <c r="J17" s="128">
        <v>3100000</v>
      </c>
      <c r="K17" s="128">
        <v>550000</v>
      </c>
      <c r="L17" s="215">
        <f t="shared" si="0"/>
        <v>3968000</v>
      </c>
      <c r="M17" s="215">
        <f t="shared" si="1"/>
        <v>704000</v>
      </c>
      <c r="N17" s="128">
        <f t="shared" si="2"/>
        <v>4237500</v>
      </c>
      <c r="O17" s="128"/>
      <c r="P17" s="128"/>
      <c r="Q17" s="46"/>
      <c r="R17" s="46"/>
      <c r="S17" s="95"/>
      <c r="T17" s="95"/>
      <c r="U17" s="95"/>
      <c r="V17" s="95"/>
      <c r="W17" s="95"/>
      <c r="X17" s="95"/>
      <c r="Y17" s="95"/>
      <c r="Z17" s="95"/>
      <c r="AA17" s="95"/>
      <c r="AB17" s="95"/>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c r="GG17" s="95"/>
      <c r="GH17" s="95"/>
      <c r="GI17" s="95"/>
      <c r="GJ17" s="95"/>
      <c r="GK17" s="95"/>
      <c r="GL17" s="95"/>
      <c r="GM17" s="95"/>
      <c r="GN17" s="95"/>
      <c r="GO17" s="95"/>
      <c r="GP17" s="95"/>
    </row>
    <row r="18" spans="2:198" s="103" customFormat="1" ht="45.75" customHeight="1" x14ac:dyDescent="0.25">
      <c r="B18" s="189"/>
      <c r="C18" s="208" t="s">
        <v>90</v>
      </c>
      <c r="D18" s="117"/>
      <c r="E18" s="118"/>
      <c r="F18" s="119"/>
      <c r="G18" s="190">
        <f>+((4*D19)+(2*0.5*D20))*6</f>
        <v>234150000</v>
      </c>
      <c r="H18" s="160" t="s">
        <v>50</v>
      </c>
      <c r="I18" s="128"/>
      <c r="J18" s="128"/>
      <c r="K18" s="128"/>
      <c r="L18" s="216"/>
      <c r="M18" s="215">
        <f t="shared" si="1"/>
        <v>0</v>
      </c>
      <c r="N18" s="128" t="e">
        <f t="shared" si="2"/>
        <v>#DIV/0!</v>
      </c>
      <c r="O18" s="128"/>
      <c r="P18" s="128"/>
      <c r="Q18" s="46"/>
      <c r="R18" s="46"/>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c r="GN18" s="95"/>
      <c r="GO18" s="95"/>
      <c r="GP18" s="95"/>
    </row>
    <row r="19" spans="2:198" s="103" customFormat="1" ht="18.600000000000001" customHeight="1" x14ac:dyDescent="0.25">
      <c r="B19" s="189"/>
      <c r="C19" s="209" t="s">
        <v>91</v>
      </c>
      <c r="D19" s="114">
        <f>+'[7]COSTOS INTERVENTORIA (2025 OK)'!$L$13</f>
        <v>7805000</v>
      </c>
      <c r="E19" s="184"/>
      <c r="F19" s="116"/>
      <c r="G19" s="191"/>
      <c r="H19" s="195"/>
      <c r="I19" s="128"/>
      <c r="J19" s="128">
        <v>6800000</v>
      </c>
      <c r="K19" s="128"/>
      <c r="L19" s="215">
        <f>+ROUND(J19*$K$13,0)</f>
        <v>8704000</v>
      </c>
      <c r="M19" s="215">
        <f t="shared" si="1"/>
        <v>0</v>
      </c>
      <c r="N19" s="128">
        <f t="shared" si="2"/>
        <v>8254500</v>
      </c>
      <c r="O19" s="128"/>
      <c r="P19" s="128"/>
      <c r="Q19" s="46"/>
      <c r="R19" s="46"/>
      <c r="S19" s="95"/>
      <c r="T19" s="95"/>
      <c r="U19" s="95"/>
      <c r="V19" s="95"/>
      <c r="W19" s="95"/>
      <c r="X19" s="95"/>
      <c r="Y19" s="95"/>
      <c r="Z19" s="95"/>
      <c r="AA19" s="95"/>
      <c r="AB19" s="95"/>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c r="GN19" s="95"/>
      <c r="GO19" s="95"/>
      <c r="GP19" s="95"/>
    </row>
    <row r="20" spans="2:198" s="103" customFormat="1" ht="18.600000000000001" customHeight="1" x14ac:dyDescent="0.25">
      <c r="B20" s="189"/>
      <c r="C20" s="209" t="s">
        <v>92</v>
      </c>
      <c r="D20" s="114">
        <f>+'[7]COSTOS INTERVENTORIA (2025 OK)'!$L$13</f>
        <v>7805000</v>
      </c>
      <c r="E20" s="184"/>
      <c r="F20" s="116"/>
      <c r="G20" s="191"/>
      <c r="H20" s="96"/>
      <c r="I20" s="128"/>
      <c r="J20" s="128"/>
      <c r="K20" s="128"/>
      <c r="L20" s="215">
        <f t="shared" ref="L20:L21" si="3">+ROUND(J20*$K$13,0)</f>
        <v>0</v>
      </c>
      <c r="M20" s="215">
        <f t="shared" si="1"/>
        <v>0</v>
      </c>
      <c r="N20" s="128">
        <f t="shared" si="2"/>
        <v>3902500</v>
      </c>
      <c r="O20" s="128"/>
      <c r="P20" s="128"/>
      <c r="Q20" s="46"/>
      <c r="R20" s="46"/>
      <c r="S20" s="95"/>
      <c r="T20" s="95"/>
      <c r="U20" s="95"/>
      <c r="V20" s="95"/>
      <c r="W20" s="95"/>
      <c r="X20" s="95"/>
      <c r="Y20" s="95"/>
      <c r="Z20" s="95"/>
      <c r="AA20" s="95"/>
      <c r="AB20" s="95"/>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c r="GC20" s="95"/>
      <c r="GD20" s="95"/>
      <c r="GE20" s="95"/>
      <c r="GF20" s="95"/>
      <c r="GG20" s="95"/>
      <c r="GH20" s="95"/>
      <c r="GI20" s="95"/>
      <c r="GJ20" s="95"/>
      <c r="GK20" s="95"/>
      <c r="GL20" s="95"/>
      <c r="GM20" s="95"/>
      <c r="GN20" s="95"/>
      <c r="GO20" s="95"/>
      <c r="GP20" s="95"/>
    </row>
    <row r="21" spans="2:198" s="103" customFormat="1" ht="18.600000000000001" customHeight="1" x14ac:dyDescent="0.25">
      <c r="B21" s="189"/>
      <c r="C21" s="209" t="s">
        <v>93</v>
      </c>
      <c r="D21" s="114">
        <f>+'[7]COSTOS INTERVENTORIA (2025 OK)'!$L$13</f>
        <v>7805000</v>
      </c>
      <c r="E21" s="184"/>
      <c r="F21" s="116"/>
      <c r="G21" s="191"/>
      <c r="H21" s="96"/>
      <c r="I21" s="128"/>
      <c r="J21" s="128"/>
      <c r="K21" s="128"/>
      <c r="L21" s="215">
        <f t="shared" si="3"/>
        <v>0</v>
      </c>
      <c r="M21" s="215">
        <f t="shared" si="1"/>
        <v>0</v>
      </c>
      <c r="N21" s="128">
        <f t="shared" si="2"/>
        <v>3902500</v>
      </c>
      <c r="O21" s="128"/>
      <c r="P21" s="128"/>
      <c r="Q21" s="46"/>
      <c r="R21" s="46"/>
      <c r="S21" s="95"/>
      <c r="T21" s="95"/>
      <c r="U21" s="95"/>
      <c r="V21" s="95"/>
      <c r="W21" s="95"/>
      <c r="X21" s="95"/>
      <c r="Y21" s="95"/>
      <c r="Z21" s="95"/>
      <c r="AA21" s="95"/>
      <c r="AB21" s="95"/>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c r="GC21" s="95"/>
      <c r="GD21" s="95"/>
      <c r="GE21" s="95"/>
      <c r="GF21" s="95"/>
      <c r="GG21" s="95"/>
      <c r="GH21" s="95"/>
      <c r="GI21" s="95"/>
      <c r="GJ21" s="95"/>
      <c r="GK21" s="95"/>
      <c r="GL21" s="95"/>
      <c r="GM21" s="95"/>
      <c r="GN21" s="95"/>
      <c r="GO21" s="95"/>
      <c r="GP21" s="95"/>
    </row>
    <row r="22" spans="2:198" s="103" customFormat="1" ht="18.600000000000001" customHeight="1" x14ac:dyDescent="0.25">
      <c r="B22" s="189"/>
      <c r="C22" s="209" t="s">
        <v>94</v>
      </c>
      <c r="D22" s="114">
        <f>+'[7]COSTOS INTERVENTORIA (2025 OK)'!$L$13</f>
        <v>7805000</v>
      </c>
      <c r="E22" s="184"/>
      <c r="F22" s="116"/>
      <c r="G22" s="191"/>
      <c r="H22" s="96"/>
      <c r="I22" s="128"/>
      <c r="J22" s="128"/>
      <c r="K22" s="128"/>
      <c r="L22" s="216"/>
      <c r="M22" s="215">
        <f t="shared" si="1"/>
        <v>0</v>
      </c>
      <c r="N22" s="128">
        <f t="shared" si="2"/>
        <v>7805000</v>
      </c>
      <c r="O22" s="128"/>
      <c r="P22" s="128"/>
      <c r="Q22" s="46"/>
      <c r="R22" s="46"/>
      <c r="S22" s="95"/>
      <c r="T22" s="95"/>
      <c r="U22" s="95"/>
      <c r="V22" s="95"/>
      <c r="W22" s="95"/>
      <c r="X22" s="95"/>
      <c r="Y22" s="95"/>
      <c r="Z22" s="95"/>
      <c r="AA22" s="95"/>
      <c r="AB22" s="95"/>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c r="GN22" s="95"/>
      <c r="GO22" s="95"/>
      <c r="GP22" s="95"/>
    </row>
    <row r="23" spans="2:198" s="103" customFormat="1" ht="18.600000000000001" customHeight="1" x14ac:dyDescent="0.25">
      <c r="B23" s="189"/>
      <c r="C23" s="209" t="s">
        <v>95</v>
      </c>
      <c r="D23" s="114">
        <f>+'[7]COSTOS INTERVENTORIA (2025 OK)'!$L$13</f>
        <v>7805000</v>
      </c>
      <c r="E23" s="184"/>
      <c r="F23" s="116"/>
      <c r="G23" s="191"/>
      <c r="H23" s="96"/>
      <c r="I23" s="128"/>
      <c r="J23" s="128"/>
      <c r="K23" s="128"/>
      <c r="L23" s="216"/>
      <c r="M23" s="215">
        <f t="shared" si="1"/>
        <v>0</v>
      </c>
      <c r="N23" s="128">
        <f t="shared" si="2"/>
        <v>7805000</v>
      </c>
      <c r="O23" s="128"/>
      <c r="P23" s="128"/>
      <c r="Q23" s="46"/>
      <c r="R23" s="46"/>
      <c r="S23" s="95"/>
      <c r="T23" s="95"/>
      <c r="U23" s="95"/>
      <c r="V23" s="95"/>
      <c r="W23" s="95"/>
      <c r="X23" s="95"/>
      <c r="Y23" s="95"/>
      <c r="Z23" s="95"/>
      <c r="AA23" s="95"/>
      <c r="AB23" s="95"/>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c r="GG23" s="95"/>
      <c r="GH23" s="95"/>
      <c r="GI23" s="95"/>
      <c r="GJ23" s="95"/>
      <c r="GK23" s="95"/>
      <c r="GL23" s="95"/>
      <c r="GM23" s="95"/>
      <c r="GN23" s="95"/>
      <c r="GO23" s="95"/>
      <c r="GP23" s="95"/>
    </row>
    <row r="24" spans="2:198" s="103" customFormat="1" ht="18.600000000000001" customHeight="1" x14ac:dyDescent="0.25">
      <c r="B24" s="189"/>
      <c r="C24" s="209" t="s">
        <v>96</v>
      </c>
      <c r="D24" s="114">
        <f>+'[7]COSTOS INTERVENTORIA (2025 OK)'!$L$13</f>
        <v>7805000</v>
      </c>
      <c r="E24" s="184"/>
      <c r="F24" s="116"/>
      <c r="G24" s="191"/>
      <c r="H24" s="96"/>
      <c r="I24" s="128"/>
      <c r="J24" s="128"/>
      <c r="K24" s="128"/>
      <c r="L24" s="216"/>
      <c r="M24" s="215">
        <f t="shared" si="1"/>
        <v>0</v>
      </c>
      <c r="N24" s="128">
        <f t="shared" si="2"/>
        <v>7805000</v>
      </c>
      <c r="O24" s="128"/>
      <c r="P24" s="128"/>
      <c r="Q24" s="46"/>
      <c r="R24" s="46"/>
      <c r="S24" s="95"/>
      <c r="T24" s="95"/>
      <c r="U24" s="95"/>
      <c r="V24" s="95"/>
      <c r="W24" s="95"/>
      <c r="X24" s="95"/>
      <c r="Y24" s="95"/>
      <c r="Z24" s="95"/>
      <c r="AA24" s="95"/>
      <c r="AB24" s="95"/>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c r="GG24" s="95"/>
      <c r="GH24" s="95"/>
      <c r="GI24" s="95"/>
      <c r="GJ24" s="95"/>
      <c r="GK24" s="95"/>
      <c r="GL24" s="95"/>
      <c r="GM24" s="95"/>
      <c r="GN24" s="95"/>
      <c r="GO24" s="95"/>
      <c r="GP24" s="95"/>
    </row>
    <row r="25" spans="2:198" s="103" customFormat="1" ht="18" customHeight="1" x14ac:dyDescent="0.25">
      <c r="B25" s="121"/>
      <c r="C25" s="113" t="s">
        <v>97</v>
      </c>
      <c r="D25" s="114">
        <f>+'[7]COSTOS INTERVENTORIA (2025 OK)'!$M$16</f>
        <v>5176000</v>
      </c>
      <c r="E25" s="115">
        <v>500000</v>
      </c>
      <c r="F25" s="116">
        <v>13</v>
      </c>
      <c r="G25" s="123">
        <f t="shared" ref="G25:G44" si="4">+ROUND((D25+E25)*F25,0)</f>
        <v>73788000</v>
      </c>
      <c r="H25" s="96"/>
      <c r="I25" s="128"/>
      <c r="J25" s="128">
        <v>4000000</v>
      </c>
      <c r="K25" s="128"/>
      <c r="L25" s="215">
        <f>+ROUND(J25*$K$13,0)</f>
        <v>5120000</v>
      </c>
      <c r="M25" s="215">
        <f t="shared" si="1"/>
        <v>0</v>
      </c>
      <c r="N25" s="128">
        <f t="shared" si="2"/>
        <v>5148000</v>
      </c>
      <c r="O25" s="128"/>
      <c r="P25" s="128"/>
      <c r="Q25" s="46"/>
      <c r="R25" s="46"/>
      <c r="S25" s="95"/>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row>
    <row r="26" spans="2:198" s="103" customFormat="1" ht="18" customHeight="1" x14ac:dyDescent="0.25">
      <c r="B26" s="121"/>
      <c r="C26" s="113" t="s">
        <v>98</v>
      </c>
      <c r="D26" s="114">
        <f>+D25</f>
        <v>5176000</v>
      </c>
      <c r="E26" s="115">
        <v>500000</v>
      </c>
      <c r="F26" s="116">
        <v>13</v>
      </c>
      <c r="G26" s="123">
        <f t="shared" si="4"/>
        <v>73788000</v>
      </c>
      <c r="H26" s="96"/>
      <c r="I26" s="128"/>
      <c r="J26" s="128">
        <v>4000000</v>
      </c>
      <c r="K26" s="128"/>
      <c r="L26" s="215">
        <f t="shared" ref="L26:L44" si="5">+ROUND(J26*$K$13,0)</f>
        <v>5120000</v>
      </c>
      <c r="M26" s="215">
        <f t="shared" si="1"/>
        <v>0</v>
      </c>
      <c r="N26" s="128">
        <f t="shared" si="2"/>
        <v>5148000</v>
      </c>
      <c r="O26" s="128"/>
      <c r="P26" s="128"/>
      <c r="Q26" s="46"/>
      <c r="R26" s="46"/>
      <c r="S26" s="95"/>
      <c r="T26" s="95"/>
      <c r="U26" s="95"/>
      <c r="V26" s="95"/>
      <c r="W26" s="95"/>
      <c r="X26" s="95"/>
      <c r="Y26" s="95"/>
      <c r="Z26" s="95"/>
      <c r="AA26" s="95"/>
      <c r="AB26" s="95"/>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c r="GG26" s="95"/>
      <c r="GH26" s="95"/>
      <c r="GI26" s="95"/>
      <c r="GJ26" s="95"/>
      <c r="GK26" s="95"/>
      <c r="GL26" s="95"/>
      <c r="GM26" s="95"/>
      <c r="GN26" s="95"/>
      <c r="GO26" s="95"/>
      <c r="GP26" s="95"/>
    </row>
    <row r="27" spans="2:198" s="103" customFormat="1" ht="18" customHeight="1" x14ac:dyDescent="0.25">
      <c r="B27" s="121"/>
      <c r="C27" s="113" t="s">
        <v>99</v>
      </c>
      <c r="D27" s="114">
        <f>+D26</f>
        <v>5176000</v>
      </c>
      <c r="E27" s="115">
        <v>500000</v>
      </c>
      <c r="F27" s="116">
        <v>13</v>
      </c>
      <c r="G27" s="123">
        <f t="shared" si="4"/>
        <v>73788000</v>
      </c>
      <c r="H27" s="96"/>
      <c r="I27" s="128"/>
      <c r="J27" s="128">
        <v>4000000</v>
      </c>
      <c r="K27" s="128"/>
      <c r="L27" s="215">
        <f t="shared" si="5"/>
        <v>5120000</v>
      </c>
      <c r="M27" s="215">
        <f t="shared" si="1"/>
        <v>0</v>
      </c>
      <c r="N27" s="128">
        <f t="shared" si="2"/>
        <v>5148000</v>
      </c>
      <c r="O27" s="128"/>
      <c r="P27" s="128"/>
      <c r="Q27" s="46"/>
      <c r="R27" s="46"/>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c r="GG27" s="95"/>
      <c r="GH27" s="95"/>
      <c r="GI27" s="95"/>
      <c r="GJ27" s="95"/>
      <c r="GK27" s="95"/>
      <c r="GL27" s="95"/>
      <c r="GM27" s="95"/>
      <c r="GN27" s="95"/>
      <c r="GO27" s="95"/>
      <c r="GP27" s="95"/>
    </row>
    <row r="28" spans="2:198" s="103" customFormat="1" ht="18" customHeight="1" x14ac:dyDescent="0.25">
      <c r="B28" s="121"/>
      <c r="C28" s="113" t="s">
        <v>100</v>
      </c>
      <c r="D28" s="114">
        <v>6604000</v>
      </c>
      <c r="E28" s="115">
        <v>500000</v>
      </c>
      <c r="F28" s="116">
        <v>4</v>
      </c>
      <c r="G28" s="123">
        <f t="shared" si="4"/>
        <v>28416000</v>
      </c>
      <c r="H28" s="96">
        <f>4/6.5</f>
        <v>0.61538461538461542</v>
      </c>
      <c r="I28" s="128"/>
      <c r="J28" s="128">
        <v>5500000</v>
      </c>
      <c r="K28" s="128">
        <v>400000</v>
      </c>
      <c r="L28" s="215">
        <f t="shared" si="5"/>
        <v>7040000</v>
      </c>
      <c r="M28" s="215">
        <f t="shared" si="1"/>
        <v>512000</v>
      </c>
      <c r="N28" s="128">
        <f t="shared" si="2"/>
        <v>6822000</v>
      </c>
      <c r="O28" s="128"/>
      <c r="P28" s="128"/>
      <c r="Q28" s="46"/>
      <c r="R28" s="46"/>
      <c r="S28" s="95"/>
      <c r="T28" s="95"/>
      <c r="U28" s="95"/>
      <c r="V28" s="95"/>
      <c r="W28" s="95"/>
      <c r="X28" s="95"/>
      <c r="Y28" s="95"/>
      <c r="Z28" s="95"/>
      <c r="AA28" s="95"/>
      <c r="AB28" s="95"/>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c r="GG28" s="95"/>
      <c r="GH28" s="95"/>
      <c r="GI28" s="95"/>
      <c r="GJ28" s="95"/>
      <c r="GK28" s="95"/>
      <c r="GL28" s="95"/>
      <c r="GM28" s="95"/>
      <c r="GN28" s="95"/>
      <c r="GO28" s="95"/>
      <c r="GP28" s="95"/>
    </row>
    <row r="29" spans="2:198" s="103" customFormat="1" ht="18" customHeight="1" x14ac:dyDescent="0.25">
      <c r="B29" s="121"/>
      <c r="C29" s="113" t="s">
        <v>101</v>
      </c>
      <c r="D29" s="114">
        <f>+D27</f>
        <v>5176000</v>
      </c>
      <c r="E29" s="115">
        <v>500000</v>
      </c>
      <c r="F29" s="116">
        <v>6.5</v>
      </c>
      <c r="G29" s="123">
        <f t="shared" si="4"/>
        <v>36894000</v>
      </c>
      <c r="H29" s="96"/>
      <c r="I29" s="128"/>
      <c r="J29" s="128">
        <v>3800000</v>
      </c>
      <c r="K29" s="128"/>
      <c r="L29" s="215">
        <f t="shared" si="5"/>
        <v>4864000</v>
      </c>
      <c r="M29" s="215">
        <f t="shared" si="1"/>
        <v>0</v>
      </c>
      <c r="N29" s="128">
        <f t="shared" si="2"/>
        <v>5020000</v>
      </c>
      <c r="O29" s="128"/>
      <c r="P29" s="128"/>
      <c r="Q29" s="46"/>
      <c r="R29" s="46"/>
      <c r="S29" s="95"/>
      <c r="T29" s="95"/>
      <c r="U29" s="95"/>
      <c r="V29" s="95"/>
      <c r="W29" s="95"/>
      <c r="X29" s="95"/>
      <c r="Y29" s="95"/>
      <c r="Z29" s="95"/>
      <c r="AA29" s="95"/>
      <c r="AB29" s="95"/>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row>
    <row r="30" spans="2:198" s="103" customFormat="1" ht="18" customHeight="1" x14ac:dyDescent="0.25">
      <c r="B30" s="121"/>
      <c r="C30" s="113" t="s">
        <v>102</v>
      </c>
      <c r="D30" s="114">
        <f>+D29</f>
        <v>5176000</v>
      </c>
      <c r="E30" s="115">
        <v>500000</v>
      </c>
      <c r="F30" s="116">
        <v>6.5</v>
      </c>
      <c r="G30" s="123">
        <f t="shared" si="4"/>
        <v>36894000</v>
      </c>
      <c r="H30" s="96"/>
      <c r="I30" s="128"/>
      <c r="J30" s="128">
        <v>3800000</v>
      </c>
      <c r="K30" s="128"/>
      <c r="L30" s="215">
        <f t="shared" si="5"/>
        <v>4864000</v>
      </c>
      <c r="M30" s="215">
        <f t="shared" si="1"/>
        <v>0</v>
      </c>
      <c r="N30" s="128">
        <f t="shared" si="2"/>
        <v>5020000</v>
      </c>
      <c r="O30" s="128"/>
      <c r="P30" s="128"/>
      <c r="Q30" s="46"/>
      <c r="R30" s="46"/>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row>
    <row r="31" spans="2:198" s="103" customFormat="1" ht="18" customHeight="1" x14ac:dyDescent="0.25">
      <c r="B31" s="121"/>
      <c r="C31" s="113" t="s">
        <v>103</v>
      </c>
      <c r="D31" s="114">
        <f>+D30</f>
        <v>5176000</v>
      </c>
      <c r="E31" s="115">
        <v>500000</v>
      </c>
      <c r="F31" s="116">
        <v>6.5</v>
      </c>
      <c r="G31" s="123">
        <f t="shared" si="4"/>
        <v>36894000</v>
      </c>
      <c r="H31" s="96"/>
      <c r="I31" s="128"/>
      <c r="J31" s="128">
        <v>3800000</v>
      </c>
      <c r="K31" s="128"/>
      <c r="L31" s="215">
        <f t="shared" si="5"/>
        <v>4864000</v>
      </c>
      <c r="M31" s="215">
        <f t="shared" si="1"/>
        <v>0</v>
      </c>
      <c r="N31" s="128">
        <f t="shared" si="2"/>
        <v>5020000</v>
      </c>
      <c r="O31" s="128"/>
      <c r="P31" s="128"/>
      <c r="Q31" s="46"/>
      <c r="R31" s="46"/>
      <c r="S31" s="95"/>
      <c r="T31" s="95"/>
      <c r="U31" s="95"/>
      <c r="V31" s="95"/>
      <c r="W31" s="95"/>
      <c r="X31" s="95"/>
      <c r="Y31" s="95"/>
      <c r="Z31" s="95"/>
      <c r="AA31" s="95"/>
      <c r="AB31" s="95"/>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c r="GG31" s="95"/>
      <c r="GH31" s="95"/>
      <c r="GI31" s="95"/>
      <c r="GJ31" s="95"/>
      <c r="GK31" s="95"/>
      <c r="GL31" s="95"/>
      <c r="GM31" s="95"/>
      <c r="GN31" s="95"/>
      <c r="GO31" s="95"/>
      <c r="GP31" s="95"/>
    </row>
    <row r="32" spans="2:198" s="103" customFormat="1" ht="18" customHeight="1" x14ac:dyDescent="0.25">
      <c r="B32" s="121"/>
      <c r="C32" s="113" t="s">
        <v>104</v>
      </c>
      <c r="D32" s="114">
        <f>+'[7]COSTOS INTERVENTORIA (2025 OK)'!$M$21</f>
        <v>5176000</v>
      </c>
      <c r="E32" s="115"/>
      <c r="F32" s="116">
        <v>4</v>
      </c>
      <c r="G32" s="123">
        <f t="shared" si="4"/>
        <v>20704000</v>
      </c>
      <c r="H32" s="96"/>
      <c r="I32" s="128"/>
      <c r="J32" s="128">
        <v>3800000</v>
      </c>
      <c r="K32" s="128"/>
      <c r="L32" s="215">
        <f t="shared" si="5"/>
        <v>4864000</v>
      </c>
      <c r="M32" s="215">
        <f t="shared" si="1"/>
        <v>0</v>
      </c>
      <c r="N32" s="128">
        <f t="shared" si="2"/>
        <v>5020000</v>
      </c>
      <c r="O32" s="128"/>
      <c r="P32" s="128"/>
      <c r="Q32" s="46"/>
      <c r="R32" s="46"/>
      <c r="S32" s="95"/>
      <c r="T32" s="95"/>
      <c r="U32" s="95"/>
      <c r="V32" s="95"/>
      <c r="W32" s="95"/>
      <c r="X32" s="95"/>
      <c r="Y32" s="95"/>
      <c r="Z32" s="95"/>
      <c r="AA32" s="95"/>
      <c r="AB32" s="95"/>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c r="GG32" s="95"/>
      <c r="GH32" s="95"/>
      <c r="GI32" s="95"/>
      <c r="GJ32" s="95"/>
      <c r="GK32" s="95"/>
      <c r="GL32" s="95"/>
      <c r="GM32" s="95"/>
      <c r="GN32" s="95"/>
      <c r="GO32" s="95"/>
      <c r="GP32" s="95"/>
    </row>
    <row r="33" spans="2:198" s="103" customFormat="1" ht="18" customHeight="1" x14ac:dyDescent="0.25">
      <c r="B33" s="121"/>
      <c r="C33" s="113" t="s">
        <v>105</v>
      </c>
      <c r="D33" s="114">
        <f>+'[7]COSTOS INTERVENTORIA (2025 OK)'!$M$21</f>
        <v>5176000</v>
      </c>
      <c r="E33" s="115"/>
      <c r="F33" s="116">
        <v>4</v>
      </c>
      <c r="G33" s="123">
        <f t="shared" si="4"/>
        <v>20704000</v>
      </c>
      <c r="H33" s="96"/>
      <c r="I33" s="128"/>
      <c r="J33" s="128">
        <v>3800000</v>
      </c>
      <c r="K33" s="128"/>
      <c r="L33" s="215">
        <f t="shared" si="5"/>
        <v>4864000</v>
      </c>
      <c r="M33" s="215">
        <f t="shared" si="1"/>
        <v>0</v>
      </c>
      <c r="N33" s="128">
        <f t="shared" si="2"/>
        <v>5020000</v>
      </c>
      <c r="O33" s="128"/>
      <c r="P33" s="128"/>
      <c r="Q33" s="46"/>
      <c r="R33" s="46"/>
      <c r="S33" s="95"/>
      <c r="T33" s="95"/>
      <c r="U33" s="95"/>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row>
    <row r="34" spans="2:198" s="103" customFormat="1" ht="18" customHeight="1" x14ac:dyDescent="0.25">
      <c r="B34" s="192"/>
      <c r="C34" s="288" t="s">
        <v>21</v>
      </c>
      <c r="D34" s="288"/>
      <c r="E34" s="288"/>
      <c r="F34" s="288"/>
      <c r="G34" s="289"/>
      <c r="H34" s="96"/>
      <c r="I34" s="128"/>
      <c r="J34" s="128"/>
      <c r="K34" s="128"/>
      <c r="L34" s="215">
        <f t="shared" si="5"/>
        <v>0</v>
      </c>
      <c r="M34" s="215">
        <f t="shared" si="1"/>
        <v>0</v>
      </c>
      <c r="N34" s="128">
        <f t="shared" si="2"/>
        <v>0</v>
      </c>
      <c r="O34" s="128"/>
      <c r="P34" s="128"/>
      <c r="Q34" s="46"/>
      <c r="R34" s="46"/>
      <c r="S34" s="95"/>
      <c r="T34" s="95"/>
      <c r="U34" s="95"/>
      <c r="V34" s="95"/>
      <c r="W34" s="95"/>
      <c r="X34" s="95"/>
      <c r="Y34" s="95"/>
      <c r="Z34" s="95"/>
      <c r="AA34" s="95"/>
      <c r="AB34" s="95"/>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row>
    <row r="35" spans="2:198" s="103" customFormat="1" ht="18" customHeight="1" x14ac:dyDescent="0.25">
      <c r="B35" s="121"/>
      <c r="C35" s="210" t="s">
        <v>106</v>
      </c>
      <c r="D35" s="114">
        <f>+'[7]COSTOS INTERVENTORIA (2025 OK)'!$M$28</f>
        <v>2759000</v>
      </c>
      <c r="E35" s="115">
        <v>350000</v>
      </c>
      <c r="F35" s="116">
        <v>13</v>
      </c>
      <c r="G35" s="123">
        <f t="shared" si="4"/>
        <v>40417000</v>
      </c>
      <c r="H35" s="96"/>
      <c r="I35" s="128"/>
      <c r="J35" s="128">
        <v>2100000</v>
      </c>
      <c r="K35" s="128">
        <v>400000</v>
      </c>
      <c r="L35" s="215">
        <f t="shared" si="5"/>
        <v>2688000</v>
      </c>
      <c r="M35" s="215">
        <f t="shared" si="1"/>
        <v>512000</v>
      </c>
      <c r="N35" s="128">
        <f t="shared" si="2"/>
        <v>2723500</v>
      </c>
      <c r="O35" s="128"/>
      <c r="P35" s="128"/>
      <c r="Q35" s="46"/>
      <c r="R35" s="46"/>
      <c r="S35" s="95"/>
      <c r="T35" s="95"/>
      <c r="U35" s="95"/>
      <c r="V35" s="95"/>
      <c r="W35" s="95"/>
      <c r="X35" s="95"/>
      <c r="Y35" s="95"/>
      <c r="Z35" s="95"/>
      <c r="AA35" s="95"/>
      <c r="AB35" s="95"/>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row>
    <row r="36" spans="2:198" s="103" customFormat="1" ht="18" customHeight="1" x14ac:dyDescent="0.25">
      <c r="B36" s="121"/>
      <c r="C36" s="210" t="s">
        <v>107</v>
      </c>
      <c r="D36" s="114">
        <f>+'[7]COSTOS INTERVENTORIA (2025 OK)'!$M$29</f>
        <v>2759000</v>
      </c>
      <c r="E36" s="115">
        <v>350000</v>
      </c>
      <c r="F36" s="116">
        <v>13</v>
      </c>
      <c r="G36" s="123">
        <f t="shared" si="4"/>
        <v>40417000</v>
      </c>
      <c r="H36" s="96"/>
      <c r="I36" s="128"/>
      <c r="J36" s="128">
        <v>2100000</v>
      </c>
      <c r="K36" s="128">
        <v>400000</v>
      </c>
      <c r="L36" s="215">
        <f t="shared" si="5"/>
        <v>2688000</v>
      </c>
      <c r="M36" s="215">
        <f t="shared" si="1"/>
        <v>512000</v>
      </c>
      <c r="N36" s="128">
        <f t="shared" si="2"/>
        <v>2723500</v>
      </c>
      <c r="O36" s="128"/>
      <c r="P36" s="128"/>
      <c r="Q36" s="46"/>
      <c r="R36" s="46"/>
      <c r="S36" s="95"/>
      <c r="T36" s="95"/>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row>
    <row r="37" spans="2:198" s="103" customFormat="1" ht="18" customHeight="1" x14ac:dyDescent="0.25">
      <c r="B37" s="121"/>
      <c r="C37" s="210" t="s">
        <v>108</v>
      </c>
      <c r="D37" s="114">
        <f>+'[7]COSTOS INTERVENTORIA (2025 OK)'!$L$27</f>
        <v>2598000</v>
      </c>
      <c r="E37" s="115">
        <v>350000</v>
      </c>
      <c r="F37" s="116">
        <v>13</v>
      </c>
      <c r="G37" s="123">
        <f t="shared" si="4"/>
        <v>38324000</v>
      </c>
      <c r="H37" s="96"/>
      <c r="I37" s="128"/>
      <c r="J37" s="128">
        <v>2000000</v>
      </c>
      <c r="K37" s="128">
        <v>400000</v>
      </c>
      <c r="L37" s="215">
        <f t="shared" si="5"/>
        <v>2560000</v>
      </c>
      <c r="M37" s="215">
        <f t="shared" si="1"/>
        <v>512000</v>
      </c>
      <c r="N37" s="128">
        <f t="shared" si="2"/>
        <v>2579000</v>
      </c>
      <c r="O37" s="128"/>
      <c r="P37" s="128"/>
      <c r="Q37" s="46"/>
      <c r="R37" s="46"/>
      <c r="S37" s="95"/>
      <c r="T37" s="95"/>
      <c r="U37" s="95"/>
      <c r="V37" s="95"/>
      <c r="W37" s="95"/>
      <c r="X37" s="95"/>
      <c r="Y37" s="95"/>
      <c r="Z37" s="95"/>
      <c r="AA37" s="95"/>
      <c r="AB37" s="95"/>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row>
    <row r="38" spans="2:198" s="103" customFormat="1" ht="18" customHeight="1" x14ac:dyDescent="0.25">
      <c r="B38" s="121"/>
      <c r="C38" s="210" t="s">
        <v>22</v>
      </c>
      <c r="D38" s="114">
        <f>+D37</f>
        <v>2598000</v>
      </c>
      <c r="E38" s="115">
        <v>350000</v>
      </c>
      <c r="F38" s="116">
        <v>6.5</v>
      </c>
      <c r="G38" s="123">
        <f t="shared" si="4"/>
        <v>19162000</v>
      </c>
      <c r="H38" s="96"/>
      <c r="I38" s="128"/>
      <c r="J38" s="128">
        <v>2000000</v>
      </c>
      <c r="K38" s="128">
        <v>400000</v>
      </c>
      <c r="L38" s="215">
        <f t="shared" si="5"/>
        <v>2560000</v>
      </c>
      <c r="M38" s="215">
        <f t="shared" si="1"/>
        <v>512000</v>
      </c>
      <c r="N38" s="128">
        <f t="shared" si="2"/>
        <v>2579000</v>
      </c>
      <c r="O38" s="128"/>
      <c r="P38" s="128"/>
      <c r="Q38" s="46"/>
      <c r="R38" s="46"/>
      <c r="S38" s="95"/>
      <c r="T38" s="95"/>
      <c r="U38" s="95"/>
      <c r="V38" s="95"/>
      <c r="W38" s="95"/>
      <c r="X38" s="95"/>
      <c r="Y38" s="95"/>
      <c r="Z38" s="95"/>
      <c r="AA38" s="95"/>
      <c r="AB38" s="95"/>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c r="GG38" s="95"/>
      <c r="GH38" s="95"/>
      <c r="GI38" s="95"/>
      <c r="GJ38" s="95"/>
      <c r="GK38" s="95"/>
      <c r="GL38" s="95"/>
      <c r="GM38" s="95"/>
      <c r="GN38" s="95"/>
      <c r="GO38" s="95"/>
      <c r="GP38" s="95"/>
    </row>
    <row r="39" spans="2:198" s="103" customFormat="1" ht="18" customHeight="1" x14ac:dyDescent="0.25">
      <c r="B39" s="192"/>
      <c r="C39" s="288" t="s">
        <v>109</v>
      </c>
      <c r="D39" s="288"/>
      <c r="E39" s="288"/>
      <c r="F39" s="288"/>
      <c r="G39" s="289"/>
      <c r="H39" s="96"/>
      <c r="I39" s="128"/>
      <c r="J39" s="128"/>
      <c r="K39" s="128"/>
      <c r="L39" s="215">
        <f t="shared" si="5"/>
        <v>0</v>
      </c>
      <c r="M39" s="215">
        <f t="shared" si="1"/>
        <v>0</v>
      </c>
      <c r="N39" s="128">
        <f t="shared" si="2"/>
        <v>0</v>
      </c>
      <c r="O39" s="128"/>
      <c r="P39" s="128"/>
      <c r="Q39" s="46"/>
      <c r="R39" s="46"/>
      <c r="S39" s="95"/>
      <c r="T39" s="95"/>
      <c r="U39" s="95"/>
      <c r="V39" s="95"/>
      <c r="W39" s="95"/>
      <c r="X39" s="95"/>
      <c r="Y39" s="95"/>
      <c r="Z39" s="95"/>
      <c r="AA39" s="95"/>
      <c r="AB39" s="95"/>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c r="GG39" s="95"/>
      <c r="GH39" s="95"/>
      <c r="GI39" s="95"/>
      <c r="GJ39" s="95"/>
      <c r="GK39" s="95"/>
      <c r="GL39" s="95"/>
      <c r="GM39" s="95"/>
      <c r="GN39" s="95"/>
      <c r="GO39" s="95"/>
      <c r="GP39" s="95"/>
    </row>
    <row r="40" spans="2:198" s="103" customFormat="1" ht="18" customHeight="1" x14ac:dyDescent="0.25">
      <c r="B40" s="121"/>
      <c r="C40" s="210" t="str">
        <f>+'[7]COSTOS INTERVENTORIA (2025 OK)'!$A$32</f>
        <v>Auxiliar de Laboratorio</v>
      </c>
      <c r="D40" s="114">
        <f>+'[7]COSTOS INTERVENTORIA (2025 OK)'!$L$32</f>
        <v>1551000</v>
      </c>
      <c r="E40" s="115"/>
      <c r="F40" s="116">
        <v>13</v>
      </c>
      <c r="G40" s="123">
        <f>+ROUND((D40+E40)*F40,0)</f>
        <v>20163000</v>
      </c>
      <c r="H40" s="96"/>
      <c r="I40" s="128"/>
      <c r="J40" s="128">
        <v>130000</v>
      </c>
      <c r="K40" s="128"/>
      <c r="L40" s="215">
        <f t="shared" si="5"/>
        <v>166400</v>
      </c>
      <c r="M40" s="215">
        <f t="shared" si="1"/>
        <v>0</v>
      </c>
      <c r="N40" s="128">
        <f t="shared" si="2"/>
        <v>858700</v>
      </c>
      <c r="O40" s="128"/>
      <c r="P40" s="128"/>
      <c r="Q40" s="46"/>
      <c r="R40" s="46"/>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c r="GG40" s="95"/>
      <c r="GH40" s="95"/>
      <c r="GI40" s="95"/>
      <c r="GJ40" s="95"/>
      <c r="GK40" s="95"/>
      <c r="GL40" s="95"/>
      <c r="GM40" s="95"/>
      <c r="GN40" s="95"/>
      <c r="GO40" s="95"/>
      <c r="GP40" s="95"/>
    </row>
    <row r="41" spans="2:198" s="103" customFormat="1" ht="18" customHeight="1" x14ac:dyDescent="0.25">
      <c r="B41" s="121"/>
      <c r="C41" s="210" t="s">
        <v>110</v>
      </c>
      <c r="D41" s="114">
        <f>+'[7]COSTOS INTERVENTORIA (2025 OK)'!$M$31</f>
        <v>1555000</v>
      </c>
      <c r="E41" s="115"/>
      <c r="F41" s="116">
        <f>13*2</f>
        <v>26</v>
      </c>
      <c r="G41" s="123">
        <f>+ROUND((D41+E41)*F41,0)</f>
        <v>40430000</v>
      </c>
      <c r="H41" s="96"/>
      <c r="I41" s="128"/>
      <c r="J41" s="128">
        <v>1300000</v>
      </c>
      <c r="K41" s="128"/>
      <c r="L41" s="215">
        <f t="shared" si="5"/>
        <v>1664000</v>
      </c>
      <c r="M41" s="215">
        <f t="shared" si="1"/>
        <v>0</v>
      </c>
      <c r="N41" s="128">
        <f t="shared" si="2"/>
        <v>1609500</v>
      </c>
      <c r="O41" s="128"/>
      <c r="P41" s="128"/>
      <c r="Q41" s="46"/>
      <c r="R41" s="46"/>
      <c r="S41" s="95"/>
      <c r="T41" s="95"/>
      <c r="U41" s="95"/>
      <c r="V41" s="95"/>
      <c r="W41" s="95"/>
      <c r="X41" s="95"/>
      <c r="Y41" s="95"/>
      <c r="Z41" s="95"/>
      <c r="AA41" s="95"/>
      <c r="AB41" s="95"/>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5"/>
      <c r="GI41" s="95"/>
      <c r="GJ41" s="95"/>
      <c r="GK41" s="95"/>
      <c r="GL41" s="95"/>
      <c r="GM41" s="95"/>
      <c r="GN41" s="95"/>
      <c r="GO41" s="95"/>
      <c r="GP41" s="95"/>
    </row>
    <row r="42" spans="2:198" s="103" customFormat="1" ht="18" customHeight="1" x14ac:dyDescent="0.25">
      <c r="B42" s="192"/>
      <c r="C42" s="288" t="s">
        <v>23</v>
      </c>
      <c r="D42" s="288"/>
      <c r="E42" s="288"/>
      <c r="F42" s="288"/>
      <c r="G42" s="289"/>
      <c r="H42" s="95"/>
      <c r="I42" s="128"/>
      <c r="J42" s="128"/>
      <c r="K42" s="128"/>
      <c r="L42" s="215">
        <f t="shared" si="5"/>
        <v>0</v>
      </c>
      <c r="M42" s="215">
        <f t="shared" si="1"/>
        <v>0</v>
      </c>
      <c r="N42" s="128">
        <f t="shared" si="2"/>
        <v>0</v>
      </c>
      <c r="O42" s="128"/>
      <c r="P42" s="128"/>
      <c r="Q42" s="95"/>
      <c r="R42" s="95"/>
      <c r="S42" s="95"/>
      <c r="T42" s="95"/>
      <c r="U42" s="95"/>
      <c r="V42" s="95"/>
      <c r="W42" s="95"/>
      <c r="X42" s="95"/>
      <c r="Y42" s="95"/>
      <c r="Z42" s="95"/>
      <c r="AA42" s="95"/>
      <c r="AB42" s="95"/>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c r="GG42" s="95"/>
      <c r="GH42" s="95"/>
      <c r="GI42" s="95"/>
      <c r="GJ42" s="95"/>
      <c r="GK42" s="95"/>
      <c r="GL42" s="95"/>
    </row>
    <row r="43" spans="2:198" s="103" customFormat="1" x14ac:dyDescent="0.25">
      <c r="B43" s="121"/>
      <c r="C43" s="113" t="s">
        <v>24</v>
      </c>
      <c r="D43" s="114">
        <f>+'[7]COSTOS INTERVENTORIA (2025 OK)'!$M$34</f>
        <v>1502000</v>
      </c>
      <c r="E43" s="122"/>
      <c r="F43" s="116">
        <v>6.5</v>
      </c>
      <c r="G43" s="123">
        <f t="shared" si="4"/>
        <v>9763000</v>
      </c>
      <c r="H43" s="95"/>
      <c r="I43" s="128"/>
      <c r="J43" s="128">
        <v>1000000</v>
      </c>
      <c r="K43" s="128"/>
      <c r="L43" s="215">
        <f t="shared" si="5"/>
        <v>1280000</v>
      </c>
      <c r="M43" s="215">
        <f t="shared" si="1"/>
        <v>0</v>
      </c>
      <c r="N43" s="128">
        <f t="shared" si="2"/>
        <v>1391000</v>
      </c>
      <c r="O43" s="128"/>
      <c r="P43" s="128"/>
      <c r="Q43" s="44"/>
      <c r="R43" s="44"/>
      <c r="S43" s="95"/>
      <c r="T43" s="95"/>
      <c r="U43" s="95"/>
      <c r="V43" s="95"/>
      <c r="W43" s="95"/>
      <c r="X43" s="95"/>
      <c r="Y43" s="95"/>
      <c r="Z43" s="95"/>
      <c r="AA43" s="95"/>
      <c r="AB43" s="95"/>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c r="GG43" s="95"/>
      <c r="GH43" s="95"/>
      <c r="GI43" s="95"/>
      <c r="GJ43" s="95"/>
      <c r="GK43" s="95"/>
      <c r="GL43" s="95"/>
    </row>
    <row r="44" spans="2:198" s="103" customFormat="1" x14ac:dyDescent="0.25">
      <c r="B44" s="121"/>
      <c r="C44" s="113" t="s">
        <v>25</v>
      </c>
      <c r="D44" s="114">
        <f>+'[7]COSTOS INTERVENTORIA (2025 OK)'!$M$35</f>
        <v>1555000</v>
      </c>
      <c r="E44" s="122"/>
      <c r="F44" s="116">
        <f>13+6.5</f>
        <v>19.5</v>
      </c>
      <c r="G44" s="123">
        <f t="shared" si="4"/>
        <v>30322500</v>
      </c>
      <c r="H44" s="95"/>
      <c r="I44" s="128"/>
      <c r="J44" s="128">
        <v>1000000</v>
      </c>
      <c r="K44" s="128"/>
      <c r="L44" s="215">
        <f t="shared" si="5"/>
        <v>1280000</v>
      </c>
      <c r="M44" s="215">
        <f t="shared" si="1"/>
        <v>0</v>
      </c>
      <c r="N44" s="128">
        <f t="shared" si="2"/>
        <v>1417500</v>
      </c>
      <c r="O44" s="128"/>
      <c r="P44" s="128"/>
      <c r="Q44" s="46"/>
      <c r="R44" s="46"/>
      <c r="S44" s="95"/>
      <c r="T44" s="95"/>
      <c r="U44" s="95"/>
      <c r="V44" s="95"/>
      <c r="W44" s="95"/>
      <c r="X44" s="95"/>
      <c r="Y44" s="95"/>
      <c r="Z44" s="95"/>
      <c r="AA44" s="95"/>
      <c r="AB44" s="95"/>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c r="GG44" s="95"/>
      <c r="GH44" s="95"/>
      <c r="GI44" s="95"/>
      <c r="GJ44" s="95"/>
      <c r="GK44" s="95"/>
      <c r="GL44" s="95"/>
    </row>
    <row r="45" spans="2:198" s="103" customFormat="1" ht="14.65" customHeight="1" thickBot="1" x14ac:dyDescent="0.3">
      <c r="B45" s="124"/>
      <c r="C45" s="288" t="s">
        <v>26</v>
      </c>
      <c r="D45" s="288"/>
      <c r="E45" s="288"/>
      <c r="F45" s="288"/>
      <c r="G45" s="193">
        <f>ROUND(SUM(G15:G44),0)</f>
        <v>1095524500</v>
      </c>
      <c r="H45" s="95"/>
      <c r="I45" s="128"/>
      <c r="J45" s="128"/>
      <c r="K45" s="128"/>
      <c r="L45" s="215"/>
      <c r="M45" s="215">
        <f t="shared" si="1"/>
        <v>0</v>
      </c>
      <c r="N45" s="128" t="e">
        <f t="shared" si="2"/>
        <v>#DIV/0!</v>
      </c>
      <c r="O45" s="128"/>
      <c r="P45" s="128"/>
      <c r="Q45" s="95"/>
      <c r="R45" s="95"/>
      <c r="S45" s="95"/>
      <c r="T45" s="95"/>
      <c r="U45" s="95"/>
      <c r="V45" s="95"/>
      <c r="W45" s="95"/>
      <c r="X45" s="95"/>
      <c r="Y45" s="95"/>
      <c r="Z45" s="95"/>
      <c r="AA45" s="95"/>
      <c r="AB45" s="95"/>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c r="GG45" s="95"/>
      <c r="GH45" s="95"/>
      <c r="GI45" s="95"/>
      <c r="GJ45" s="95"/>
      <c r="GK45" s="95"/>
      <c r="GL45" s="95"/>
      <c r="GM45" s="95"/>
      <c r="GN45" s="95"/>
      <c r="GO45" s="95"/>
      <c r="GP45" s="95"/>
    </row>
    <row r="46" spans="2:198" s="103" customFormat="1" ht="18" customHeight="1" thickBot="1" x14ac:dyDescent="0.3">
      <c r="B46" s="125"/>
      <c r="C46" s="263" t="s">
        <v>27</v>
      </c>
      <c r="D46" s="263"/>
      <c r="E46" s="263"/>
      <c r="F46" s="263"/>
      <c r="G46" s="126">
        <v>2.4</v>
      </c>
      <c r="H46" s="127" t="s">
        <v>28</v>
      </c>
      <c r="I46" s="346">
        <f>+G45*0.4</f>
        <v>438209800</v>
      </c>
      <c r="J46" s="347"/>
      <c r="K46" s="212"/>
      <c r="L46" s="212"/>
      <c r="M46" s="128">
        <f t="shared" si="1"/>
        <v>0</v>
      </c>
      <c r="N46" s="128" t="e">
        <f t="shared" si="2"/>
        <v>#DIV/0!</v>
      </c>
      <c r="O46" s="128"/>
      <c r="P46" s="128"/>
      <c r="Q46" s="95"/>
      <c r="R46" s="95"/>
      <c r="S46" s="95"/>
      <c r="T46" s="95"/>
      <c r="U46" s="95"/>
      <c r="V46" s="95"/>
      <c r="W46" s="95"/>
      <c r="X46" s="95"/>
      <c r="Y46" s="95"/>
      <c r="Z46" s="95"/>
      <c r="AA46" s="95"/>
      <c r="AB46" s="95"/>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c r="GG46" s="95"/>
      <c r="GH46" s="95"/>
      <c r="GI46" s="95"/>
      <c r="GJ46" s="95"/>
      <c r="GK46" s="95"/>
      <c r="GL46" s="95"/>
      <c r="GM46" s="95"/>
      <c r="GN46" s="95"/>
      <c r="GO46" s="95"/>
      <c r="GP46" s="95"/>
    </row>
    <row r="47" spans="2:198" s="103" customFormat="1" ht="18" customHeight="1" thickBot="1" x14ac:dyDescent="0.3">
      <c r="B47" s="129"/>
      <c r="C47" s="291" t="s">
        <v>29</v>
      </c>
      <c r="D47" s="291"/>
      <c r="E47" s="291"/>
      <c r="F47" s="291"/>
      <c r="G47" s="130">
        <f>+ROUND(G45*G46,0)</f>
        <v>2629258800</v>
      </c>
      <c r="H47" s="131"/>
      <c r="I47" s="212"/>
      <c r="J47" s="213">
        <f>+I46/6.5</f>
        <v>67416892.307692304</v>
      </c>
      <c r="K47" s="336" t="s">
        <v>111</v>
      </c>
      <c r="L47" s="336"/>
      <c r="M47" s="128" t="e">
        <f t="shared" si="1"/>
        <v>#VALUE!</v>
      </c>
      <c r="N47" s="128" t="e">
        <f t="shared" si="2"/>
        <v>#DIV/0!</v>
      </c>
      <c r="O47" s="128"/>
      <c r="P47" s="128"/>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c r="GG47" s="95"/>
      <c r="GH47" s="95"/>
      <c r="GI47" s="95"/>
      <c r="GJ47" s="95"/>
      <c r="GK47" s="95"/>
      <c r="GL47" s="95"/>
      <c r="GM47" s="95"/>
      <c r="GN47" s="95"/>
      <c r="GO47" s="95"/>
      <c r="GP47" s="95"/>
    </row>
    <row r="48" spans="2:198" s="103" customFormat="1" ht="18" customHeight="1" thickBot="1" x14ac:dyDescent="0.3">
      <c r="B48" s="292" t="s">
        <v>30</v>
      </c>
      <c r="C48" s="293"/>
      <c r="D48" s="293"/>
      <c r="E48" s="293"/>
      <c r="F48" s="293"/>
      <c r="G48" s="294"/>
      <c r="H48" s="132"/>
      <c r="I48" s="128"/>
      <c r="J48" s="128"/>
      <c r="K48" s="128"/>
      <c r="L48" s="128"/>
      <c r="M48" s="128">
        <f t="shared" si="1"/>
        <v>0</v>
      </c>
      <c r="N48" s="128" t="e">
        <f t="shared" si="2"/>
        <v>#DIV/0!</v>
      </c>
      <c r="O48" s="128"/>
      <c r="P48" s="128"/>
      <c r="Q48" s="95"/>
      <c r="R48" s="95"/>
      <c r="S48" s="95"/>
      <c r="T48" s="95"/>
      <c r="U48" s="95"/>
      <c r="V48" s="95"/>
      <c r="W48" s="95"/>
      <c r="X48" s="95"/>
      <c r="Y48" s="95"/>
      <c r="Z48" s="95"/>
      <c r="AA48" s="95"/>
      <c r="AB48" s="95"/>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c r="GG48" s="95"/>
      <c r="GH48" s="95"/>
      <c r="GI48" s="95"/>
      <c r="GJ48" s="95"/>
      <c r="GK48" s="95"/>
      <c r="GL48" s="95"/>
      <c r="GM48" s="95"/>
      <c r="GN48" s="95"/>
      <c r="GO48" s="95"/>
      <c r="GP48" s="95"/>
    </row>
    <row r="49" spans="2:198" s="103" customFormat="1" ht="14.65" customHeight="1" x14ac:dyDescent="0.25">
      <c r="B49" s="295"/>
      <c r="C49" s="297" t="s">
        <v>31</v>
      </c>
      <c r="D49" s="297" t="s">
        <v>32</v>
      </c>
      <c r="E49" s="133" t="s">
        <v>33</v>
      </c>
      <c r="F49" s="299" t="s">
        <v>34</v>
      </c>
      <c r="G49" s="134" t="s">
        <v>10</v>
      </c>
      <c r="H49" s="120"/>
      <c r="I49" s="128"/>
      <c r="J49" s="128"/>
      <c r="K49" s="128"/>
      <c r="L49" s="128"/>
      <c r="M49" s="128">
        <f t="shared" si="1"/>
        <v>0</v>
      </c>
      <c r="N49" s="128" t="e">
        <f t="shared" si="2"/>
        <v>#DIV/0!</v>
      </c>
      <c r="O49" s="128"/>
      <c r="P49" s="128"/>
      <c r="Q49" s="95"/>
      <c r="R49" s="95"/>
      <c r="S49" s="95"/>
      <c r="T49" s="95"/>
      <c r="U49" s="95"/>
      <c r="V49" s="95"/>
      <c r="W49" s="95"/>
      <c r="X49" s="95"/>
      <c r="Y49" s="95"/>
      <c r="Z49" s="95"/>
      <c r="AA49" s="95"/>
      <c r="AB49" s="95"/>
      <c r="AC49" s="95"/>
      <c r="AD49" s="95"/>
      <c r="AE49" s="95"/>
      <c r="AF49" s="95"/>
      <c r="AG49" s="95"/>
      <c r="AH49" s="9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c r="ER49" s="95"/>
      <c r="ES49" s="95"/>
      <c r="ET49" s="95"/>
      <c r="EU49" s="95"/>
      <c r="EV49" s="95"/>
      <c r="EW49" s="95"/>
      <c r="EX49" s="95"/>
      <c r="EY49" s="95"/>
      <c r="EZ49" s="95"/>
      <c r="FA49" s="95"/>
      <c r="FB49" s="95"/>
      <c r="FC49" s="95"/>
      <c r="FD49" s="95"/>
      <c r="FE49" s="95"/>
      <c r="FF49" s="95"/>
      <c r="FG49" s="95"/>
      <c r="FH49" s="95"/>
      <c r="FI49" s="95"/>
      <c r="FJ49" s="95"/>
      <c r="FK49" s="95"/>
      <c r="FL49" s="95"/>
      <c r="FM49" s="95"/>
      <c r="FN49" s="95"/>
      <c r="FO49" s="95"/>
      <c r="FP49" s="95"/>
      <c r="FQ49" s="95"/>
      <c r="FR49" s="95"/>
      <c r="FS49" s="95"/>
      <c r="FT49" s="95"/>
      <c r="FU49" s="95"/>
      <c r="FV49" s="95"/>
      <c r="FW49" s="95"/>
      <c r="FX49" s="95"/>
      <c r="FY49" s="95"/>
      <c r="FZ49" s="95"/>
      <c r="GA49" s="95"/>
      <c r="GB49" s="95"/>
      <c r="GC49" s="95"/>
      <c r="GD49" s="95"/>
      <c r="GE49" s="95"/>
      <c r="GF49" s="95"/>
      <c r="GG49" s="95"/>
      <c r="GH49" s="95"/>
      <c r="GI49" s="95"/>
      <c r="GJ49" s="95"/>
      <c r="GK49" s="95"/>
      <c r="GL49" s="95"/>
      <c r="GM49" s="95"/>
      <c r="GN49" s="95"/>
      <c r="GO49" s="95"/>
      <c r="GP49" s="95"/>
    </row>
    <row r="50" spans="2:198" s="103" customFormat="1" ht="14.65" customHeight="1" x14ac:dyDescent="0.25">
      <c r="B50" s="296"/>
      <c r="C50" s="298"/>
      <c r="D50" s="298"/>
      <c r="E50" s="135" t="s">
        <v>35</v>
      </c>
      <c r="F50" s="300"/>
      <c r="G50" s="136" t="s">
        <v>14</v>
      </c>
      <c r="H50" s="95"/>
      <c r="I50" s="128"/>
      <c r="J50" s="128"/>
      <c r="K50" s="128"/>
      <c r="L50" s="128"/>
      <c r="M50" s="128">
        <f t="shared" si="1"/>
        <v>0</v>
      </c>
      <c r="N50" s="128" t="e">
        <f t="shared" si="2"/>
        <v>#DIV/0!</v>
      </c>
      <c r="O50" s="128"/>
      <c r="P50" s="128"/>
      <c r="Q50" s="95"/>
      <c r="R50" s="95"/>
      <c r="S50" s="95"/>
      <c r="T50" s="95"/>
      <c r="U50" s="95"/>
      <c r="V50" s="95"/>
      <c r="W50" s="95"/>
      <c r="X50" s="95"/>
      <c r="Y50" s="95"/>
      <c r="Z50" s="95"/>
      <c r="AA50" s="95"/>
      <c r="AB50" s="95"/>
      <c r="AC50" s="95"/>
      <c r="AD50" s="95"/>
      <c r="AE50" s="95"/>
      <c r="AF50" s="95"/>
      <c r="AG50" s="95"/>
      <c r="AH50" s="9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c r="ER50" s="95"/>
      <c r="ES50" s="95"/>
      <c r="ET50" s="95"/>
      <c r="EU50" s="95"/>
      <c r="EV50" s="95"/>
      <c r="EW50" s="95"/>
      <c r="EX50" s="95"/>
      <c r="EY50" s="95"/>
      <c r="EZ50" s="95"/>
      <c r="FA50" s="95"/>
      <c r="FB50" s="95"/>
      <c r="FC50" s="95"/>
      <c r="FD50" s="95"/>
      <c r="FE50" s="95"/>
      <c r="FF50" s="95"/>
      <c r="FG50" s="95"/>
      <c r="FH50" s="95"/>
      <c r="FI50" s="95"/>
      <c r="FJ50" s="95"/>
      <c r="FK50" s="95"/>
      <c r="FL50" s="95"/>
      <c r="FM50" s="95"/>
      <c r="FN50" s="95"/>
      <c r="FO50" s="95"/>
      <c r="FP50" s="95"/>
      <c r="FQ50" s="95"/>
      <c r="FR50" s="95"/>
      <c r="FS50" s="95"/>
      <c r="FT50" s="95"/>
      <c r="FU50" s="95"/>
      <c r="FV50" s="95"/>
      <c r="FW50" s="95"/>
      <c r="FX50" s="95"/>
      <c r="FY50" s="95"/>
      <c r="FZ50" s="95"/>
      <c r="GA50" s="95"/>
      <c r="GB50" s="95"/>
      <c r="GC50" s="95"/>
      <c r="GD50" s="95"/>
      <c r="GE50" s="95"/>
      <c r="GF50" s="95"/>
      <c r="GG50" s="95"/>
      <c r="GH50" s="95"/>
      <c r="GI50" s="95"/>
      <c r="GJ50" s="95"/>
      <c r="GK50" s="95"/>
      <c r="GL50" s="95"/>
      <c r="GM50" s="95"/>
      <c r="GN50" s="95"/>
      <c r="GO50" s="95"/>
      <c r="GP50" s="95"/>
    </row>
    <row r="51" spans="2:198" s="103" customFormat="1" ht="15" customHeight="1" thickBot="1" x14ac:dyDescent="0.3">
      <c r="B51" s="296"/>
      <c r="C51" s="298"/>
      <c r="D51" s="298"/>
      <c r="E51" s="110" t="s">
        <v>36</v>
      </c>
      <c r="F51" s="110" t="s">
        <v>37</v>
      </c>
      <c r="G51" s="112" t="s">
        <v>38</v>
      </c>
      <c r="H51" s="95"/>
      <c r="I51" s="128"/>
      <c r="J51" s="128"/>
      <c r="K51" s="128"/>
      <c r="L51" s="128"/>
      <c r="M51" s="128">
        <f t="shared" si="1"/>
        <v>0</v>
      </c>
      <c r="N51" s="128" t="e">
        <f t="shared" si="2"/>
        <v>#DIV/0!</v>
      </c>
      <c r="O51" s="128"/>
      <c r="P51" s="128"/>
      <c r="Q51" s="95"/>
      <c r="R51" s="95"/>
      <c r="S51" s="95"/>
      <c r="T51" s="95"/>
      <c r="U51" s="95"/>
      <c r="V51" s="95"/>
      <c r="W51" s="95"/>
      <c r="X51" s="95"/>
      <c r="Y51" s="95"/>
      <c r="Z51" s="95"/>
      <c r="AA51" s="95"/>
      <c r="AB51" s="95"/>
      <c r="AC51" s="95"/>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row>
    <row r="52" spans="2:198" s="103" customFormat="1" ht="17.25" thickBot="1" x14ac:dyDescent="0.3">
      <c r="B52" s="137"/>
      <c r="C52" s="138" t="s">
        <v>112</v>
      </c>
      <c r="D52" s="139"/>
      <c r="E52" s="140"/>
      <c r="F52" s="141"/>
      <c r="G52" s="142"/>
      <c r="H52" s="95"/>
      <c r="I52" s="128"/>
      <c r="J52" s="128"/>
      <c r="K52" s="128"/>
      <c r="L52" s="128"/>
      <c r="M52" s="128">
        <f t="shared" si="1"/>
        <v>0</v>
      </c>
      <c r="N52" s="128" t="e">
        <f t="shared" si="2"/>
        <v>#DIV/0!</v>
      </c>
      <c r="O52" s="128"/>
      <c r="P52" s="128"/>
      <c r="Q52" s="44"/>
      <c r="R52" s="44"/>
      <c r="S52" s="95"/>
      <c r="T52" s="95"/>
      <c r="U52" s="95"/>
      <c r="V52" s="95"/>
      <c r="W52" s="95"/>
      <c r="X52" s="95"/>
      <c r="Y52" s="95"/>
      <c r="Z52" s="95"/>
      <c r="AA52" s="95"/>
      <c r="AB52" s="95"/>
      <c r="AC52" s="95"/>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row>
    <row r="53" spans="2:198" s="103" customFormat="1" ht="17.25" thickBot="1" x14ac:dyDescent="0.3">
      <c r="B53" s="143"/>
      <c r="C53" s="144" t="s">
        <v>113</v>
      </c>
      <c r="D53" s="145" t="s">
        <v>114</v>
      </c>
      <c r="E53" s="146">
        <f>+'[7]COSTOS INTERVENTORIA (2025 OK)'!$L$36</f>
        <v>270000</v>
      </c>
      <c r="F53" s="147">
        <v>152</v>
      </c>
      <c r="G53" s="123">
        <f>+ROUND(F53*E53,0)</f>
        <v>41040000</v>
      </c>
      <c r="H53" s="95"/>
      <c r="I53" s="128"/>
      <c r="J53" s="128">
        <v>200000</v>
      </c>
      <c r="K53" s="128"/>
      <c r="L53" s="215">
        <f t="shared" ref="L53:L64" si="6">+ROUND(J53*$K$13,0)</f>
        <v>256000</v>
      </c>
      <c r="M53" s="215">
        <f t="shared" si="1"/>
        <v>0</v>
      </c>
      <c r="N53" s="128">
        <f t="shared" si="2"/>
        <v>256000</v>
      </c>
      <c r="O53" s="128"/>
      <c r="P53" s="128"/>
      <c r="Q53" s="44"/>
      <c r="R53" s="44"/>
      <c r="S53" s="95"/>
      <c r="T53" s="95"/>
      <c r="U53" s="95"/>
      <c r="V53" s="95"/>
      <c r="W53" s="95"/>
      <c r="X53" s="95"/>
      <c r="Y53" s="95"/>
      <c r="Z53" s="95"/>
      <c r="AA53" s="95"/>
      <c r="AB53" s="95"/>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row>
    <row r="54" spans="2:198" s="103" customFormat="1" ht="17.25" thickBot="1" x14ac:dyDescent="0.3">
      <c r="B54" s="137"/>
      <c r="C54" s="138" t="s">
        <v>39</v>
      </c>
      <c r="D54" s="139"/>
      <c r="E54" s="140"/>
      <c r="F54" s="141"/>
      <c r="G54" s="142"/>
      <c r="H54" s="95"/>
      <c r="I54" s="128"/>
      <c r="J54" s="128"/>
      <c r="K54" s="128"/>
      <c r="L54" s="215">
        <f t="shared" si="6"/>
        <v>0</v>
      </c>
      <c r="M54" s="215">
        <f t="shared" si="1"/>
        <v>0</v>
      </c>
      <c r="N54" s="128">
        <f t="shared" si="2"/>
        <v>0</v>
      </c>
      <c r="O54" s="128"/>
      <c r="P54" s="128"/>
      <c r="Q54" s="44"/>
      <c r="R54" s="44"/>
      <c r="S54" s="95"/>
      <c r="T54" s="95"/>
      <c r="U54" s="95"/>
      <c r="V54" s="95"/>
      <c r="W54" s="95"/>
      <c r="X54" s="95"/>
      <c r="Y54" s="95"/>
      <c r="Z54" s="95"/>
      <c r="AA54" s="95"/>
      <c r="AB54" s="95"/>
      <c r="AC54" s="95"/>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row>
    <row r="55" spans="2:198" s="103" customFormat="1" ht="45" customHeight="1" x14ac:dyDescent="0.25">
      <c r="B55" s="148"/>
      <c r="C55" s="194" t="str">
        <f>+'[7]COSTOS INTERVENTORIA (2025 OK)'!$A$38</f>
        <v>Vehículo tipo campero ó camioneta  (incluye peajes y combustible) y cuyo modelo sea hasta diez (10) años anteriores al año de suscripción del contrato.</v>
      </c>
      <c r="D55" s="149" t="s">
        <v>40</v>
      </c>
      <c r="E55" s="150">
        <v>6100000</v>
      </c>
      <c r="F55" s="151">
        <f>+F16+6.5</f>
        <v>19.5</v>
      </c>
      <c r="G55" s="123">
        <f>+ROUND(F55*E55,0)</f>
        <v>118950000</v>
      </c>
      <c r="H55" s="95"/>
      <c r="I55" s="128"/>
      <c r="J55" s="128">
        <v>5000000</v>
      </c>
      <c r="K55" s="128"/>
      <c r="L55" s="215">
        <f t="shared" si="6"/>
        <v>6400000</v>
      </c>
      <c r="M55" s="215">
        <f t="shared" si="1"/>
        <v>0</v>
      </c>
      <c r="N55" s="128">
        <f t="shared" si="2"/>
        <v>6400000</v>
      </c>
      <c r="O55" s="128"/>
      <c r="P55" s="128"/>
      <c r="Q55" s="44"/>
      <c r="R55" s="44"/>
      <c r="S55" s="95"/>
      <c r="T55" s="95"/>
      <c r="U55" s="95"/>
      <c r="V55" s="95"/>
      <c r="W55" s="95"/>
      <c r="X55" s="95"/>
      <c r="Y55" s="95"/>
      <c r="Z55" s="95"/>
      <c r="AA55" s="95"/>
      <c r="AB55" s="95"/>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row>
    <row r="56" spans="2:198" s="103" customFormat="1" ht="27" customHeight="1" x14ac:dyDescent="0.25">
      <c r="B56" s="148"/>
      <c r="C56" s="194" t="str">
        <f>+'[7]COSTOS INTERVENTORIA (2025 OK)'!$A$42</f>
        <v>Equipo completo de topografía</v>
      </c>
      <c r="D56" s="149" t="s">
        <v>40</v>
      </c>
      <c r="E56" s="150">
        <f>+'[7]COSTOS INTERVENTORIA (2025 OK)'!$M$42</f>
        <v>2932000</v>
      </c>
      <c r="F56" s="151">
        <v>13</v>
      </c>
      <c r="G56" s="123">
        <f>+ROUND(F56*E56,0)</f>
        <v>38116000</v>
      </c>
      <c r="H56" s="95"/>
      <c r="I56" s="128"/>
      <c r="J56" s="128">
        <v>2500000</v>
      </c>
      <c r="K56" s="128"/>
      <c r="L56" s="215">
        <f t="shared" si="6"/>
        <v>3200000</v>
      </c>
      <c r="M56" s="215">
        <f t="shared" si="1"/>
        <v>0</v>
      </c>
      <c r="N56" s="128">
        <f t="shared" si="2"/>
        <v>3200000</v>
      </c>
      <c r="O56" s="128"/>
      <c r="P56" s="128"/>
      <c r="Q56" s="44"/>
      <c r="R56" s="44"/>
      <c r="S56" s="95"/>
      <c r="T56" s="95"/>
      <c r="U56" s="95"/>
      <c r="V56" s="95"/>
      <c r="W56" s="95"/>
      <c r="X56" s="95"/>
      <c r="Y56" s="95"/>
      <c r="Z56" s="95"/>
      <c r="AA56" s="95"/>
      <c r="AB56" s="95"/>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row>
    <row r="57" spans="2:198" s="103" customFormat="1" ht="29.45" customHeight="1" x14ac:dyDescent="0.25">
      <c r="B57" s="148"/>
      <c r="C57" s="194" t="str">
        <f>+'[7]COSTOS INTERVENTORIA (2025 OK)'!$A$44</f>
        <v>Equipo completo de Laboratorio de Suelos, Materiales, Pavimentos y Concretos</v>
      </c>
      <c r="D57" s="149" t="s">
        <v>40</v>
      </c>
      <c r="E57" s="150">
        <f>+E56</f>
        <v>2932000</v>
      </c>
      <c r="F57" s="151">
        <v>13</v>
      </c>
      <c r="G57" s="123">
        <f>+ROUND(F57*E57,0)</f>
        <v>38116000</v>
      </c>
      <c r="H57" s="95"/>
      <c r="I57" s="128"/>
      <c r="J57" s="128">
        <v>2500000</v>
      </c>
      <c r="K57" s="128"/>
      <c r="L57" s="215">
        <f t="shared" si="6"/>
        <v>3200000</v>
      </c>
      <c r="M57" s="215">
        <f t="shared" si="1"/>
        <v>0</v>
      </c>
      <c r="N57" s="128">
        <f t="shared" si="2"/>
        <v>3200000</v>
      </c>
      <c r="O57" s="128"/>
      <c r="P57" s="128"/>
      <c r="Q57" s="44"/>
      <c r="R57" s="44"/>
      <c r="S57" s="95"/>
      <c r="T57" s="95"/>
      <c r="U57" s="95"/>
      <c r="V57" s="95"/>
      <c r="W57" s="95"/>
      <c r="X57" s="95"/>
      <c r="Y57" s="95"/>
      <c r="Z57" s="95"/>
      <c r="AA57" s="95"/>
      <c r="AB57" s="95"/>
      <c r="AC57" s="95"/>
      <c r="AD57" s="95"/>
      <c r="AE57" s="95"/>
      <c r="AF57" s="95"/>
      <c r="AG57" s="95"/>
      <c r="AH57" s="9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c r="ER57" s="95"/>
      <c r="ES57" s="95"/>
      <c r="ET57" s="95"/>
      <c r="EU57" s="95"/>
      <c r="EV57" s="95"/>
      <c r="EW57" s="95"/>
      <c r="EX57" s="95"/>
      <c r="EY57" s="95"/>
      <c r="EZ57" s="95"/>
      <c r="FA57" s="95"/>
      <c r="FB57" s="95"/>
      <c r="FC57" s="95"/>
      <c r="FD57" s="95"/>
      <c r="FE57" s="95"/>
      <c r="FF57" s="95"/>
      <c r="FG57" s="95"/>
      <c r="FH57" s="95"/>
      <c r="FI57" s="95"/>
      <c r="FJ57" s="95"/>
      <c r="FK57" s="95"/>
      <c r="FL57" s="95"/>
      <c r="FM57" s="95"/>
      <c r="FN57" s="95"/>
      <c r="FO57" s="95"/>
      <c r="FP57" s="95"/>
      <c r="FQ57" s="95"/>
      <c r="FR57" s="95"/>
      <c r="FS57" s="95"/>
      <c r="FT57" s="95"/>
      <c r="FU57" s="95"/>
      <c r="FV57" s="95"/>
      <c r="FW57" s="95"/>
      <c r="FX57" s="95"/>
      <c r="FY57" s="95"/>
      <c r="FZ57" s="95"/>
      <c r="GA57" s="95"/>
      <c r="GB57" s="95"/>
      <c r="GC57" s="95"/>
      <c r="GD57" s="95"/>
      <c r="GE57" s="95"/>
      <c r="GF57" s="95"/>
      <c r="GG57" s="95"/>
      <c r="GH57" s="95"/>
      <c r="GI57" s="95"/>
      <c r="GJ57" s="95"/>
      <c r="GK57" s="95"/>
      <c r="GL57" s="95"/>
      <c r="GM57" s="95"/>
      <c r="GN57" s="95"/>
      <c r="GO57" s="95"/>
      <c r="GP57" s="95"/>
    </row>
    <row r="58" spans="2:198" s="103" customFormat="1" ht="30" customHeight="1" thickBot="1" x14ac:dyDescent="0.3">
      <c r="B58" s="143"/>
      <c r="C58" s="144" t="s">
        <v>42</v>
      </c>
      <c r="D58" s="145" t="s">
        <v>40</v>
      </c>
      <c r="E58" s="146">
        <v>2200000</v>
      </c>
      <c r="F58" s="147">
        <v>6.5</v>
      </c>
      <c r="G58" s="197">
        <f>+ROUND(F58*E58,0)</f>
        <v>14300000</v>
      </c>
      <c r="H58" s="95"/>
      <c r="I58" s="128"/>
      <c r="J58" s="128">
        <v>2000000</v>
      </c>
      <c r="K58" s="128"/>
      <c r="L58" s="215">
        <f t="shared" si="6"/>
        <v>2560000</v>
      </c>
      <c r="M58" s="215">
        <f t="shared" si="1"/>
        <v>0</v>
      </c>
      <c r="N58" s="128">
        <f t="shared" si="2"/>
        <v>2560000</v>
      </c>
      <c r="O58" s="128"/>
      <c r="P58" s="128"/>
      <c r="Q58" s="44"/>
      <c r="R58" s="44"/>
      <c r="S58" s="95"/>
      <c r="T58" s="95"/>
      <c r="U58" s="95"/>
      <c r="V58" s="95"/>
      <c r="W58" s="95"/>
      <c r="X58" s="95"/>
      <c r="Y58" s="95"/>
      <c r="Z58" s="95"/>
      <c r="AA58" s="95"/>
      <c r="AB58" s="95"/>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row>
    <row r="59" spans="2:198" s="103" customFormat="1" ht="17.25" thickBot="1" x14ac:dyDescent="0.3">
      <c r="B59" s="137"/>
      <c r="C59" s="138" t="s">
        <v>30</v>
      </c>
      <c r="D59" s="139"/>
      <c r="E59" s="140"/>
      <c r="F59" s="141"/>
      <c r="G59" s="142"/>
      <c r="H59" s="95"/>
      <c r="I59" s="128"/>
      <c r="J59" s="128"/>
      <c r="K59" s="128"/>
      <c r="L59" s="215">
        <f t="shared" si="6"/>
        <v>0</v>
      </c>
      <c r="M59" s="215">
        <f t="shared" si="1"/>
        <v>0</v>
      </c>
      <c r="N59" s="128">
        <f t="shared" si="2"/>
        <v>0</v>
      </c>
      <c r="O59" s="128"/>
      <c r="P59" s="128"/>
      <c r="Q59" s="44"/>
      <c r="R59" s="44"/>
      <c r="S59" s="95"/>
      <c r="T59" s="95"/>
      <c r="U59" s="95"/>
      <c r="V59" s="95"/>
      <c r="W59" s="95"/>
      <c r="X59" s="95"/>
      <c r="Y59" s="95"/>
      <c r="Z59" s="95"/>
      <c r="AA59" s="95"/>
      <c r="AB59" s="95"/>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row>
    <row r="60" spans="2:198" s="103" customFormat="1" ht="27.6" customHeight="1" x14ac:dyDescent="0.25">
      <c r="B60" s="198"/>
      <c r="C60" s="199" t="s">
        <v>43</v>
      </c>
      <c r="D60" s="200" t="s">
        <v>40</v>
      </c>
      <c r="E60" s="201">
        <f>+'[7]COSTOS INTERVENTORIA (2025 OK)'!$M$47</f>
        <v>2862000</v>
      </c>
      <c r="F60" s="202">
        <v>6.5</v>
      </c>
      <c r="G60" s="203">
        <f>+ROUND(F60*E60,0)</f>
        <v>18603000</v>
      </c>
      <c r="H60" s="95"/>
      <c r="I60" s="211"/>
      <c r="J60" s="211">
        <v>1700000</v>
      </c>
      <c r="K60" s="128"/>
      <c r="L60" s="215">
        <f t="shared" si="6"/>
        <v>2176000</v>
      </c>
      <c r="M60" s="215">
        <f t="shared" si="1"/>
        <v>0</v>
      </c>
      <c r="N60" s="128">
        <f t="shared" si="2"/>
        <v>2176000</v>
      </c>
      <c r="O60" s="128"/>
      <c r="P60" s="128"/>
      <c r="Q60" s="44"/>
      <c r="R60" s="44"/>
      <c r="S60" s="95"/>
      <c r="T60" s="95"/>
      <c r="U60" s="95"/>
      <c r="V60" s="95"/>
      <c r="W60" s="95"/>
      <c r="X60" s="95"/>
      <c r="Y60" s="95"/>
      <c r="Z60" s="95"/>
      <c r="AA60" s="95"/>
      <c r="AB60" s="95"/>
      <c r="AC60" s="95"/>
      <c r="AD60" s="95"/>
      <c r="AE60" s="95"/>
      <c r="AF60" s="95"/>
      <c r="AG60" s="95"/>
      <c r="AH60" s="9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c r="GL60" s="95"/>
      <c r="GM60" s="95"/>
      <c r="GN60" s="95"/>
      <c r="GO60" s="95"/>
      <c r="GP60" s="95"/>
    </row>
    <row r="61" spans="2:198" s="103" customFormat="1" ht="30.6" customHeight="1" thickBot="1" x14ac:dyDescent="0.3">
      <c r="B61" s="152"/>
      <c r="C61" s="153" t="s">
        <v>44</v>
      </c>
      <c r="D61" s="154" t="s">
        <v>40</v>
      </c>
      <c r="E61" s="155">
        <f>+'[7]COSTOS INTERVENTORIA (2025 OK)'!$M$48</f>
        <v>1127000</v>
      </c>
      <c r="F61" s="156">
        <v>6.5</v>
      </c>
      <c r="G61" s="123">
        <f>+ROUND(F61*E61,0)</f>
        <v>7325500</v>
      </c>
      <c r="H61" s="95"/>
      <c r="I61" s="211"/>
      <c r="J61" s="211">
        <v>700000</v>
      </c>
      <c r="K61" s="128"/>
      <c r="L61" s="215">
        <f t="shared" si="6"/>
        <v>896000</v>
      </c>
      <c r="M61" s="215">
        <f t="shared" si="1"/>
        <v>0</v>
      </c>
      <c r="N61" s="128">
        <f t="shared" si="2"/>
        <v>896000</v>
      </c>
      <c r="O61" s="128"/>
      <c r="P61" s="128"/>
      <c r="Q61" s="45"/>
      <c r="R61" s="45"/>
      <c r="S61" s="95"/>
      <c r="T61" s="95"/>
      <c r="U61" s="95"/>
      <c r="V61" s="95"/>
      <c r="W61" s="95"/>
      <c r="X61" s="95"/>
      <c r="Y61" s="95"/>
      <c r="Z61" s="95"/>
      <c r="AA61" s="95"/>
      <c r="AB61" s="95"/>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c r="GN61" s="95"/>
      <c r="GO61" s="95"/>
      <c r="GP61" s="95"/>
    </row>
    <row r="62" spans="2:198" s="103" customFormat="1" ht="21.6" customHeight="1" x14ac:dyDescent="0.25">
      <c r="B62" s="152"/>
      <c r="C62" s="153" t="s">
        <v>45</v>
      </c>
      <c r="D62" s="157" t="s">
        <v>40</v>
      </c>
      <c r="E62" s="155">
        <f>+'[7]COSTOS INTERVENTORIA (2025 OK)'!$L$49*1.2</f>
        <v>1248000</v>
      </c>
      <c r="F62" s="156">
        <v>6.5</v>
      </c>
      <c r="G62" s="123">
        <f>+ROUND(F62*E62,0)</f>
        <v>8112000</v>
      </c>
      <c r="H62" s="95"/>
      <c r="I62" s="128"/>
      <c r="J62" s="128">
        <v>945000</v>
      </c>
      <c r="K62" s="128"/>
      <c r="L62" s="215">
        <f t="shared" si="6"/>
        <v>1209600</v>
      </c>
      <c r="M62" s="215">
        <f t="shared" si="1"/>
        <v>0</v>
      </c>
      <c r="N62" s="128">
        <f t="shared" si="2"/>
        <v>1209600</v>
      </c>
      <c r="O62" s="128"/>
      <c r="P62" s="128"/>
      <c r="Q62" s="44"/>
      <c r="R62" s="44"/>
      <c r="S62" s="95"/>
      <c r="T62" s="95"/>
      <c r="U62" s="95"/>
      <c r="V62" s="95"/>
      <c r="W62" s="95"/>
      <c r="X62" s="95"/>
      <c r="Y62" s="95"/>
      <c r="Z62" s="95"/>
      <c r="AA62" s="95"/>
      <c r="AB62" s="95"/>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row>
    <row r="63" spans="2:198" s="103" customFormat="1" ht="29.45" customHeight="1" thickBot="1" x14ac:dyDescent="0.3">
      <c r="B63" s="207"/>
      <c r="C63" s="204" t="s">
        <v>115</v>
      </c>
      <c r="D63" s="205" t="s">
        <v>40</v>
      </c>
      <c r="E63" s="206">
        <v>250000</v>
      </c>
      <c r="F63" s="158">
        <v>6.5</v>
      </c>
      <c r="G63" s="159">
        <f>+ROUND(E63*F63,0)</f>
        <v>1625000</v>
      </c>
      <c r="H63" s="160" t="s">
        <v>50</v>
      </c>
      <c r="I63" s="95"/>
      <c r="J63" s="95"/>
      <c r="K63" s="95"/>
      <c r="L63" s="215">
        <f t="shared" si="6"/>
        <v>0</v>
      </c>
      <c r="M63" s="215">
        <f t="shared" si="1"/>
        <v>0</v>
      </c>
      <c r="N63" s="128">
        <f t="shared" si="2"/>
        <v>0</v>
      </c>
      <c r="O63" s="128"/>
      <c r="P63" s="128"/>
      <c r="Q63" s="95"/>
      <c r="R63" s="95"/>
      <c r="S63" s="95"/>
      <c r="T63" s="95"/>
      <c r="U63" s="95"/>
      <c r="V63" s="95"/>
      <c r="W63" s="95"/>
      <c r="X63" s="95"/>
      <c r="Y63" s="95"/>
      <c r="Z63" s="95"/>
      <c r="AA63" s="95"/>
      <c r="AB63" s="95"/>
      <c r="AC63" s="95"/>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95"/>
      <c r="DF63" s="95"/>
      <c r="DG63" s="95"/>
      <c r="DH63" s="95"/>
      <c r="DI63" s="95"/>
      <c r="DJ63" s="95"/>
      <c r="DK63" s="95"/>
      <c r="DL63" s="95"/>
      <c r="DM63" s="95"/>
      <c r="DN63" s="95"/>
      <c r="DO63" s="95"/>
      <c r="DP63" s="95"/>
      <c r="DQ63" s="95"/>
      <c r="DR63" s="95"/>
      <c r="DS63" s="95"/>
      <c r="DT63" s="95"/>
      <c r="DU63" s="95"/>
      <c r="DV63" s="95"/>
      <c r="DW63" s="95"/>
      <c r="DX63" s="95"/>
      <c r="DY63" s="95"/>
      <c r="DZ63" s="95"/>
      <c r="EA63" s="95"/>
      <c r="EB63" s="95"/>
      <c r="EC63" s="95"/>
      <c r="ED63" s="95"/>
      <c r="EE63" s="95"/>
      <c r="EF63" s="95"/>
      <c r="EG63" s="95"/>
      <c r="EH63" s="95"/>
      <c r="EI63" s="95"/>
      <c r="EJ63" s="95"/>
      <c r="EK63" s="95"/>
      <c r="EL63" s="95"/>
      <c r="EM63" s="95"/>
      <c r="EN63" s="95"/>
      <c r="EO63" s="95"/>
      <c r="EP63" s="95"/>
      <c r="EQ63" s="95"/>
      <c r="ER63" s="95"/>
      <c r="ES63" s="95"/>
      <c r="ET63" s="95"/>
      <c r="EU63" s="95"/>
      <c r="EV63" s="95"/>
      <c r="EW63" s="95"/>
      <c r="EX63" s="95"/>
      <c r="EY63" s="95"/>
      <c r="EZ63" s="95"/>
      <c r="FA63" s="95"/>
      <c r="FB63" s="95"/>
      <c r="FC63" s="95"/>
      <c r="FD63" s="95"/>
      <c r="FE63" s="95"/>
      <c r="FF63" s="95"/>
      <c r="FG63" s="95"/>
      <c r="FH63" s="95"/>
      <c r="FI63" s="95"/>
      <c r="FJ63" s="95"/>
      <c r="FK63" s="95"/>
      <c r="FL63" s="95"/>
      <c r="FM63" s="95"/>
      <c r="FN63" s="95"/>
      <c r="FO63" s="95"/>
      <c r="FP63" s="95"/>
      <c r="FQ63" s="95"/>
      <c r="FR63" s="95"/>
      <c r="FS63" s="95"/>
      <c r="FT63" s="95"/>
      <c r="FU63" s="95"/>
      <c r="FV63" s="95"/>
      <c r="FW63" s="95"/>
      <c r="FX63" s="95"/>
      <c r="FY63" s="95"/>
      <c r="FZ63" s="95"/>
      <c r="GA63" s="95"/>
      <c r="GB63" s="95"/>
      <c r="GC63" s="95"/>
      <c r="GD63" s="95"/>
      <c r="GE63" s="95"/>
      <c r="GF63" s="95"/>
      <c r="GG63" s="95"/>
      <c r="GH63" s="95"/>
      <c r="GI63" s="95"/>
      <c r="GJ63" s="95"/>
      <c r="GK63" s="95"/>
      <c r="GL63" s="95"/>
      <c r="GM63" s="95"/>
      <c r="GN63" s="95"/>
      <c r="GO63" s="95"/>
      <c r="GP63" s="95"/>
    </row>
    <row r="64" spans="2:198" s="103" customFormat="1" ht="16.5" customHeight="1" x14ac:dyDescent="0.25">
      <c r="B64" s="161"/>
      <c r="C64" s="301" t="s">
        <v>53</v>
      </c>
      <c r="D64" s="302"/>
      <c r="E64" s="302"/>
      <c r="F64" s="303"/>
      <c r="G64" s="162">
        <f>SUM(G52:G63)</f>
        <v>286187500</v>
      </c>
      <c r="H64" s="163"/>
      <c r="I64" s="164"/>
      <c r="J64" s="165"/>
      <c r="K64" s="131"/>
      <c r="L64" s="128">
        <f t="shared" si="6"/>
        <v>0</v>
      </c>
      <c r="M64" s="128">
        <f t="shared" si="1"/>
        <v>0</v>
      </c>
      <c r="N64" s="128">
        <f t="shared" si="2"/>
        <v>0</v>
      </c>
      <c r="O64" s="128"/>
      <c r="P64" s="128"/>
      <c r="Q64" s="131"/>
      <c r="V64" s="95"/>
      <c r="W64" s="95"/>
      <c r="X64" s="95"/>
      <c r="Y64" s="95"/>
      <c r="Z64" s="95"/>
      <c r="AA64" s="95"/>
      <c r="AB64" s="95"/>
      <c r="AC64" s="95"/>
      <c r="AD64" s="95"/>
      <c r="AE64" s="95"/>
      <c r="AF64" s="95"/>
      <c r="AG64" s="95"/>
      <c r="AH64" s="9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5"/>
      <c r="DC64" s="95"/>
      <c r="DD64" s="95"/>
      <c r="DE64" s="95"/>
      <c r="DF64" s="95"/>
      <c r="DG64" s="95"/>
      <c r="DH64" s="95"/>
      <c r="DI64" s="95"/>
      <c r="DJ64" s="95"/>
      <c r="DK64" s="95"/>
      <c r="DL64" s="95"/>
      <c r="DM64" s="95"/>
      <c r="DN64" s="95"/>
      <c r="DO64" s="95"/>
      <c r="DP64" s="95"/>
      <c r="DQ64" s="95"/>
      <c r="DR64" s="95"/>
      <c r="DS64" s="95"/>
      <c r="DT64" s="95"/>
      <c r="DU64" s="95"/>
      <c r="DV64" s="95"/>
      <c r="DW64" s="95"/>
      <c r="DX64" s="95"/>
      <c r="DY64" s="95"/>
      <c r="DZ64" s="95"/>
      <c r="EA64" s="95"/>
      <c r="EB64" s="95"/>
      <c r="EC64" s="95"/>
      <c r="ED64" s="95"/>
      <c r="EE64" s="95"/>
      <c r="EF64" s="95"/>
      <c r="EG64" s="95"/>
      <c r="EH64" s="95"/>
      <c r="EI64" s="95"/>
      <c r="EJ64" s="95"/>
      <c r="EK64" s="95"/>
      <c r="EL64" s="95"/>
      <c r="EM64" s="95"/>
      <c r="EN64" s="95"/>
      <c r="EO64" s="95"/>
      <c r="EP64" s="95"/>
      <c r="EQ64" s="95"/>
      <c r="ER64" s="95"/>
      <c r="ES64" s="95"/>
      <c r="ET64" s="95"/>
      <c r="EU64" s="95"/>
      <c r="EV64" s="95"/>
      <c r="EW64" s="95"/>
      <c r="EX64" s="95"/>
      <c r="EY64" s="95"/>
      <c r="EZ64" s="95"/>
      <c r="FA64" s="95"/>
      <c r="FB64" s="95"/>
      <c r="FC64" s="95"/>
      <c r="FD64" s="95"/>
      <c r="FE64" s="95"/>
      <c r="FF64" s="95"/>
      <c r="FG64" s="95"/>
      <c r="FH64" s="95"/>
      <c r="FI64" s="95"/>
      <c r="FJ64" s="95"/>
      <c r="FK64" s="95"/>
      <c r="FL64" s="95"/>
      <c r="FM64" s="95"/>
      <c r="FN64" s="95"/>
      <c r="FO64" s="95"/>
      <c r="FP64" s="95"/>
      <c r="FQ64" s="95"/>
      <c r="FR64" s="95"/>
      <c r="FS64" s="95"/>
      <c r="FT64" s="95"/>
      <c r="FU64" s="95"/>
      <c r="FV64" s="95"/>
      <c r="FW64" s="95"/>
      <c r="FX64" s="95"/>
      <c r="FY64" s="95"/>
      <c r="FZ64" s="95"/>
      <c r="GA64" s="95"/>
      <c r="GB64" s="95"/>
      <c r="GC64" s="95"/>
      <c r="GD64" s="95"/>
      <c r="GE64" s="95"/>
      <c r="GF64" s="95"/>
      <c r="GG64" s="95"/>
      <c r="GH64" s="95"/>
      <c r="GI64" s="95"/>
      <c r="GJ64" s="95"/>
      <c r="GK64" s="95"/>
      <c r="GL64" s="95"/>
      <c r="GM64" s="95"/>
      <c r="GN64" s="95"/>
      <c r="GO64" s="95"/>
      <c r="GP64" s="95"/>
    </row>
    <row r="65" spans="1:198" s="103" customFormat="1" ht="18" customHeight="1" x14ac:dyDescent="0.25">
      <c r="B65" s="166"/>
      <c r="C65" s="304" t="s">
        <v>54</v>
      </c>
      <c r="D65" s="305"/>
      <c r="E65" s="305"/>
      <c r="F65" s="306"/>
      <c r="G65" s="167">
        <f>+G64+G47</f>
        <v>2915446300</v>
      </c>
      <c r="H65" s="168"/>
      <c r="I65" s="169"/>
      <c r="J65" s="95"/>
      <c r="K65" s="95"/>
      <c r="L65" s="95"/>
      <c r="M65" s="128">
        <f t="shared" si="1"/>
        <v>0</v>
      </c>
      <c r="N65" s="128" t="e">
        <f t="shared" si="2"/>
        <v>#DIV/0!</v>
      </c>
      <c r="O65" s="128"/>
      <c r="P65" s="128"/>
      <c r="Q65" s="95"/>
      <c r="R65" s="95"/>
      <c r="S65" s="95"/>
      <c r="T65" s="95"/>
      <c r="U65" s="95"/>
      <c r="V65" s="95"/>
      <c r="W65" s="95"/>
      <c r="X65" s="95"/>
      <c r="Y65" s="95"/>
      <c r="Z65" s="95"/>
      <c r="AA65" s="95"/>
      <c r="AB65" s="95"/>
      <c r="AC65" s="95"/>
      <c r="AD65" s="95"/>
      <c r="AE65" s="95"/>
      <c r="AF65" s="95"/>
      <c r="AG65" s="95"/>
      <c r="AH65" s="9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5"/>
      <c r="DC65" s="95"/>
      <c r="DD65" s="95"/>
      <c r="DE65" s="95"/>
      <c r="DF65" s="95"/>
      <c r="DG65" s="95"/>
      <c r="DH65" s="95"/>
      <c r="DI65" s="95"/>
      <c r="DJ65" s="95"/>
      <c r="DK65" s="95"/>
      <c r="DL65" s="95"/>
      <c r="DM65" s="95"/>
      <c r="DN65" s="95"/>
      <c r="DO65" s="95"/>
      <c r="DP65" s="95"/>
      <c r="DQ65" s="95"/>
      <c r="DR65" s="95"/>
      <c r="DS65" s="95"/>
      <c r="DT65" s="95"/>
      <c r="DU65" s="95"/>
      <c r="DV65" s="95"/>
      <c r="DW65" s="95"/>
      <c r="DX65" s="95"/>
      <c r="DY65" s="95"/>
      <c r="DZ65" s="95"/>
      <c r="EA65" s="95"/>
      <c r="EB65" s="95"/>
      <c r="EC65" s="95"/>
      <c r="ED65" s="95"/>
      <c r="EE65" s="95"/>
      <c r="EF65" s="95"/>
      <c r="EG65" s="95"/>
      <c r="EH65" s="95"/>
      <c r="EI65" s="95"/>
      <c r="EJ65" s="95"/>
      <c r="EK65" s="95"/>
      <c r="EL65" s="95"/>
      <c r="EM65" s="95"/>
      <c r="EN65" s="95"/>
      <c r="EO65" s="95"/>
      <c r="EP65" s="95"/>
      <c r="EQ65" s="95"/>
      <c r="ER65" s="95"/>
      <c r="ES65" s="95"/>
      <c r="ET65" s="95"/>
      <c r="EU65" s="95"/>
      <c r="EV65" s="95"/>
      <c r="EW65" s="95"/>
      <c r="EX65" s="95"/>
      <c r="EY65" s="95"/>
      <c r="EZ65" s="95"/>
      <c r="FA65" s="95"/>
      <c r="FB65" s="95"/>
      <c r="FC65" s="95"/>
      <c r="FD65" s="95"/>
      <c r="FE65" s="95"/>
      <c r="FF65" s="95"/>
      <c r="FG65" s="95"/>
      <c r="FH65" s="95"/>
      <c r="FI65" s="95"/>
      <c r="FJ65" s="95"/>
      <c r="FK65" s="95"/>
      <c r="FL65" s="95"/>
      <c r="FM65" s="95"/>
      <c r="FN65" s="95"/>
      <c r="FO65" s="95"/>
      <c r="FP65" s="95"/>
      <c r="FQ65" s="95"/>
      <c r="FR65" s="95"/>
      <c r="FS65" s="95"/>
      <c r="FT65" s="95"/>
      <c r="FU65" s="95"/>
      <c r="FV65" s="95"/>
      <c r="FW65" s="95"/>
      <c r="FX65" s="95"/>
      <c r="FY65" s="95"/>
      <c r="FZ65" s="95"/>
      <c r="GA65" s="95"/>
      <c r="GB65" s="95"/>
      <c r="GC65" s="95"/>
      <c r="GD65" s="95"/>
      <c r="GE65" s="95"/>
      <c r="GF65" s="95"/>
      <c r="GG65" s="95"/>
      <c r="GH65" s="95"/>
      <c r="GI65" s="95"/>
      <c r="GJ65" s="95"/>
      <c r="GK65" s="95"/>
      <c r="GL65" s="95"/>
      <c r="GM65" s="95"/>
      <c r="GN65" s="95"/>
      <c r="GO65" s="95"/>
      <c r="GP65" s="95"/>
    </row>
    <row r="66" spans="1:198" s="103" customFormat="1" ht="18" customHeight="1" x14ac:dyDescent="0.25">
      <c r="B66" s="170"/>
      <c r="C66" s="308" t="s">
        <v>116</v>
      </c>
      <c r="D66" s="308"/>
      <c r="E66" s="308"/>
      <c r="F66" s="308"/>
      <c r="G66" s="171">
        <f>+G65*0.4</f>
        <v>1166178520</v>
      </c>
      <c r="H66" s="160" t="s">
        <v>50</v>
      </c>
      <c r="I66" s="172"/>
      <c r="J66" s="128"/>
      <c r="K66" s="95"/>
      <c r="L66" s="95"/>
      <c r="M66" s="128">
        <f t="shared" si="1"/>
        <v>0</v>
      </c>
      <c r="N66" s="128" t="e">
        <f t="shared" si="2"/>
        <v>#DIV/0!</v>
      </c>
      <c r="O66" s="128"/>
      <c r="P66" s="128"/>
      <c r="Q66" s="95"/>
      <c r="R66" s="95"/>
      <c r="S66" s="95"/>
      <c r="T66" s="95"/>
      <c r="U66" s="95"/>
      <c r="V66" s="95"/>
      <c r="W66" s="95"/>
      <c r="X66" s="95"/>
      <c r="Y66" s="95"/>
      <c r="Z66" s="95"/>
      <c r="AA66" s="95"/>
      <c r="AB66" s="95"/>
      <c r="AC66" s="95"/>
      <c r="AD66" s="95"/>
      <c r="AE66" s="95"/>
      <c r="AF66" s="95"/>
      <c r="AG66" s="95"/>
      <c r="AH66" s="95"/>
      <c r="AI66" s="95"/>
      <c r="AJ66" s="95"/>
      <c r="AK66" s="95"/>
      <c r="AL66" s="95"/>
      <c r="AM66" s="95"/>
      <c r="AN66" s="95"/>
      <c r="AO66" s="95"/>
      <c r="AP66" s="95"/>
      <c r="AQ66" s="95"/>
      <c r="AR66" s="95"/>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5"/>
      <c r="DC66" s="95"/>
      <c r="DD66" s="95"/>
      <c r="DE66" s="95"/>
      <c r="DF66" s="95"/>
      <c r="DG66" s="95"/>
      <c r="DH66" s="95"/>
      <c r="DI66" s="95"/>
      <c r="DJ66" s="95"/>
      <c r="DK66" s="95"/>
      <c r="DL66" s="95"/>
      <c r="DM66" s="95"/>
      <c r="DN66" s="95"/>
      <c r="DO66" s="95"/>
      <c r="DP66" s="95"/>
      <c r="DQ66" s="95"/>
      <c r="DR66" s="95"/>
      <c r="DS66" s="95"/>
      <c r="DT66" s="95"/>
      <c r="DU66" s="95"/>
      <c r="DV66" s="95"/>
      <c r="DW66" s="95"/>
      <c r="DX66" s="95"/>
      <c r="DY66" s="95"/>
      <c r="DZ66" s="95"/>
      <c r="EA66" s="95"/>
      <c r="EB66" s="95"/>
      <c r="EC66" s="95"/>
      <c r="ED66" s="95"/>
      <c r="EE66" s="95"/>
      <c r="EF66" s="95"/>
      <c r="EG66" s="95"/>
      <c r="EH66" s="95"/>
      <c r="EI66" s="95"/>
      <c r="EJ66" s="95"/>
      <c r="EK66" s="95"/>
      <c r="EL66" s="95"/>
      <c r="EM66" s="95"/>
      <c r="EN66" s="95"/>
      <c r="EO66" s="95"/>
      <c r="EP66" s="95"/>
      <c r="EQ66" s="95"/>
      <c r="ER66" s="95"/>
      <c r="ES66" s="95"/>
      <c r="ET66" s="95"/>
      <c r="EU66" s="95"/>
      <c r="EV66" s="95"/>
      <c r="EW66" s="95"/>
      <c r="EX66" s="95"/>
      <c r="EY66" s="95"/>
      <c r="EZ66" s="95"/>
      <c r="FA66" s="95"/>
      <c r="FB66" s="95"/>
      <c r="FC66" s="95"/>
      <c r="FD66" s="95"/>
      <c r="FE66" s="95"/>
      <c r="FF66" s="95"/>
      <c r="FG66" s="95"/>
      <c r="FH66" s="95"/>
      <c r="FI66" s="95"/>
      <c r="FJ66" s="95"/>
      <c r="FK66" s="95"/>
      <c r="FL66" s="95"/>
      <c r="FM66" s="95"/>
      <c r="FN66" s="95"/>
      <c r="FO66" s="95"/>
      <c r="FP66" s="95"/>
      <c r="FQ66" s="95"/>
      <c r="FR66" s="95"/>
      <c r="FS66" s="95"/>
      <c r="FT66" s="95"/>
      <c r="FU66" s="95"/>
      <c r="FV66" s="95"/>
      <c r="FW66" s="95"/>
      <c r="FX66" s="95"/>
      <c r="FY66" s="95"/>
      <c r="FZ66" s="95"/>
      <c r="GA66" s="95"/>
      <c r="GB66" s="95"/>
      <c r="GC66" s="95"/>
      <c r="GD66" s="95"/>
      <c r="GE66" s="95"/>
      <c r="GF66" s="95"/>
      <c r="GG66" s="95"/>
      <c r="GH66" s="95"/>
      <c r="GI66" s="95"/>
      <c r="GJ66" s="95"/>
      <c r="GK66" s="95"/>
      <c r="GL66" s="95"/>
      <c r="GM66" s="95"/>
      <c r="GN66" s="95"/>
      <c r="GO66" s="95"/>
      <c r="GP66" s="95"/>
    </row>
    <row r="67" spans="1:198" s="103" customFormat="1" ht="18" customHeight="1" x14ac:dyDescent="0.25">
      <c r="B67" s="166"/>
      <c r="C67" s="288" t="s">
        <v>56</v>
      </c>
      <c r="D67" s="288"/>
      <c r="E67" s="288"/>
      <c r="F67" s="288"/>
      <c r="G67" s="167">
        <f>+G66+G65</f>
        <v>4081624820</v>
      </c>
      <c r="H67" s="163">
        <f>+G66/G69</f>
        <v>0.24009603840547983</v>
      </c>
      <c r="I67" s="169"/>
      <c r="J67" s="172"/>
      <c r="K67" s="95"/>
      <c r="L67" s="95"/>
      <c r="M67" s="128">
        <f t="shared" si="1"/>
        <v>0</v>
      </c>
      <c r="N67" s="128"/>
      <c r="O67" s="128"/>
      <c r="P67" s="128"/>
      <c r="Q67" s="95"/>
      <c r="R67" s="95"/>
      <c r="S67" s="95"/>
      <c r="T67" s="95"/>
      <c r="U67" s="95"/>
      <c r="V67" s="95"/>
      <c r="W67" s="95"/>
      <c r="X67" s="95"/>
      <c r="Y67" s="95"/>
      <c r="Z67" s="95"/>
      <c r="AA67" s="95"/>
      <c r="AB67" s="95"/>
      <c r="AC67" s="95"/>
      <c r="AD67" s="95"/>
      <c r="AE67" s="95"/>
      <c r="AF67" s="95"/>
      <c r="AG67" s="95"/>
      <c r="AH67" s="9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row>
    <row r="68" spans="1:198" s="103" customFormat="1" ht="18" customHeight="1" x14ac:dyDescent="0.25">
      <c r="B68" s="166"/>
      <c r="C68" s="288" t="s">
        <v>57</v>
      </c>
      <c r="D68" s="288"/>
      <c r="E68" s="288"/>
      <c r="F68" s="288"/>
      <c r="G68" s="173">
        <f>+ROUND(G67*19%,0)</f>
        <v>775508716</v>
      </c>
      <c r="H68" s="120"/>
      <c r="I68" s="128"/>
      <c r="J68" s="95"/>
      <c r="K68" s="95"/>
      <c r="L68" s="95"/>
      <c r="M68" s="128">
        <f t="shared" si="1"/>
        <v>0</v>
      </c>
      <c r="N68" s="128"/>
      <c r="O68" s="128"/>
      <c r="P68" s="128"/>
      <c r="Q68" s="95"/>
      <c r="R68" s="95"/>
      <c r="S68" s="95"/>
      <c r="T68" s="95"/>
      <c r="U68" s="95"/>
      <c r="V68" s="95"/>
      <c r="W68" s="95"/>
      <c r="X68" s="95"/>
      <c r="Y68" s="95"/>
      <c r="Z68" s="95"/>
      <c r="AA68" s="95"/>
      <c r="AB68" s="95"/>
      <c r="AC68" s="95"/>
      <c r="AD68" s="95"/>
      <c r="AE68" s="95"/>
      <c r="AF68" s="95"/>
      <c r="AG68" s="95"/>
      <c r="AH68" s="9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row>
    <row r="69" spans="1:198" s="103" customFormat="1" ht="18" customHeight="1" thickBot="1" x14ac:dyDescent="0.3">
      <c r="A69" s="174"/>
      <c r="B69" s="175"/>
      <c r="C69" s="290" t="s">
        <v>58</v>
      </c>
      <c r="D69" s="290"/>
      <c r="E69" s="290"/>
      <c r="F69" s="290"/>
      <c r="G69" s="176">
        <f>+G67+G68</f>
        <v>4857133536</v>
      </c>
      <c r="H69" s="196">
        <f>+G69/138000000000</f>
        <v>3.5196619826086954E-2</v>
      </c>
      <c r="I69" s="177"/>
      <c r="J69" s="169"/>
      <c r="K69" s="178"/>
      <c r="L69" s="178"/>
      <c r="M69" s="128">
        <f t="shared" si="1"/>
        <v>0</v>
      </c>
      <c r="N69" s="128"/>
      <c r="O69" s="128"/>
      <c r="P69" s="128"/>
      <c r="Q69" s="95"/>
      <c r="R69" s="95"/>
      <c r="S69" s="95"/>
      <c r="T69" s="95"/>
      <c r="U69" s="95"/>
      <c r="V69" s="95"/>
      <c r="W69" s="95"/>
      <c r="X69" s="95"/>
      <c r="Y69" s="95"/>
      <c r="Z69" s="95"/>
      <c r="AA69" s="95"/>
      <c r="AB69" s="95"/>
      <c r="AC69" s="95"/>
      <c r="AD69" s="95"/>
      <c r="AE69" s="95"/>
      <c r="AF69" s="95"/>
      <c r="AG69" s="95"/>
      <c r="AH69" s="95"/>
      <c r="AI69" s="95"/>
      <c r="AJ69" s="95"/>
      <c r="AK69" s="95"/>
      <c r="AL69" s="95"/>
      <c r="AM69" s="95"/>
      <c r="AN69" s="95"/>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95"/>
      <c r="DQ69" s="95"/>
      <c r="DR69" s="95"/>
      <c r="DS69" s="95"/>
      <c r="DT69" s="95"/>
      <c r="DU69" s="95"/>
      <c r="DV69" s="95"/>
      <c r="DW69" s="95"/>
      <c r="DX69" s="95"/>
      <c r="DY69" s="95"/>
      <c r="DZ69" s="95"/>
      <c r="EA69" s="95"/>
      <c r="EB69" s="95"/>
      <c r="EC69" s="95"/>
      <c r="ED69" s="95"/>
      <c r="EE69" s="95"/>
      <c r="EF69" s="95"/>
      <c r="EG69" s="95"/>
      <c r="EH69" s="95"/>
      <c r="EI69" s="95"/>
      <c r="EJ69" s="95"/>
      <c r="EK69" s="95"/>
      <c r="EL69" s="95"/>
      <c r="EM69" s="95"/>
      <c r="EN69" s="95"/>
      <c r="EO69" s="95"/>
      <c r="EP69" s="95"/>
      <c r="EQ69" s="95"/>
      <c r="ER69" s="95"/>
      <c r="ES69" s="95"/>
      <c r="ET69" s="95"/>
      <c r="EU69" s="95"/>
      <c r="EV69" s="95"/>
      <c r="EW69" s="95"/>
      <c r="EX69" s="95"/>
      <c r="EY69" s="95"/>
      <c r="EZ69" s="95"/>
      <c r="FA69" s="95"/>
      <c r="FB69" s="95"/>
      <c r="FC69" s="95"/>
      <c r="FD69" s="95"/>
      <c r="FE69" s="95"/>
      <c r="FF69" s="95"/>
      <c r="FG69" s="95"/>
      <c r="FH69" s="95"/>
      <c r="FI69" s="95"/>
      <c r="FJ69" s="95"/>
      <c r="FK69" s="95"/>
      <c r="FL69" s="95"/>
      <c r="FM69" s="95"/>
      <c r="FN69" s="95"/>
      <c r="FO69" s="95"/>
      <c r="FP69" s="95"/>
      <c r="FQ69" s="95"/>
      <c r="FR69" s="95"/>
      <c r="FS69" s="95"/>
      <c r="FT69" s="95"/>
      <c r="FU69" s="95"/>
      <c r="FV69" s="95"/>
      <c r="FW69" s="95"/>
      <c r="FX69" s="95"/>
      <c r="FY69" s="95"/>
      <c r="FZ69" s="95"/>
      <c r="GA69" s="95"/>
      <c r="GB69" s="95"/>
      <c r="GC69" s="95"/>
      <c r="GD69" s="95"/>
      <c r="GE69" s="95"/>
      <c r="GF69" s="95"/>
      <c r="GG69" s="95"/>
      <c r="GH69" s="95"/>
      <c r="GI69" s="95"/>
      <c r="GJ69" s="95"/>
      <c r="GK69" s="95"/>
      <c r="GL69" s="95"/>
      <c r="GM69" s="95"/>
      <c r="GN69" s="95"/>
      <c r="GO69" s="95"/>
      <c r="GP69" s="95"/>
    </row>
    <row r="70" spans="1:198" ht="19.899999999999999" customHeight="1" x14ac:dyDescent="0.25">
      <c r="B70" s="312" t="s">
        <v>59</v>
      </c>
      <c r="C70" s="313"/>
      <c r="D70" s="313"/>
      <c r="E70" s="313"/>
      <c r="F70" s="313"/>
      <c r="G70" s="314"/>
      <c r="H70" s="179"/>
      <c r="I70" s="180"/>
      <c r="L70" s="181"/>
      <c r="M70" s="128">
        <f t="shared" si="1"/>
        <v>0</v>
      </c>
      <c r="N70" s="128"/>
      <c r="O70" s="128"/>
      <c r="P70" s="128"/>
    </row>
    <row r="71" spans="1:198" ht="36.75" customHeight="1" x14ac:dyDescent="0.25">
      <c r="B71" s="343" t="s">
        <v>117</v>
      </c>
      <c r="C71" s="344"/>
      <c r="D71" s="344"/>
      <c r="E71" s="344"/>
      <c r="F71" s="344"/>
      <c r="G71" s="345"/>
      <c r="H71" s="182"/>
      <c r="I71" s="128"/>
      <c r="M71" s="128">
        <f t="shared" si="1"/>
        <v>0</v>
      </c>
      <c r="N71" s="128"/>
      <c r="O71" s="128"/>
      <c r="P71" s="128"/>
    </row>
    <row r="72" spans="1:198" ht="30" customHeight="1" x14ac:dyDescent="0.25">
      <c r="B72" s="343" t="s">
        <v>61</v>
      </c>
      <c r="C72" s="344"/>
      <c r="D72" s="344"/>
      <c r="E72" s="344"/>
      <c r="F72" s="344"/>
      <c r="G72" s="345"/>
      <c r="H72" s="163"/>
      <c r="I72" s="182"/>
      <c r="K72" s="182"/>
      <c r="M72" s="128">
        <f t="shared" si="1"/>
        <v>0</v>
      </c>
      <c r="N72" s="128"/>
      <c r="O72" s="128"/>
      <c r="P72" s="128"/>
      <c r="R72" s="182"/>
    </row>
    <row r="73" spans="1:198" ht="19.899999999999999" customHeight="1" x14ac:dyDescent="0.25">
      <c r="B73" s="343" t="s">
        <v>62</v>
      </c>
      <c r="C73" s="344"/>
      <c r="D73" s="344"/>
      <c r="E73" s="344"/>
      <c r="F73" s="344"/>
      <c r="G73" s="345"/>
      <c r="H73" s="128"/>
      <c r="I73" s="182"/>
      <c r="M73" s="128">
        <f t="shared" si="1"/>
        <v>0</v>
      </c>
      <c r="N73" s="128"/>
      <c r="O73" s="128"/>
      <c r="P73" s="128"/>
      <c r="Q73" s="182"/>
    </row>
    <row r="74" spans="1:198" ht="35.450000000000003" customHeight="1" x14ac:dyDescent="0.25">
      <c r="B74" s="343" t="s">
        <v>118</v>
      </c>
      <c r="C74" s="344"/>
      <c r="D74" s="344"/>
      <c r="E74" s="344"/>
      <c r="F74" s="344"/>
      <c r="G74" s="345"/>
      <c r="H74" s="169"/>
      <c r="J74" s="182"/>
      <c r="L74" s="182"/>
      <c r="M74" s="128">
        <f t="shared" si="1"/>
        <v>0</v>
      </c>
      <c r="N74" s="128"/>
      <c r="O74" s="128"/>
      <c r="P74" s="128"/>
    </row>
    <row r="75" spans="1:198" ht="15.6" customHeight="1" x14ac:dyDescent="0.25">
      <c r="B75" s="343" t="s">
        <v>119</v>
      </c>
      <c r="C75" s="344"/>
      <c r="D75" s="344"/>
      <c r="E75" s="344"/>
      <c r="F75" s="344"/>
      <c r="G75" s="345"/>
      <c r="M75" s="128">
        <f t="shared" si="1"/>
        <v>0</v>
      </c>
      <c r="N75" s="128"/>
      <c r="O75" s="128"/>
      <c r="P75" s="128"/>
    </row>
    <row r="76" spans="1:198" ht="14.45" customHeight="1" x14ac:dyDescent="0.25">
      <c r="B76" s="343" t="s">
        <v>120</v>
      </c>
      <c r="C76" s="344"/>
      <c r="D76" s="344"/>
      <c r="E76" s="344"/>
      <c r="F76" s="344"/>
      <c r="G76" s="345"/>
      <c r="M76" s="128">
        <f t="shared" si="1"/>
        <v>0</v>
      </c>
      <c r="N76" s="128"/>
      <c r="O76" s="128"/>
      <c r="P76" s="128"/>
    </row>
    <row r="77" spans="1:198" ht="22.15" customHeight="1" x14ac:dyDescent="0.25">
      <c r="B77" s="343" t="s">
        <v>121</v>
      </c>
      <c r="C77" s="344"/>
      <c r="D77" s="344"/>
      <c r="E77" s="344"/>
      <c r="F77" s="344"/>
      <c r="G77" s="345"/>
      <c r="M77" s="128">
        <f t="shared" si="1"/>
        <v>0</v>
      </c>
      <c r="N77" s="128"/>
      <c r="O77" s="128"/>
      <c r="P77" s="128"/>
    </row>
    <row r="78" spans="1:198" ht="30.6" customHeight="1" x14ac:dyDescent="0.25">
      <c r="B78" s="343" t="s">
        <v>122</v>
      </c>
      <c r="C78" s="344"/>
      <c r="D78" s="344"/>
      <c r="E78" s="344"/>
      <c r="F78" s="344"/>
      <c r="G78" s="345"/>
    </row>
    <row r="79" spans="1:198" ht="30.75" customHeight="1" x14ac:dyDescent="0.25">
      <c r="B79" s="343" t="s">
        <v>123</v>
      </c>
      <c r="C79" s="344"/>
      <c r="D79" s="344"/>
      <c r="E79" s="344"/>
      <c r="F79" s="344"/>
      <c r="G79" s="345"/>
    </row>
    <row r="80" spans="1:198" ht="30" customHeight="1" x14ac:dyDescent="0.25">
      <c r="B80" s="315" t="s">
        <v>69</v>
      </c>
      <c r="C80" s="316"/>
      <c r="D80" s="316"/>
      <c r="E80" s="316"/>
      <c r="F80" s="316"/>
      <c r="G80" s="317"/>
    </row>
    <row r="81" spans="2:7" ht="50.65" customHeight="1" x14ac:dyDescent="0.25">
      <c r="B81" s="343" t="s">
        <v>124</v>
      </c>
      <c r="C81" s="344"/>
      <c r="D81" s="344"/>
      <c r="E81" s="344"/>
      <c r="F81" s="344"/>
      <c r="G81" s="345"/>
    </row>
    <row r="82" spans="2:7" ht="37.9" customHeight="1" x14ac:dyDescent="0.25">
      <c r="B82" s="343" t="s">
        <v>71</v>
      </c>
      <c r="C82" s="344"/>
      <c r="D82" s="344"/>
      <c r="E82" s="344"/>
      <c r="F82" s="344"/>
      <c r="G82" s="345"/>
    </row>
    <row r="83" spans="2:7" ht="25.15" customHeight="1" x14ac:dyDescent="0.25">
      <c r="B83" s="340" t="s">
        <v>72</v>
      </c>
      <c r="C83" s="341"/>
      <c r="D83" s="341"/>
      <c r="E83" s="341"/>
      <c r="F83" s="341"/>
      <c r="G83" s="342"/>
    </row>
    <row r="84" spans="2:7" ht="27.6" customHeight="1" x14ac:dyDescent="0.25">
      <c r="B84" s="337" t="s">
        <v>125</v>
      </c>
      <c r="C84" s="338"/>
      <c r="D84" s="338"/>
      <c r="E84" s="338"/>
      <c r="F84" s="338"/>
      <c r="G84" s="339"/>
    </row>
    <row r="85" spans="2:7" ht="36.6" customHeight="1" x14ac:dyDescent="0.25">
      <c r="B85" s="330" t="s">
        <v>126</v>
      </c>
      <c r="C85" s="331"/>
      <c r="D85" s="331"/>
      <c r="E85" s="331"/>
      <c r="F85" s="331"/>
      <c r="G85" s="332"/>
    </row>
    <row r="86" spans="2:7" ht="49.9" customHeight="1" x14ac:dyDescent="0.25">
      <c r="B86" s="330" t="s">
        <v>127</v>
      </c>
      <c r="C86" s="331"/>
      <c r="D86" s="331"/>
      <c r="E86" s="331"/>
      <c r="F86" s="331"/>
      <c r="G86" s="332"/>
    </row>
    <row r="87" spans="2:7" ht="40.15" customHeight="1" thickBot="1" x14ac:dyDescent="0.3">
      <c r="B87" s="333" t="s">
        <v>75</v>
      </c>
      <c r="C87" s="334"/>
      <c r="D87" s="334"/>
      <c r="E87" s="334"/>
      <c r="F87" s="334"/>
      <c r="G87" s="335"/>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B54"/>
  <sheetViews>
    <sheetView zoomScale="55" zoomScaleNormal="55" workbookViewId="0">
      <selection sqref="A1:Y1"/>
    </sheetView>
  </sheetViews>
  <sheetFormatPr baseColWidth="10" defaultColWidth="10.140625" defaultRowHeight="18" x14ac:dyDescent="0.25"/>
  <cols>
    <col min="1" max="1" width="49.5703125" style="50" customWidth="1"/>
    <col min="2" max="21" width="3.28515625" style="50" customWidth="1"/>
    <col min="22" max="22" width="113.5703125" style="50" customWidth="1"/>
    <col min="23" max="24" width="17.85546875" style="62" bestFit="1" customWidth="1"/>
    <col min="25" max="25" width="18.7109375" style="62" customWidth="1"/>
    <col min="26" max="226" width="10.140625" style="50"/>
    <col min="227" max="227" width="36.28515625" style="50" customWidth="1"/>
    <col min="228" max="251" width="3.28515625" style="50" customWidth="1"/>
    <col min="252" max="252" width="44.140625" style="50" customWidth="1"/>
    <col min="253" max="270" width="9.85546875" style="50" customWidth="1"/>
    <col min="271" max="482" width="10.140625" style="50"/>
    <col min="483" max="483" width="36.28515625" style="50" customWidth="1"/>
    <col min="484" max="507" width="3.28515625" style="50" customWidth="1"/>
    <col min="508" max="508" width="44.140625" style="50" customWidth="1"/>
    <col min="509" max="526" width="9.85546875" style="50" customWidth="1"/>
    <col min="527" max="738" width="10.140625" style="50"/>
    <col min="739" max="739" width="36.28515625" style="50" customWidth="1"/>
    <col min="740" max="763" width="3.28515625" style="50" customWidth="1"/>
    <col min="764" max="764" width="44.140625" style="50" customWidth="1"/>
    <col min="765" max="782" width="9.85546875" style="50" customWidth="1"/>
    <col min="783" max="994" width="10.140625" style="50"/>
    <col min="995" max="995" width="36.28515625" style="50" customWidth="1"/>
    <col min="996" max="1019" width="3.28515625" style="50" customWidth="1"/>
    <col min="1020" max="1020" width="44.140625" style="50" customWidth="1"/>
    <col min="1021" max="1038" width="9.85546875" style="50" customWidth="1"/>
    <col min="1039" max="1250" width="10.140625" style="50"/>
    <col min="1251" max="1251" width="36.28515625" style="50" customWidth="1"/>
    <col min="1252" max="1275" width="3.28515625" style="50" customWidth="1"/>
    <col min="1276" max="1276" width="44.140625" style="50" customWidth="1"/>
    <col min="1277" max="1294" width="9.85546875" style="50" customWidth="1"/>
    <col min="1295" max="1506" width="10.140625" style="50"/>
    <col min="1507" max="1507" width="36.28515625" style="50" customWidth="1"/>
    <col min="1508" max="1531" width="3.28515625" style="50" customWidth="1"/>
    <col min="1532" max="1532" width="44.140625" style="50" customWidth="1"/>
    <col min="1533" max="1550" width="9.85546875" style="50" customWidth="1"/>
    <col min="1551" max="1762" width="10.140625" style="50"/>
    <col min="1763" max="1763" width="36.28515625" style="50" customWidth="1"/>
    <col min="1764" max="1787" width="3.28515625" style="50" customWidth="1"/>
    <col min="1788" max="1788" width="44.140625" style="50" customWidth="1"/>
    <col min="1789" max="1806" width="9.85546875" style="50" customWidth="1"/>
    <col min="1807" max="2018" width="10.140625" style="50"/>
    <col min="2019" max="2019" width="36.28515625" style="50" customWidth="1"/>
    <col min="2020" max="2043" width="3.28515625" style="50" customWidth="1"/>
    <col min="2044" max="2044" width="44.140625" style="50" customWidth="1"/>
    <col min="2045" max="2062" width="9.85546875" style="50" customWidth="1"/>
    <col min="2063" max="2274" width="10.140625" style="50"/>
    <col min="2275" max="2275" width="36.28515625" style="50" customWidth="1"/>
    <col min="2276" max="2299" width="3.28515625" style="50" customWidth="1"/>
    <col min="2300" max="2300" width="44.140625" style="50" customWidth="1"/>
    <col min="2301" max="2318" width="9.85546875" style="50" customWidth="1"/>
    <col min="2319" max="2530" width="10.140625" style="50"/>
    <col min="2531" max="2531" width="36.28515625" style="50" customWidth="1"/>
    <col min="2532" max="2555" width="3.28515625" style="50" customWidth="1"/>
    <col min="2556" max="2556" width="44.140625" style="50" customWidth="1"/>
    <col min="2557" max="2574" width="9.85546875" style="50" customWidth="1"/>
    <col min="2575" max="2786" width="10.140625" style="50"/>
    <col min="2787" max="2787" width="36.28515625" style="50" customWidth="1"/>
    <col min="2788" max="2811" width="3.28515625" style="50" customWidth="1"/>
    <col min="2812" max="2812" width="44.140625" style="50" customWidth="1"/>
    <col min="2813" max="2830" width="9.85546875" style="50" customWidth="1"/>
    <col min="2831" max="3042" width="10.140625" style="50"/>
    <col min="3043" max="3043" width="36.28515625" style="50" customWidth="1"/>
    <col min="3044" max="3067" width="3.28515625" style="50" customWidth="1"/>
    <col min="3068" max="3068" width="44.140625" style="50" customWidth="1"/>
    <col min="3069" max="3086" width="9.85546875" style="50" customWidth="1"/>
    <col min="3087" max="3298" width="10.140625" style="50"/>
    <col min="3299" max="3299" width="36.28515625" style="50" customWidth="1"/>
    <col min="3300" max="3323" width="3.28515625" style="50" customWidth="1"/>
    <col min="3324" max="3324" width="44.140625" style="50" customWidth="1"/>
    <col min="3325" max="3342" width="9.85546875" style="50" customWidth="1"/>
    <col min="3343" max="3554" width="10.140625" style="50"/>
    <col min="3555" max="3555" width="36.28515625" style="50" customWidth="1"/>
    <col min="3556" max="3579" width="3.28515625" style="50" customWidth="1"/>
    <col min="3580" max="3580" width="44.140625" style="50" customWidth="1"/>
    <col min="3581" max="3598" width="9.85546875" style="50" customWidth="1"/>
    <col min="3599" max="3810" width="10.140625" style="50"/>
    <col min="3811" max="3811" width="36.28515625" style="50" customWidth="1"/>
    <col min="3812" max="3835" width="3.28515625" style="50" customWidth="1"/>
    <col min="3836" max="3836" width="44.140625" style="50" customWidth="1"/>
    <col min="3837" max="3854" width="9.85546875" style="50" customWidth="1"/>
    <col min="3855" max="4066" width="10.140625" style="50"/>
    <col min="4067" max="4067" width="36.28515625" style="50" customWidth="1"/>
    <col min="4068" max="4091" width="3.28515625" style="50" customWidth="1"/>
    <col min="4092" max="4092" width="44.140625" style="50" customWidth="1"/>
    <col min="4093" max="4110" width="9.85546875" style="50" customWidth="1"/>
    <col min="4111" max="4322" width="10.140625" style="50"/>
    <col min="4323" max="4323" width="36.28515625" style="50" customWidth="1"/>
    <col min="4324" max="4347" width="3.28515625" style="50" customWidth="1"/>
    <col min="4348" max="4348" width="44.140625" style="50" customWidth="1"/>
    <col min="4349" max="4366" width="9.85546875" style="50" customWidth="1"/>
    <col min="4367" max="4578" width="10.140625" style="50"/>
    <col min="4579" max="4579" width="36.28515625" style="50" customWidth="1"/>
    <col min="4580" max="4603" width="3.28515625" style="50" customWidth="1"/>
    <col min="4604" max="4604" width="44.140625" style="50" customWidth="1"/>
    <col min="4605" max="4622" width="9.85546875" style="50" customWidth="1"/>
    <col min="4623" max="4834" width="10.140625" style="50"/>
    <col min="4835" max="4835" width="36.28515625" style="50" customWidth="1"/>
    <col min="4836" max="4859" width="3.28515625" style="50" customWidth="1"/>
    <col min="4860" max="4860" width="44.140625" style="50" customWidth="1"/>
    <col min="4861" max="4878" width="9.85546875" style="50" customWidth="1"/>
    <col min="4879" max="5090" width="10.140625" style="50"/>
    <col min="5091" max="5091" width="36.28515625" style="50" customWidth="1"/>
    <col min="5092" max="5115" width="3.28515625" style="50" customWidth="1"/>
    <col min="5116" max="5116" width="44.140625" style="50" customWidth="1"/>
    <col min="5117" max="5134" width="9.85546875" style="50" customWidth="1"/>
    <col min="5135" max="5346" width="10.140625" style="50"/>
    <col min="5347" max="5347" width="36.28515625" style="50" customWidth="1"/>
    <col min="5348" max="5371" width="3.28515625" style="50" customWidth="1"/>
    <col min="5372" max="5372" width="44.140625" style="50" customWidth="1"/>
    <col min="5373" max="5390" width="9.85546875" style="50" customWidth="1"/>
    <col min="5391" max="5602" width="10.140625" style="50"/>
    <col min="5603" max="5603" width="36.28515625" style="50" customWidth="1"/>
    <col min="5604" max="5627" width="3.28515625" style="50" customWidth="1"/>
    <col min="5628" max="5628" width="44.140625" style="50" customWidth="1"/>
    <col min="5629" max="5646" width="9.85546875" style="50" customWidth="1"/>
    <col min="5647" max="5858" width="10.140625" style="50"/>
    <col min="5859" max="5859" width="36.28515625" style="50" customWidth="1"/>
    <col min="5860" max="5883" width="3.28515625" style="50" customWidth="1"/>
    <col min="5884" max="5884" width="44.140625" style="50" customWidth="1"/>
    <col min="5885" max="5902" width="9.85546875" style="50" customWidth="1"/>
    <col min="5903" max="6114" width="10.140625" style="50"/>
    <col min="6115" max="6115" width="36.28515625" style="50" customWidth="1"/>
    <col min="6116" max="6139" width="3.28515625" style="50" customWidth="1"/>
    <col min="6140" max="6140" width="44.140625" style="50" customWidth="1"/>
    <col min="6141" max="6158" width="9.85546875" style="50" customWidth="1"/>
    <col min="6159" max="6370" width="10.140625" style="50"/>
    <col min="6371" max="6371" width="36.28515625" style="50" customWidth="1"/>
    <col min="6372" max="6395" width="3.28515625" style="50" customWidth="1"/>
    <col min="6396" max="6396" width="44.140625" style="50" customWidth="1"/>
    <col min="6397" max="6414" width="9.85546875" style="50" customWidth="1"/>
    <col min="6415" max="6626" width="10.140625" style="50"/>
    <col min="6627" max="6627" width="36.28515625" style="50" customWidth="1"/>
    <col min="6628" max="6651" width="3.28515625" style="50" customWidth="1"/>
    <col min="6652" max="6652" width="44.140625" style="50" customWidth="1"/>
    <col min="6653" max="6670" width="9.85546875" style="50" customWidth="1"/>
    <col min="6671" max="6882" width="10.140625" style="50"/>
    <col min="6883" max="6883" width="36.28515625" style="50" customWidth="1"/>
    <col min="6884" max="6907" width="3.28515625" style="50" customWidth="1"/>
    <col min="6908" max="6908" width="44.140625" style="50" customWidth="1"/>
    <col min="6909" max="6926" width="9.85546875" style="50" customWidth="1"/>
    <col min="6927" max="7138" width="10.140625" style="50"/>
    <col min="7139" max="7139" width="36.28515625" style="50" customWidth="1"/>
    <col min="7140" max="7163" width="3.28515625" style="50" customWidth="1"/>
    <col min="7164" max="7164" width="44.140625" style="50" customWidth="1"/>
    <col min="7165" max="7182" width="9.85546875" style="50" customWidth="1"/>
    <col min="7183" max="7394" width="10.140625" style="50"/>
    <col min="7395" max="7395" width="36.28515625" style="50" customWidth="1"/>
    <col min="7396" max="7419" width="3.28515625" style="50" customWidth="1"/>
    <col min="7420" max="7420" width="44.140625" style="50" customWidth="1"/>
    <col min="7421" max="7438" width="9.85546875" style="50" customWidth="1"/>
    <col min="7439" max="7650" width="10.140625" style="50"/>
    <col min="7651" max="7651" width="36.28515625" style="50" customWidth="1"/>
    <col min="7652" max="7675" width="3.28515625" style="50" customWidth="1"/>
    <col min="7676" max="7676" width="44.140625" style="50" customWidth="1"/>
    <col min="7677" max="7694" width="9.85546875" style="50" customWidth="1"/>
    <col min="7695" max="7906" width="10.140625" style="50"/>
    <col min="7907" max="7907" width="36.28515625" style="50" customWidth="1"/>
    <col min="7908" max="7931" width="3.28515625" style="50" customWidth="1"/>
    <col min="7932" max="7932" width="44.140625" style="50" customWidth="1"/>
    <col min="7933" max="7950" width="9.85546875" style="50" customWidth="1"/>
    <col min="7951" max="8162" width="10.140625" style="50"/>
    <col min="8163" max="8163" width="36.28515625" style="50" customWidth="1"/>
    <col min="8164" max="8187" width="3.28515625" style="50" customWidth="1"/>
    <col min="8188" max="8188" width="44.140625" style="50" customWidth="1"/>
    <col min="8189" max="8206" width="9.85546875" style="50" customWidth="1"/>
    <col min="8207" max="8418" width="10.140625" style="50"/>
    <col min="8419" max="8419" width="36.28515625" style="50" customWidth="1"/>
    <col min="8420" max="8443" width="3.28515625" style="50" customWidth="1"/>
    <col min="8444" max="8444" width="44.140625" style="50" customWidth="1"/>
    <col min="8445" max="8462" width="9.85546875" style="50" customWidth="1"/>
    <col min="8463" max="8674" width="10.140625" style="50"/>
    <col min="8675" max="8675" width="36.28515625" style="50" customWidth="1"/>
    <col min="8676" max="8699" width="3.28515625" style="50" customWidth="1"/>
    <col min="8700" max="8700" width="44.140625" style="50" customWidth="1"/>
    <col min="8701" max="8718" width="9.85546875" style="50" customWidth="1"/>
    <col min="8719" max="8930" width="10.140625" style="50"/>
    <col min="8931" max="8931" width="36.28515625" style="50" customWidth="1"/>
    <col min="8932" max="8955" width="3.28515625" style="50" customWidth="1"/>
    <col min="8956" max="8956" width="44.140625" style="50" customWidth="1"/>
    <col min="8957" max="8974" width="9.85546875" style="50" customWidth="1"/>
    <col min="8975" max="9186" width="10.140625" style="50"/>
    <col min="9187" max="9187" width="36.28515625" style="50" customWidth="1"/>
    <col min="9188" max="9211" width="3.28515625" style="50" customWidth="1"/>
    <col min="9212" max="9212" width="44.140625" style="50" customWidth="1"/>
    <col min="9213" max="9230" width="9.85546875" style="50" customWidth="1"/>
    <col min="9231" max="9442" width="10.140625" style="50"/>
    <col min="9443" max="9443" width="36.28515625" style="50" customWidth="1"/>
    <col min="9444" max="9467" width="3.28515625" style="50" customWidth="1"/>
    <col min="9468" max="9468" width="44.140625" style="50" customWidth="1"/>
    <col min="9469" max="9486" width="9.85546875" style="50" customWidth="1"/>
    <col min="9487" max="9698" width="10.140625" style="50"/>
    <col min="9699" max="9699" width="36.28515625" style="50" customWidth="1"/>
    <col min="9700" max="9723" width="3.28515625" style="50" customWidth="1"/>
    <col min="9724" max="9724" width="44.140625" style="50" customWidth="1"/>
    <col min="9725" max="9742" width="9.85546875" style="50" customWidth="1"/>
    <col min="9743" max="9954" width="10.140625" style="50"/>
    <col min="9955" max="9955" width="36.28515625" style="50" customWidth="1"/>
    <col min="9956" max="9979" width="3.28515625" style="50" customWidth="1"/>
    <col min="9980" max="9980" width="44.140625" style="50" customWidth="1"/>
    <col min="9981" max="9998" width="9.85546875" style="50" customWidth="1"/>
    <col min="9999" max="10210" width="10.140625" style="50"/>
    <col min="10211" max="10211" width="36.28515625" style="50" customWidth="1"/>
    <col min="10212" max="10235" width="3.28515625" style="50" customWidth="1"/>
    <col min="10236" max="10236" width="44.140625" style="50" customWidth="1"/>
    <col min="10237" max="10254" width="9.85546875" style="50" customWidth="1"/>
    <col min="10255" max="10466" width="10.140625" style="50"/>
    <col min="10467" max="10467" width="36.28515625" style="50" customWidth="1"/>
    <col min="10468" max="10491" width="3.28515625" style="50" customWidth="1"/>
    <col min="10492" max="10492" width="44.140625" style="50" customWidth="1"/>
    <col min="10493" max="10510" width="9.85546875" style="50" customWidth="1"/>
    <col min="10511" max="10722" width="10.140625" style="50"/>
    <col min="10723" max="10723" width="36.28515625" style="50" customWidth="1"/>
    <col min="10724" max="10747" width="3.28515625" style="50" customWidth="1"/>
    <col min="10748" max="10748" width="44.140625" style="50" customWidth="1"/>
    <col min="10749" max="10766" width="9.85546875" style="50" customWidth="1"/>
    <col min="10767" max="10978" width="10.140625" style="50"/>
    <col min="10979" max="10979" width="36.28515625" style="50" customWidth="1"/>
    <col min="10980" max="11003" width="3.28515625" style="50" customWidth="1"/>
    <col min="11004" max="11004" width="44.140625" style="50" customWidth="1"/>
    <col min="11005" max="11022" width="9.85546875" style="50" customWidth="1"/>
    <col min="11023" max="11234" width="10.140625" style="50"/>
    <col min="11235" max="11235" width="36.28515625" style="50" customWidth="1"/>
    <col min="11236" max="11259" width="3.28515625" style="50" customWidth="1"/>
    <col min="11260" max="11260" width="44.140625" style="50" customWidth="1"/>
    <col min="11261" max="11278" width="9.85546875" style="50" customWidth="1"/>
    <col min="11279" max="11490" width="10.140625" style="50"/>
    <col min="11491" max="11491" width="36.28515625" style="50" customWidth="1"/>
    <col min="11492" max="11515" width="3.28515625" style="50" customWidth="1"/>
    <col min="11516" max="11516" width="44.140625" style="50" customWidth="1"/>
    <col min="11517" max="11534" width="9.85546875" style="50" customWidth="1"/>
    <col min="11535" max="11746" width="10.140625" style="50"/>
    <col min="11747" max="11747" width="36.28515625" style="50" customWidth="1"/>
    <col min="11748" max="11771" width="3.28515625" style="50" customWidth="1"/>
    <col min="11772" max="11772" width="44.140625" style="50" customWidth="1"/>
    <col min="11773" max="11790" width="9.85546875" style="50" customWidth="1"/>
    <col min="11791" max="12002" width="10.140625" style="50"/>
    <col min="12003" max="12003" width="36.28515625" style="50" customWidth="1"/>
    <col min="12004" max="12027" width="3.28515625" style="50" customWidth="1"/>
    <col min="12028" max="12028" width="44.140625" style="50" customWidth="1"/>
    <col min="12029" max="12046" width="9.85546875" style="50" customWidth="1"/>
    <col min="12047" max="12258" width="10.140625" style="50"/>
    <col min="12259" max="12259" width="36.28515625" style="50" customWidth="1"/>
    <col min="12260" max="12283" width="3.28515625" style="50" customWidth="1"/>
    <col min="12284" max="12284" width="44.140625" style="50" customWidth="1"/>
    <col min="12285" max="12302" width="9.85546875" style="50" customWidth="1"/>
    <col min="12303" max="12514" width="10.140625" style="50"/>
    <col min="12515" max="12515" width="36.28515625" style="50" customWidth="1"/>
    <col min="12516" max="12539" width="3.28515625" style="50" customWidth="1"/>
    <col min="12540" max="12540" width="44.140625" style="50" customWidth="1"/>
    <col min="12541" max="12558" width="9.85546875" style="50" customWidth="1"/>
    <col min="12559" max="12770" width="10.140625" style="50"/>
    <col min="12771" max="12771" width="36.28515625" style="50" customWidth="1"/>
    <col min="12772" max="12795" width="3.28515625" style="50" customWidth="1"/>
    <col min="12796" max="12796" width="44.140625" style="50" customWidth="1"/>
    <col min="12797" max="12814" width="9.85546875" style="50" customWidth="1"/>
    <col min="12815" max="13026" width="10.140625" style="50"/>
    <col min="13027" max="13027" width="36.28515625" style="50" customWidth="1"/>
    <col min="13028" max="13051" width="3.28515625" style="50" customWidth="1"/>
    <col min="13052" max="13052" width="44.140625" style="50" customWidth="1"/>
    <col min="13053" max="13070" width="9.85546875" style="50" customWidth="1"/>
    <col min="13071" max="13282" width="10.140625" style="50"/>
    <col min="13283" max="13283" width="36.28515625" style="50" customWidth="1"/>
    <col min="13284" max="13307" width="3.28515625" style="50" customWidth="1"/>
    <col min="13308" max="13308" width="44.140625" style="50" customWidth="1"/>
    <col min="13309" max="13326" width="9.85546875" style="50" customWidth="1"/>
    <col min="13327" max="13538" width="10.140625" style="50"/>
    <col min="13539" max="13539" width="36.28515625" style="50" customWidth="1"/>
    <col min="13540" max="13563" width="3.28515625" style="50" customWidth="1"/>
    <col min="13564" max="13564" width="44.140625" style="50" customWidth="1"/>
    <col min="13565" max="13582" width="9.85546875" style="50" customWidth="1"/>
    <col min="13583" max="13794" width="10.140625" style="50"/>
    <col min="13795" max="13795" width="36.28515625" style="50" customWidth="1"/>
    <col min="13796" max="13819" width="3.28515625" style="50" customWidth="1"/>
    <col min="13820" max="13820" width="44.140625" style="50" customWidth="1"/>
    <col min="13821" max="13838" width="9.85546875" style="50" customWidth="1"/>
    <col min="13839" max="14050" width="10.140625" style="50"/>
    <col min="14051" max="14051" width="36.28515625" style="50" customWidth="1"/>
    <col min="14052" max="14075" width="3.28515625" style="50" customWidth="1"/>
    <col min="14076" max="14076" width="44.140625" style="50" customWidth="1"/>
    <col min="14077" max="14094" width="9.85546875" style="50" customWidth="1"/>
    <col min="14095" max="14306" width="10.140625" style="50"/>
    <col min="14307" max="14307" width="36.28515625" style="50" customWidth="1"/>
    <col min="14308" max="14331" width="3.28515625" style="50" customWidth="1"/>
    <col min="14332" max="14332" width="44.140625" style="50" customWidth="1"/>
    <col min="14333" max="14350" width="9.85546875" style="50" customWidth="1"/>
    <col min="14351" max="14562" width="10.140625" style="50"/>
    <col min="14563" max="14563" width="36.28515625" style="50" customWidth="1"/>
    <col min="14564" max="14587" width="3.28515625" style="50" customWidth="1"/>
    <col min="14588" max="14588" width="44.140625" style="50" customWidth="1"/>
    <col min="14589" max="14606" width="9.85546875" style="50" customWidth="1"/>
    <col min="14607" max="14818" width="10.140625" style="50"/>
    <col min="14819" max="14819" width="36.28515625" style="50" customWidth="1"/>
    <col min="14820" max="14843" width="3.28515625" style="50" customWidth="1"/>
    <col min="14844" max="14844" width="44.140625" style="50" customWidth="1"/>
    <col min="14845" max="14862" width="9.85546875" style="50" customWidth="1"/>
    <col min="14863" max="15074" width="10.140625" style="50"/>
    <col min="15075" max="15075" width="36.28515625" style="50" customWidth="1"/>
    <col min="15076" max="15099" width="3.28515625" style="50" customWidth="1"/>
    <col min="15100" max="15100" width="44.140625" style="50" customWidth="1"/>
    <col min="15101" max="15118" width="9.85546875" style="50" customWidth="1"/>
    <col min="15119" max="15330" width="10.140625" style="50"/>
    <col min="15331" max="15331" width="36.28515625" style="50" customWidth="1"/>
    <col min="15332" max="15355" width="3.28515625" style="50" customWidth="1"/>
    <col min="15356" max="15356" width="44.140625" style="50" customWidth="1"/>
    <col min="15357" max="15374" width="9.85546875" style="50" customWidth="1"/>
    <col min="15375" max="15586" width="10.140625" style="50"/>
    <col min="15587" max="15587" width="36.28515625" style="50" customWidth="1"/>
    <col min="15588" max="15611" width="3.28515625" style="50" customWidth="1"/>
    <col min="15612" max="15612" width="44.140625" style="50" customWidth="1"/>
    <col min="15613" max="15630" width="9.85546875" style="50" customWidth="1"/>
    <col min="15631" max="15842" width="10.140625" style="50"/>
    <col min="15843" max="15843" width="36.28515625" style="50" customWidth="1"/>
    <col min="15844" max="15867" width="3.28515625" style="50" customWidth="1"/>
    <col min="15868" max="15868" width="44.140625" style="50" customWidth="1"/>
    <col min="15869" max="15886" width="9.85546875" style="50" customWidth="1"/>
    <col min="15887" max="16098" width="10.140625" style="50"/>
    <col min="16099" max="16099" width="36.28515625" style="50" customWidth="1"/>
    <col min="16100" max="16123" width="3.28515625" style="50" customWidth="1"/>
    <col min="16124" max="16124" width="44.140625" style="50" customWidth="1"/>
    <col min="16125" max="16142" width="9.85546875" style="50" customWidth="1"/>
    <col min="16143" max="16384" width="10.140625" style="50"/>
  </cols>
  <sheetData>
    <row r="1" spans="1:28" ht="11.25" customHeight="1" x14ac:dyDescent="0.25">
      <c r="A1" s="376" t="s">
        <v>0</v>
      </c>
      <c r="B1" s="377"/>
      <c r="C1" s="377"/>
      <c r="D1" s="377"/>
      <c r="E1" s="377"/>
      <c r="F1" s="377"/>
      <c r="G1" s="377"/>
      <c r="H1" s="377"/>
      <c r="I1" s="377"/>
      <c r="J1" s="377"/>
      <c r="K1" s="377"/>
      <c r="L1" s="377"/>
      <c r="M1" s="377"/>
      <c r="N1" s="377"/>
      <c r="O1" s="377"/>
      <c r="P1" s="377"/>
      <c r="Q1" s="377"/>
      <c r="R1" s="377"/>
      <c r="S1" s="377"/>
      <c r="T1" s="377"/>
      <c r="U1" s="377"/>
      <c r="V1" s="377"/>
      <c r="W1" s="377"/>
      <c r="X1" s="377"/>
      <c r="Y1" s="377"/>
    </row>
    <row r="2" spans="1:28" ht="19.899999999999999" customHeight="1" x14ac:dyDescent="0.25">
      <c r="A2" s="378" t="s">
        <v>1</v>
      </c>
      <c r="B2" s="379"/>
      <c r="C2" s="379"/>
      <c r="D2" s="379"/>
      <c r="E2" s="379"/>
      <c r="F2" s="379"/>
      <c r="G2" s="379"/>
      <c r="H2" s="379"/>
      <c r="I2" s="379"/>
      <c r="J2" s="379"/>
      <c r="K2" s="379"/>
      <c r="L2" s="379"/>
      <c r="M2" s="379"/>
      <c r="N2" s="379"/>
      <c r="O2" s="379"/>
      <c r="P2" s="379"/>
      <c r="Q2" s="379"/>
      <c r="R2" s="379"/>
      <c r="S2" s="379"/>
      <c r="T2" s="379"/>
      <c r="U2" s="379"/>
      <c r="V2" s="379"/>
      <c r="W2" s="379"/>
      <c r="X2" s="379"/>
      <c r="Y2" s="379"/>
    </row>
    <row r="3" spans="1:28" ht="19.899999999999999" customHeight="1" x14ac:dyDescent="0.25">
      <c r="A3" s="378" t="s">
        <v>128</v>
      </c>
      <c r="B3" s="379"/>
      <c r="C3" s="379"/>
      <c r="D3" s="379"/>
      <c r="E3" s="379"/>
      <c r="F3" s="379"/>
      <c r="G3" s="379"/>
      <c r="H3" s="379"/>
      <c r="I3" s="379"/>
      <c r="J3" s="379"/>
      <c r="K3" s="379"/>
      <c r="L3" s="379"/>
      <c r="M3" s="379"/>
      <c r="N3" s="379"/>
      <c r="O3" s="379"/>
      <c r="P3" s="379"/>
      <c r="Q3" s="379"/>
      <c r="R3" s="379"/>
      <c r="S3" s="379"/>
      <c r="T3" s="379"/>
      <c r="U3" s="379"/>
      <c r="V3" s="379"/>
      <c r="W3" s="379"/>
      <c r="X3" s="379"/>
      <c r="Y3" s="379"/>
    </row>
    <row r="4" spans="1:28" ht="16.5" customHeight="1" x14ac:dyDescent="0.25">
      <c r="A4" s="378" t="s">
        <v>237</v>
      </c>
      <c r="B4" s="379"/>
      <c r="C4" s="379"/>
      <c r="D4" s="379"/>
      <c r="E4" s="379"/>
      <c r="F4" s="379"/>
      <c r="G4" s="379"/>
      <c r="H4" s="379"/>
      <c r="I4" s="379"/>
      <c r="J4" s="379"/>
      <c r="K4" s="379"/>
      <c r="L4" s="379"/>
      <c r="M4" s="379"/>
      <c r="N4" s="379"/>
      <c r="O4" s="379"/>
      <c r="P4" s="379"/>
      <c r="Q4" s="379"/>
      <c r="R4" s="379"/>
      <c r="S4" s="379"/>
      <c r="T4" s="379"/>
      <c r="U4" s="379"/>
      <c r="V4" s="379"/>
      <c r="W4" s="379"/>
      <c r="X4" s="379"/>
      <c r="Y4" s="379"/>
    </row>
    <row r="5" spans="1:28" ht="30" customHeight="1" x14ac:dyDescent="0.25">
      <c r="A5" s="378" t="s">
        <v>238</v>
      </c>
      <c r="B5" s="379"/>
      <c r="C5" s="379"/>
      <c r="D5" s="379"/>
      <c r="E5" s="379"/>
      <c r="F5" s="379"/>
      <c r="G5" s="379"/>
      <c r="H5" s="379"/>
      <c r="I5" s="379"/>
      <c r="J5" s="379"/>
      <c r="K5" s="379"/>
      <c r="L5" s="379"/>
      <c r="M5" s="379"/>
      <c r="N5" s="379"/>
      <c r="O5" s="379"/>
      <c r="P5" s="379"/>
      <c r="Q5" s="379"/>
      <c r="R5" s="379"/>
      <c r="S5" s="379"/>
      <c r="T5" s="379"/>
      <c r="U5" s="379"/>
      <c r="V5" s="379"/>
      <c r="W5" s="379"/>
      <c r="X5" s="379"/>
      <c r="Y5" s="379"/>
    </row>
    <row r="6" spans="1:28" ht="21" customHeight="1" x14ac:dyDescent="0.25">
      <c r="A6" s="378"/>
      <c r="B6" s="379"/>
      <c r="C6" s="379"/>
      <c r="D6" s="379"/>
      <c r="E6" s="379"/>
      <c r="F6" s="379"/>
      <c r="G6" s="379"/>
      <c r="H6" s="379"/>
      <c r="I6" s="379"/>
      <c r="J6" s="379"/>
      <c r="K6" s="379"/>
      <c r="L6" s="379"/>
      <c r="M6" s="379"/>
      <c r="N6" s="379"/>
      <c r="O6" s="379"/>
      <c r="P6" s="379"/>
      <c r="Q6" s="379"/>
      <c r="R6" s="379"/>
      <c r="S6" s="379"/>
      <c r="T6" s="379"/>
      <c r="U6" s="379"/>
      <c r="V6" s="379"/>
      <c r="W6" s="379"/>
      <c r="X6" s="379"/>
      <c r="Y6" s="379"/>
    </row>
    <row r="7" spans="1:28" ht="19.899999999999999" customHeight="1" x14ac:dyDescent="0.25">
      <c r="A7" s="374" t="s">
        <v>129</v>
      </c>
      <c r="B7" s="375"/>
      <c r="C7" s="375"/>
      <c r="D7" s="375"/>
      <c r="E7" s="375"/>
      <c r="F7" s="375"/>
      <c r="G7" s="375"/>
      <c r="H7" s="375"/>
      <c r="I7" s="375"/>
      <c r="J7" s="375"/>
      <c r="K7" s="375"/>
      <c r="L7" s="375"/>
      <c r="M7" s="375"/>
      <c r="N7" s="375"/>
      <c r="O7" s="375"/>
      <c r="P7" s="375"/>
      <c r="Q7" s="375"/>
      <c r="R7" s="375"/>
      <c r="S7" s="375"/>
      <c r="T7" s="375"/>
      <c r="U7" s="375"/>
      <c r="V7" s="375"/>
      <c r="W7" s="375"/>
      <c r="X7" s="375"/>
      <c r="Y7" s="375"/>
    </row>
    <row r="8" spans="1:28" ht="37.5" customHeight="1" x14ac:dyDescent="0.25">
      <c r="A8" s="374"/>
      <c r="B8" s="375"/>
      <c r="C8" s="375"/>
      <c r="D8" s="375"/>
      <c r="E8" s="375"/>
      <c r="F8" s="375"/>
      <c r="G8" s="375"/>
      <c r="H8" s="375"/>
      <c r="I8" s="375"/>
      <c r="J8" s="375"/>
      <c r="K8" s="375"/>
      <c r="L8" s="375"/>
      <c r="M8" s="375"/>
      <c r="N8" s="375"/>
      <c r="O8" s="375"/>
      <c r="P8" s="375"/>
      <c r="Q8" s="375"/>
      <c r="R8" s="375"/>
      <c r="S8" s="375"/>
      <c r="T8" s="375"/>
      <c r="U8" s="375"/>
      <c r="V8" s="375"/>
      <c r="W8" s="375"/>
      <c r="X8" s="375"/>
      <c r="Y8" s="375"/>
    </row>
    <row r="9" spans="1:28" ht="13.9" customHeight="1" x14ac:dyDescent="0.25">
      <c r="A9" s="51"/>
      <c r="B9" s="52"/>
      <c r="C9" s="52"/>
      <c r="D9" s="52"/>
      <c r="E9" s="52"/>
      <c r="F9" s="52"/>
      <c r="G9" s="52"/>
      <c r="H9" s="52"/>
      <c r="I9" s="52"/>
      <c r="J9" s="52"/>
      <c r="K9" s="52"/>
      <c r="L9" s="52"/>
      <c r="M9" s="52"/>
      <c r="N9" s="52"/>
      <c r="O9" s="52"/>
      <c r="P9" s="52"/>
      <c r="Q9" s="52"/>
      <c r="R9" s="52"/>
      <c r="S9" s="52"/>
      <c r="T9" s="52"/>
      <c r="U9" s="52"/>
      <c r="W9" s="53"/>
      <c r="X9" s="53"/>
      <c r="Y9" s="53"/>
    </row>
    <row r="10" spans="1:28" ht="49.9" customHeight="1" x14ac:dyDescent="0.25">
      <c r="A10" s="362" t="s">
        <v>130</v>
      </c>
      <c r="B10" s="365" t="s">
        <v>131</v>
      </c>
      <c r="C10" s="366"/>
      <c r="D10" s="366"/>
      <c r="E10" s="54">
        <v>1</v>
      </c>
      <c r="F10" s="365" t="s">
        <v>131</v>
      </c>
      <c r="G10" s="366"/>
      <c r="H10" s="366"/>
      <c r="I10" s="54">
        <v>2</v>
      </c>
      <c r="J10" s="365" t="s">
        <v>131</v>
      </c>
      <c r="K10" s="366"/>
      <c r="L10" s="366"/>
      <c r="M10" s="54">
        <v>3</v>
      </c>
      <c r="N10" s="365" t="s">
        <v>131</v>
      </c>
      <c r="O10" s="366"/>
      <c r="P10" s="366"/>
      <c r="Q10" s="54">
        <v>4</v>
      </c>
      <c r="R10" s="365" t="s">
        <v>131</v>
      </c>
      <c r="S10" s="366"/>
      <c r="T10" s="366"/>
      <c r="U10" s="247">
        <v>5</v>
      </c>
      <c r="V10" s="369" t="s">
        <v>132</v>
      </c>
      <c r="W10" s="367"/>
      <c r="X10" s="368"/>
      <c r="Y10" s="368"/>
    </row>
    <row r="11" spans="1:28" ht="49.9" customHeight="1" x14ac:dyDescent="0.25">
      <c r="A11" s="363"/>
      <c r="B11" s="55">
        <v>1</v>
      </c>
      <c r="C11" s="56">
        <v>2</v>
      </c>
      <c r="D11" s="56">
        <v>3</v>
      </c>
      <c r="E11" s="57">
        <v>4</v>
      </c>
      <c r="F11" s="55">
        <v>1</v>
      </c>
      <c r="G11" s="56">
        <v>2</v>
      </c>
      <c r="H11" s="56">
        <v>3</v>
      </c>
      <c r="I11" s="57">
        <v>4</v>
      </c>
      <c r="J11" s="55">
        <v>1</v>
      </c>
      <c r="K11" s="56">
        <v>2</v>
      </c>
      <c r="L11" s="56">
        <v>3</v>
      </c>
      <c r="M11" s="57">
        <v>4</v>
      </c>
      <c r="N11" s="55">
        <v>1</v>
      </c>
      <c r="O11" s="56">
        <v>2</v>
      </c>
      <c r="P11" s="56">
        <v>3</v>
      </c>
      <c r="Q11" s="57">
        <v>4</v>
      </c>
      <c r="R11" s="254">
        <v>1</v>
      </c>
      <c r="S11" s="255">
        <v>2</v>
      </c>
      <c r="T11" s="255">
        <v>3</v>
      </c>
      <c r="U11" s="256">
        <v>4</v>
      </c>
      <c r="V11" s="369"/>
      <c r="W11" s="253">
        <v>1</v>
      </c>
      <c r="X11" s="249">
        <v>2</v>
      </c>
      <c r="Y11" s="249">
        <v>1</v>
      </c>
    </row>
    <row r="12" spans="1:28" ht="93" customHeight="1" x14ac:dyDescent="0.25">
      <c r="A12" s="364"/>
      <c r="B12" s="371"/>
      <c r="C12" s="372"/>
      <c r="D12" s="372"/>
      <c r="E12" s="373"/>
      <c r="F12" s="371"/>
      <c r="G12" s="372"/>
      <c r="H12" s="372"/>
      <c r="I12" s="373"/>
      <c r="J12" s="371"/>
      <c r="K12" s="372"/>
      <c r="L12" s="372"/>
      <c r="M12" s="373"/>
      <c r="N12" s="371"/>
      <c r="O12" s="372"/>
      <c r="P12" s="372"/>
      <c r="Q12" s="372"/>
      <c r="R12" s="371"/>
      <c r="S12" s="372"/>
      <c r="T12" s="372"/>
      <c r="U12" s="373"/>
      <c r="V12" s="370"/>
      <c r="W12" s="253" t="s">
        <v>133</v>
      </c>
      <c r="X12" s="249" t="s">
        <v>231</v>
      </c>
      <c r="Y12" s="250" t="s">
        <v>232</v>
      </c>
    </row>
    <row r="13" spans="1:28" x14ac:dyDescent="0.25">
      <c r="A13" s="63" t="s">
        <v>134</v>
      </c>
      <c r="B13" s="64"/>
      <c r="C13" s="65"/>
      <c r="D13" s="65"/>
      <c r="E13" s="66"/>
      <c r="F13" s="64"/>
      <c r="G13" s="65"/>
      <c r="H13" s="65"/>
      <c r="I13" s="67"/>
      <c r="J13" s="64"/>
      <c r="K13" s="65"/>
      <c r="L13" s="65"/>
      <c r="M13" s="67"/>
      <c r="N13" s="64"/>
      <c r="O13" s="65"/>
      <c r="P13" s="65"/>
      <c r="Q13" s="66"/>
      <c r="R13" s="257"/>
      <c r="S13" s="258"/>
      <c r="T13" s="258"/>
      <c r="U13" s="259"/>
      <c r="V13" s="251"/>
      <c r="W13" s="252"/>
      <c r="X13" s="252"/>
      <c r="Y13" s="252"/>
      <c r="AA13" s="62"/>
      <c r="AB13" s="62"/>
    </row>
    <row r="14" spans="1:28" ht="177.75" customHeight="1" x14ac:dyDescent="0.25">
      <c r="A14" s="68" t="s">
        <v>135</v>
      </c>
      <c r="B14" s="69">
        <v>1</v>
      </c>
      <c r="C14" s="70">
        <v>1</v>
      </c>
      <c r="D14" s="70">
        <v>1</v>
      </c>
      <c r="E14" s="71">
        <v>1</v>
      </c>
      <c r="F14" s="69">
        <v>1</v>
      </c>
      <c r="G14" s="70">
        <v>1</v>
      </c>
      <c r="H14" s="70">
        <v>1</v>
      </c>
      <c r="I14" s="72">
        <v>1</v>
      </c>
      <c r="J14" s="69">
        <v>1</v>
      </c>
      <c r="K14" s="70">
        <v>1</v>
      </c>
      <c r="L14" s="70">
        <v>1</v>
      </c>
      <c r="M14" s="72">
        <v>1</v>
      </c>
      <c r="N14" s="69">
        <v>1</v>
      </c>
      <c r="O14" s="70">
        <v>1</v>
      </c>
      <c r="P14" s="70">
        <v>1</v>
      </c>
      <c r="Q14" s="71">
        <v>1</v>
      </c>
      <c r="R14" s="69">
        <v>1</v>
      </c>
      <c r="S14" s="70">
        <v>1</v>
      </c>
      <c r="T14" s="59"/>
      <c r="U14" s="61"/>
      <c r="V14" s="49" t="s">
        <v>234</v>
      </c>
      <c r="W14" s="47">
        <v>4.5</v>
      </c>
      <c r="X14" s="47">
        <v>9</v>
      </c>
      <c r="Y14" s="47">
        <v>4.5</v>
      </c>
      <c r="AA14" s="62"/>
      <c r="AB14" s="62"/>
    </row>
    <row r="15" spans="1:28" ht="135" customHeight="1" x14ac:dyDescent="0.25">
      <c r="A15" s="73" t="s">
        <v>136</v>
      </c>
      <c r="B15" s="64">
        <v>1</v>
      </c>
      <c r="C15" s="65">
        <v>1</v>
      </c>
      <c r="D15" s="65">
        <v>1</v>
      </c>
      <c r="E15" s="66">
        <v>1</v>
      </c>
      <c r="F15" s="64">
        <v>1</v>
      </c>
      <c r="G15" s="65">
        <v>1</v>
      </c>
      <c r="H15" s="65">
        <v>1</v>
      </c>
      <c r="I15" s="67">
        <v>1</v>
      </c>
      <c r="J15" s="64">
        <v>1</v>
      </c>
      <c r="K15" s="65">
        <v>1</v>
      </c>
      <c r="L15" s="65">
        <v>1</v>
      </c>
      <c r="M15" s="67">
        <v>1</v>
      </c>
      <c r="N15" s="64">
        <v>1</v>
      </c>
      <c r="O15" s="65">
        <v>1</v>
      </c>
      <c r="P15" s="65">
        <v>1</v>
      </c>
      <c r="Q15" s="66">
        <v>1</v>
      </c>
      <c r="R15" s="64">
        <v>1</v>
      </c>
      <c r="S15" s="65">
        <v>1</v>
      </c>
      <c r="T15" s="59"/>
      <c r="U15" s="61"/>
      <c r="V15" s="49" t="s">
        <v>234</v>
      </c>
      <c r="W15" s="47">
        <v>0.15</v>
      </c>
      <c r="X15" s="47">
        <v>0.3</v>
      </c>
      <c r="Y15" s="47">
        <v>0.15</v>
      </c>
      <c r="AA15" s="62"/>
      <c r="AB15" s="62"/>
    </row>
    <row r="16" spans="1:28" ht="135" customHeight="1" x14ac:dyDescent="0.25">
      <c r="A16" s="73" t="s">
        <v>137</v>
      </c>
      <c r="B16" s="64"/>
      <c r="C16" s="65"/>
      <c r="D16" s="65"/>
      <c r="E16" s="67">
        <v>1</v>
      </c>
      <c r="F16" s="64"/>
      <c r="G16" s="65"/>
      <c r="H16" s="65" t="s">
        <v>48</v>
      </c>
      <c r="I16" s="67">
        <v>1</v>
      </c>
      <c r="J16" s="64"/>
      <c r="K16" s="65"/>
      <c r="L16" s="65" t="s">
        <v>48</v>
      </c>
      <c r="M16" s="67">
        <v>1</v>
      </c>
      <c r="N16" s="64"/>
      <c r="O16" s="65"/>
      <c r="P16" s="65"/>
      <c r="Q16" s="67">
        <v>1</v>
      </c>
      <c r="R16" s="64"/>
      <c r="S16" s="67">
        <v>1</v>
      </c>
      <c r="T16" s="59"/>
      <c r="U16" s="61"/>
      <c r="V16" s="49" t="s">
        <v>234</v>
      </c>
      <c r="W16" s="47">
        <v>0.1</v>
      </c>
      <c r="X16" s="47">
        <v>0.2</v>
      </c>
      <c r="Y16" s="47">
        <v>0.1</v>
      </c>
      <c r="AA16" s="62"/>
      <c r="AB16" s="62"/>
    </row>
    <row r="17" spans="1:28" ht="96.75" customHeight="1" x14ac:dyDescent="0.25">
      <c r="A17" s="248" t="s">
        <v>138</v>
      </c>
      <c r="B17" s="69">
        <v>1</v>
      </c>
      <c r="C17" s="70">
        <v>1</v>
      </c>
      <c r="D17" s="70">
        <v>1</v>
      </c>
      <c r="E17" s="71">
        <v>1</v>
      </c>
      <c r="F17" s="69">
        <v>1</v>
      </c>
      <c r="G17" s="70">
        <v>1</v>
      </c>
      <c r="H17" s="70">
        <v>1</v>
      </c>
      <c r="I17" s="72">
        <v>1</v>
      </c>
      <c r="J17" s="69">
        <v>1</v>
      </c>
      <c r="K17" s="70">
        <v>1</v>
      </c>
      <c r="L17" s="70">
        <v>1</v>
      </c>
      <c r="M17" s="72">
        <v>1</v>
      </c>
      <c r="N17" s="69">
        <v>1</v>
      </c>
      <c r="O17" s="70">
        <v>1</v>
      </c>
      <c r="P17" s="70">
        <v>1</v>
      </c>
      <c r="Q17" s="71">
        <v>1</v>
      </c>
      <c r="R17" s="69">
        <v>1</v>
      </c>
      <c r="S17" s="70">
        <v>1</v>
      </c>
      <c r="T17" s="59"/>
      <c r="U17" s="61"/>
      <c r="V17" s="49" t="s">
        <v>233</v>
      </c>
      <c r="W17" s="47">
        <v>0.15</v>
      </c>
      <c r="X17" s="47">
        <v>0.3</v>
      </c>
      <c r="Y17" s="47">
        <v>0.15</v>
      </c>
      <c r="AA17" s="62"/>
      <c r="AB17" s="62"/>
    </row>
    <row r="18" spans="1:28" ht="141.75" customHeight="1" x14ac:dyDescent="0.25">
      <c r="A18" s="73" t="s">
        <v>139</v>
      </c>
      <c r="B18" s="69"/>
      <c r="C18" s="70"/>
      <c r="D18" s="70"/>
      <c r="E18" s="71"/>
      <c r="F18" s="69"/>
      <c r="G18" s="70"/>
      <c r="H18" s="70"/>
      <c r="I18" s="72" t="s">
        <v>48</v>
      </c>
      <c r="J18" s="69"/>
      <c r="K18" s="70"/>
      <c r="L18" s="70"/>
      <c r="M18" s="61"/>
      <c r="N18" s="69"/>
      <c r="O18" s="70"/>
      <c r="P18" s="70"/>
      <c r="Q18" s="72" t="s">
        <v>48</v>
      </c>
      <c r="R18" s="69"/>
      <c r="S18" s="67">
        <v>1</v>
      </c>
      <c r="T18" s="59"/>
      <c r="U18" s="61"/>
      <c r="V18" s="49" t="s">
        <v>234</v>
      </c>
      <c r="W18" s="47">
        <v>0.05</v>
      </c>
      <c r="X18" s="47">
        <v>0.1</v>
      </c>
      <c r="Y18" s="47">
        <v>0.05</v>
      </c>
      <c r="AA18" s="62"/>
      <c r="AB18" s="62"/>
    </row>
    <row r="19" spans="1:28" ht="150.75" customHeight="1" x14ac:dyDescent="0.25">
      <c r="A19" s="74" t="s">
        <v>140</v>
      </c>
      <c r="B19" s="58"/>
      <c r="C19" s="59"/>
      <c r="D19" s="59"/>
      <c r="E19" s="60"/>
      <c r="F19" s="58"/>
      <c r="G19" s="59"/>
      <c r="H19" s="59"/>
      <c r="I19" s="61"/>
      <c r="J19" s="58"/>
      <c r="K19" s="59"/>
      <c r="L19" s="59"/>
      <c r="M19" s="61"/>
      <c r="N19" s="58"/>
      <c r="O19" s="59"/>
      <c r="P19" s="59"/>
      <c r="Q19" s="61"/>
      <c r="R19" s="58"/>
      <c r="S19" s="61">
        <v>1</v>
      </c>
      <c r="T19" s="59"/>
      <c r="U19" s="61"/>
      <c r="V19" s="49" t="s">
        <v>234</v>
      </c>
      <c r="W19" s="47">
        <v>0.05</v>
      </c>
      <c r="X19" s="47">
        <v>0.1</v>
      </c>
      <c r="Y19" s="47">
        <v>0.05</v>
      </c>
      <c r="AA19" s="62"/>
      <c r="AB19" s="62"/>
    </row>
    <row r="20" spans="1:28" ht="19.899999999999999" customHeight="1" x14ac:dyDescent="0.25">
      <c r="A20" s="75"/>
      <c r="B20" s="357"/>
      <c r="C20" s="358"/>
      <c r="D20" s="358"/>
      <c r="E20" s="358"/>
      <c r="F20" s="358"/>
      <c r="G20" s="358"/>
      <c r="H20" s="358"/>
      <c r="I20" s="358"/>
      <c r="J20" s="358"/>
      <c r="K20" s="358"/>
      <c r="L20" s="358"/>
      <c r="M20" s="358"/>
      <c r="N20" s="358"/>
      <c r="O20" s="358"/>
      <c r="P20" s="358"/>
      <c r="Q20" s="358"/>
      <c r="R20" s="358"/>
      <c r="S20" s="358"/>
      <c r="T20" s="358"/>
      <c r="U20" s="359"/>
      <c r="V20" s="76" t="s">
        <v>141</v>
      </c>
      <c r="W20" s="48">
        <v>5</v>
      </c>
      <c r="X20" s="48">
        <v>10</v>
      </c>
      <c r="Y20" s="48">
        <v>5</v>
      </c>
    </row>
    <row r="21" spans="1:28" x14ac:dyDescent="0.25">
      <c r="A21" s="77"/>
      <c r="V21" s="78" t="s">
        <v>142</v>
      </c>
      <c r="W21" s="218"/>
      <c r="X21" s="218"/>
      <c r="Y21" s="218"/>
      <c r="Z21" s="79"/>
      <c r="AA21" s="79"/>
    </row>
    <row r="22" spans="1:28" x14ac:dyDescent="0.25">
      <c r="A22" s="80" t="s">
        <v>143</v>
      </c>
      <c r="C22" s="81"/>
      <c r="D22" s="81"/>
      <c r="F22" s="81"/>
      <c r="G22" s="81"/>
      <c r="H22" s="81"/>
      <c r="I22" s="81"/>
      <c r="J22" s="81"/>
      <c r="K22" s="81"/>
      <c r="L22" s="81"/>
      <c r="M22" s="81"/>
      <c r="O22" s="81"/>
      <c r="P22" s="81"/>
      <c r="S22" s="81"/>
      <c r="T22" s="81"/>
      <c r="V22" s="78" t="s">
        <v>144</v>
      </c>
      <c r="W22" s="219"/>
      <c r="X22" s="219"/>
      <c r="Y22" s="219"/>
      <c r="Z22" s="79"/>
      <c r="AA22" s="79"/>
    </row>
    <row r="23" spans="1:28" x14ac:dyDescent="0.25">
      <c r="A23" s="83" t="s">
        <v>145</v>
      </c>
      <c r="C23" s="81"/>
      <c r="D23" s="81"/>
      <c r="E23" s="81"/>
      <c r="F23" s="81"/>
      <c r="G23" s="81"/>
      <c r="H23" s="81"/>
      <c r="I23" s="81"/>
      <c r="J23" s="81"/>
      <c r="K23" s="81"/>
      <c r="L23" s="81"/>
      <c r="M23" s="81"/>
      <c r="O23" s="81"/>
      <c r="P23" s="81"/>
      <c r="Q23" s="81"/>
      <c r="S23" s="81"/>
      <c r="T23" s="81"/>
      <c r="U23" s="81"/>
      <c r="V23" s="81"/>
      <c r="W23" s="219"/>
      <c r="X23" s="219"/>
      <c r="Y23" s="219"/>
      <c r="Z23" s="79"/>
      <c r="AA23" s="79"/>
    </row>
    <row r="24" spans="1:28" ht="15" customHeight="1" x14ac:dyDescent="0.25">
      <c r="W24" s="219"/>
      <c r="X24" s="219"/>
      <c r="Y24" s="219"/>
      <c r="Z24" s="79"/>
      <c r="AA24" s="79"/>
    </row>
    <row r="25" spans="1:28" x14ac:dyDescent="0.25">
      <c r="V25" s="84"/>
      <c r="W25" s="219"/>
      <c r="X25" s="219"/>
      <c r="Y25" s="219"/>
      <c r="Z25" s="79"/>
      <c r="AA25" s="79"/>
    </row>
    <row r="26" spans="1:28" x14ac:dyDescent="0.25">
      <c r="A26" s="85"/>
      <c r="B26" s="86"/>
      <c r="C26" s="86"/>
      <c r="D26" s="87"/>
      <c r="E26" s="88"/>
      <c r="F26" s="88"/>
      <c r="J26" s="88"/>
      <c r="N26" s="86"/>
      <c r="O26" s="86"/>
      <c r="P26" s="87"/>
      <c r="Q26" s="88"/>
      <c r="R26" s="86"/>
      <c r="S26" s="86"/>
      <c r="T26" s="87"/>
      <c r="U26" s="88"/>
      <c r="W26" s="219"/>
      <c r="X26" s="219"/>
      <c r="Y26" s="219"/>
      <c r="Z26" s="79"/>
    </row>
    <row r="27" spans="1:28" x14ac:dyDescent="0.25">
      <c r="A27" s="360"/>
      <c r="B27" s="360"/>
      <c r="C27" s="360"/>
      <c r="D27" s="360"/>
      <c r="E27" s="360"/>
      <c r="F27" s="360"/>
      <c r="G27" s="360"/>
      <c r="H27" s="360"/>
      <c r="W27" s="220"/>
      <c r="X27" s="219"/>
      <c r="Y27" s="219"/>
      <c r="Z27" s="79"/>
    </row>
    <row r="28" spans="1:28" s="62" customFormat="1" ht="16.5" customHeight="1" x14ac:dyDescent="0.25">
      <c r="A28" s="361" t="s">
        <v>146</v>
      </c>
      <c r="B28" s="361"/>
      <c r="C28" s="361"/>
      <c r="D28" s="361"/>
      <c r="E28" s="361"/>
      <c r="F28" s="361"/>
      <c r="G28" s="361"/>
      <c r="H28" s="361"/>
      <c r="I28" s="50"/>
      <c r="J28" s="50"/>
      <c r="K28" s="50"/>
      <c r="L28" s="50"/>
      <c r="M28" s="50"/>
      <c r="N28" s="50"/>
      <c r="O28" s="50"/>
      <c r="P28" s="50"/>
      <c r="Q28" s="50"/>
      <c r="R28" s="50"/>
      <c r="S28" s="50"/>
      <c r="T28" s="50"/>
      <c r="U28" s="50"/>
      <c r="V28" s="50"/>
      <c r="X28" s="82"/>
      <c r="Y28" s="82"/>
    </row>
    <row r="29" spans="1:28" s="62" customFormat="1" x14ac:dyDescent="0.25">
      <c r="A29" s="50"/>
      <c r="B29" s="50"/>
      <c r="C29" s="50"/>
      <c r="D29" s="50"/>
      <c r="E29" s="50"/>
      <c r="F29" s="50"/>
      <c r="G29" s="50"/>
      <c r="H29" s="50"/>
      <c r="I29" s="50"/>
      <c r="J29" s="50"/>
      <c r="K29" s="50"/>
      <c r="L29" s="50"/>
      <c r="M29" s="50"/>
      <c r="N29" s="50"/>
      <c r="O29" s="50"/>
      <c r="P29" s="50"/>
      <c r="Q29" s="50"/>
      <c r="R29" s="50"/>
      <c r="S29" s="50"/>
      <c r="T29" s="50"/>
      <c r="U29" s="50"/>
      <c r="V29" s="50"/>
    </row>
    <row r="30" spans="1:28" s="62" customFormat="1" x14ac:dyDescent="0.25">
      <c r="A30" s="50"/>
      <c r="B30" s="50"/>
      <c r="C30" s="50"/>
      <c r="D30" s="50"/>
      <c r="E30" s="50"/>
      <c r="F30" s="50"/>
      <c r="G30" s="50"/>
      <c r="H30" s="50"/>
      <c r="I30" s="50"/>
      <c r="J30" s="50"/>
      <c r="K30" s="50"/>
      <c r="L30" s="50"/>
      <c r="M30" s="50"/>
      <c r="N30" s="50"/>
      <c r="O30" s="50"/>
      <c r="P30" s="50"/>
      <c r="Q30" s="50"/>
      <c r="R30" s="50"/>
      <c r="S30" s="50"/>
      <c r="T30" s="50"/>
      <c r="U30" s="50"/>
      <c r="V30" s="50"/>
    </row>
    <row r="31" spans="1:28" s="62" customFormat="1" x14ac:dyDescent="0.25">
      <c r="A31" s="50"/>
      <c r="B31" s="50"/>
      <c r="C31" s="50"/>
      <c r="D31" s="50"/>
      <c r="E31" s="50"/>
      <c r="F31" s="50"/>
      <c r="G31" s="50"/>
      <c r="H31" s="50"/>
      <c r="I31" s="50"/>
      <c r="J31" s="50"/>
      <c r="K31" s="50"/>
      <c r="L31" s="50"/>
      <c r="M31" s="50"/>
      <c r="N31" s="50"/>
      <c r="O31" s="50"/>
      <c r="P31" s="50"/>
      <c r="Q31" s="50"/>
      <c r="R31" s="50"/>
      <c r="S31" s="50"/>
      <c r="T31" s="50"/>
      <c r="U31" s="50"/>
      <c r="V31" s="50"/>
    </row>
    <row r="32" spans="1:28" s="62" customFormat="1" x14ac:dyDescent="0.25">
      <c r="A32" s="50"/>
      <c r="B32" s="50"/>
      <c r="C32" s="50"/>
      <c r="D32" s="50"/>
      <c r="E32" s="50"/>
      <c r="F32" s="50"/>
      <c r="G32" s="50"/>
      <c r="H32" s="50"/>
      <c r="I32" s="50"/>
      <c r="J32" s="50"/>
      <c r="K32" s="50"/>
      <c r="L32" s="50"/>
      <c r="M32" s="50"/>
      <c r="N32" s="50"/>
      <c r="O32" s="50"/>
      <c r="P32" s="50"/>
      <c r="Q32" s="50"/>
      <c r="R32" s="50"/>
      <c r="S32" s="50"/>
      <c r="T32" s="50"/>
      <c r="U32" s="50"/>
      <c r="V32" s="50"/>
    </row>
    <row r="33" spans="1:22" s="62" customFormat="1" x14ac:dyDescent="0.25">
      <c r="A33" s="50"/>
      <c r="B33" s="50"/>
      <c r="C33" s="50"/>
      <c r="D33" s="50"/>
      <c r="E33" s="50"/>
      <c r="F33" s="50"/>
      <c r="G33" s="50"/>
      <c r="H33" s="50"/>
      <c r="I33" s="50"/>
      <c r="J33" s="50"/>
      <c r="K33" s="50"/>
      <c r="L33" s="50"/>
      <c r="M33" s="50"/>
      <c r="N33" s="50"/>
      <c r="O33" s="50"/>
      <c r="P33" s="50"/>
      <c r="Q33" s="50"/>
      <c r="R33" s="50"/>
      <c r="S33" s="50"/>
      <c r="T33" s="50"/>
      <c r="U33" s="50"/>
      <c r="V33" s="50"/>
    </row>
    <row r="34" spans="1:22" s="62" customFormat="1" x14ac:dyDescent="0.25">
      <c r="A34" s="50"/>
      <c r="B34" s="50"/>
      <c r="C34" s="50"/>
      <c r="D34" s="50"/>
      <c r="E34" s="50"/>
      <c r="F34" s="50"/>
      <c r="G34" s="50"/>
      <c r="H34" s="50"/>
      <c r="I34" s="50"/>
      <c r="J34" s="50"/>
      <c r="K34" s="50"/>
      <c r="L34" s="50"/>
      <c r="M34" s="50"/>
      <c r="N34" s="50"/>
      <c r="O34" s="50"/>
      <c r="P34" s="50"/>
      <c r="Q34" s="50"/>
      <c r="R34" s="50"/>
      <c r="S34" s="50"/>
      <c r="T34" s="50"/>
      <c r="U34" s="50"/>
      <c r="V34" s="50"/>
    </row>
    <row r="35" spans="1:22" s="62" customFormat="1" x14ac:dyDescent="0.25">
      <c r="A35" s="50"/>
      <c r="B35" s="50"/>
      <c r="C35" s="50"/>
      <c r="D35" s="50"/>
      <c r="E35" s="50"/>
      <c r="F35" s="50"/>
      <c r="G35" s="50"/>
      <c r="H35" s="50"/>
      <c r="I35" s="50"/>
      <c r="J35" s="50"/>
      <c r="K35" s="50"/>
      <c r="L35" s="50"/>
      <c r="M35" s="50"/>
      <c r="N35" s="50"/>
      <c r="O35" s="50"/>
      <c r="P35" s="50"/>
      <c r="Q35" s="50"/>
      <c r="R35" s="50"/>
      <c r="S35" s="50"/>
      <c r="T35" s="50"/>
      <c r="U35" s="50"/>
      <c r="V35" s="50"/>
    </row>
    <row r="36" spans="1:22" s="62" customFormat="1" x14ac:dyDescent="0.25">
      <c r="A36" s="50"/>
      <c r="B36" s="50"/>
      <c r="C36" s="50"/>
      <c r="D36" s="50"/>
      <c r="E36" s="50"/>
      <c r="F36" s="50"/>
      <c r="G36" s="50"/>
      <c r="H36" s="50"/>
      <c r="I36" s="50"/>
      <c r="J36" s="50"/>
      <c r="K36" s="50"/>
      <c r="L36" s="50"/>
      <c r="M36" s="50"/>
      <c r="N36" s="50"/>
      <c r="O36" s="50"/>
      <c r="P36" s="50"/>
      <c r="Q36" s="50"/>
      <c r="R36" s="50"/>
      <c r="S36" s="50"/>
      <c r="T36" s="50"/>
      <c r="U36" s="50"/>
      <c r="V36" s="50"/>
    </row>
    <row r="37" spans="1:22" s="62" customFormat="1" x14ac:dyDescent="0.25">
      <c r="A37" s="50"/>
      <c r="B37" s="50"/>
      <c r="C37" s="50"/>
      <c r="D37" s="50"/>
      <c r="E37" s="50"/>
      <c r="F37" s="50"/>
      <c r="G37" s="50"/>
      <c r="H37" s="50"/>
      <c r="I37" s="50"/>
      <c r="J37" s="50"/>
      <c r="K37" s="50"/>
      <c r="L37" s="50"/>
      <c r="M37" s="50"/>
      <c r="N37" s="50"/>
      <c r="O37" s="50"/>
      <c r="P37" s="50"/>
      <c r="Q37" s="50"/>
      <c r="R37" s="50"/>
      <c r="S37" s="50"/>
      <c r="T37" s="50"/>
      <c r="U37" s="50"/>
      <c r="V37" s="50"/>
    </row>
    <row r="38" spans="1:22" s="62" customFormat="1" x14ac:dyDescent="0.25">
      <c r="A38" s="50"/>
      <c r="B38" s="50"/>
      <c r="C38" s="50"/>
      <c r="D38" s="50"/>
      <c r="E38" s="50"/>
      <c r="F38" s="50"/>
      <c r="G38" s="50"/>
      <c r="H38" s="50"/>
      <c r="I38" s="50"/>
      <c r="J38" s="50"/>
      <c r="K38" s="50"/>
      <c r="L38" s="50"/>
      <c r="M38" s="50"/>
      <c r="N38" s="50"/>
      <c r="O38" s="50"/>
      <c r="P38" s="50"/>
      <c r="Q38" s="50"/>
      <c r="R38" s="50"/>
      <c r="S38" s="50"/>
      <c r="T38" s="50"/>
      <c r="U38" s="50"/>
      <c r="V38" s="50"/>
    </row>
    <row r="39" spans="1:22" s="62" customFormat="1" x14ac:dyDescent="0.25">
      <c r="A39" s="50"/>
      <c r="B39" s="50"/>
      <c r="C39" s="50"/>
      <c r="D39" s="50"/>
      <c r="E39" s="50"/>
      <c r="F39" s="50"/>
      <c r="G39" s="50"/>
      <c r="H39" s="50"/>
      <c r="I39" s="50"/>
      <c r="J39" s="50"/>
      <c r="K39" s="50"/>
      <c r="L39" s="50"/>
      <c r="M39" s="50"/>
      <c r="N39" s="50"/>
      <c r="O39" s="50"/>
      <c r="P39" s="50"/>
      <c r="Q39" s="50"/>
      <c r="R39" s="50"/>
      <c r="S39" s="50"/>
      <c r="T39" s="50"/>
      <c r="U39" s="50"/>
      <c r="V39" s="50"/>
    </row>
    <row r="40" spans="1:22" s="62" customFormat="1" x14ac:dyDescent="0.25">
      <c r="A40" s="50"/>
      <c r="B40" s="50"/>
      <c r="C40" s="50"/>
      <c r="D40" s="50"/>
      <c r="E40" s="50"/>
      <c r="F40" s="50"/>
      <c r="G40" s="50"/>
      <c r="H40" s="50"/>
      <c r="I40" s="50"/>
      <c r="J40" s="50"/>
      <c r="K40" s="50"/>
      <c r="L40" s="50"/>
      <c r="M40" s="50"/>
      <c r="N40" s="50"/>
      <c r="O40" s="50"/>
      <c r="P40" s="50"/>
      <c r="Q40" s="50"/>
      <c r="R40" s="50"/>
      <c r="S40" s="50"/>
      <c r="T40" s="50"/>
      <c r="U40" s="50"/>
      <c r="V40" s="50"/>
    </row>
    <row r="41" spans="1:22" s="62" customFormat="1" x14ac:dyDescent="0.25">
      <c r="A41" s="50"/>
      <c r="B41" s="50"/>
      <c r="C41" s="50"/>
      <c r="D41" s="50"/>
      <c r="E41" s="50"/>
      <c r="F41" s="50"/>
      <c r="G41" s="50"/>
      <c r="H41" s="50"/>
      <c r="I41" s="50"/>
      <c r="J41" s="50"/>
      <c r="K41" s="50"/>
      <c r="L41" s="50"/>
      <c r="M41" s="50"/>
      <c r="N41" s="50"/>
      <c r="O41" s="50"/>
      <c r="P41" s="50"/>
      <c r="Q41" s="50"/>
      <c r="R41" s="50"/>
      <c r="S41" s="50"/>
      <c r="T41" s="50"/>
      <c r="U41" s="50"/>
      <c r="V41" s="50"/>
    </row>
    <row r="42" spans="1:22" s="62" customFormat="1" x14ac:dyDescent="0.25">
      <c r="A42" s="50"/>
      <c r="B42" s="50"/>
      <c r="C42" s="50"/>
      <c r="D42" s="50"/>
      <c r="E42" s="50"/>
      <c r="F42" s="50"/>
      <c r="G42" s="50"/>
      <c r="H42" s="50"/>
      <c r="I42" s="50"/>
      <c r="J42" s="50"/>
      <c r="K42" s="50"/>
      <c r="L42" s="50"/>
      <c r="M42" s="50"/>
      <c r="N42" s="50"/>
      <c r="O42" s="50"/>
      <c r="P42" s="50"/>
      <c r="Q42" s="50"/>
      <c r="R42" s="50"/>
      <c r="S42" s="50"/>
      <c r="T42" s="50"/>
      <c r="U42" s="50"/>
      <c r="V42" s="50"/>
    </row>
    <row r="43" spans="1:22" s="62" customFormat="1" x14ac:dyDescent="0.25">
      <c r="A43" s="50"/>
      <c r="B43" s="50"/>
      <c r="C43" s="50"/>
      <c r="D43" s="50"/>
      <c r="E43" s="50"/>
      <c r="F43" s="50"/>
      <c r="G43" s="50"/>
      <c r="H43" s="50"/>
      <c r="I43" s="50"/>
      <c r="J43" s="50"/>
      <c r="K43" s="50"/>
      <c r="L43" s="50"/>
      <c r="M43" s="50"/>
      <c r="N43" s="50"/>
      <c r="O43" s="50"/>
      <c r="P43" s="50"/>
      <c r="Q43" s="50"/>
      <c r="R43" s="50"/>
      <c r="S43" s="50"/>
      <c r="T43" s="50"/>
      <c r="U43" s="50"/>
      <c r="V43" s="50"/>
    </row>
    <row r="44" spans="1:22" s="62" customFormat="1" x14ac:dyDescent="0.25">
      <c r="A44" s="50"/>
      <c r="B44" s="50"/>
      <c r="C44" s="50"/>
      <c r="D44" s="50"/>
      <c r="E44" s="50"/>
      <c r="F44" s="50"/>
      <c r="G44" s="50"/>
      <c r="H44" s="50"/>
      <c r="I44" s="50"/>
      <c r="J44" s="50"/>
      <c r="K44" s="50"/>
      <c r="L44" s="50"/>
      <c r="M44" s="50"/>
      <c r="N44" s="50"/>
      <c r="O44" s="50"/>
      <c r="P44" s="50"/>
      <c r="Q44" s="50"/>
      <c r="R44" s="50"/>
      <c r="S44" s="50"/>
      <c r="T44" s="50"/>
      <c r="U44" s="50"/>
      <c r="V44" s="50"/>
    </row>
    <row r="45" spans="1:22" s="62" customFormat="1" x14ac:dyDescent="0.25">
      <c r="A45" s="50"/>
      <c r="B45" s="50"/>
      <c r="C45" s="50"/>
      <c r="D45" s="50"/>
      <c r="E45" s="50"/>
      <c r="F45" s="50"/>
      <c r="G45" s="50"/>
      <c r="H45" s="50"/>
      <c r="I45" s="50"/>
      <c r="J45" s="50"/>
      <c r="K45" s="50"/>
      <c r="L45" s="50"/>
      <c r="M45" s="50"/>
      <c r="N45" s="50"/>
      <c r="O45" s="50"/>
      <c r="P45" s="50"/>
      <c r="Q45" s="50"/>
      <c r="R45" s="50"/>
      <c r="S45" s="50"/>
      <c r="T45" s="50"/>
      <c r="U45" s="50"/>
      <c r="V45" s="89"/>
    </row>
    <row r="46" spans="1:22" s="62" customFormat="1" x14ac:dyDescent="0.25">
      <c r="A46" s="50"/>
      <c r="B46" s="50"/>
      <c r="C46" s="50"/>
      <c r="D46" s="50"/>
      <c r="E46" s="50"/>
      <c r="F46" s="50"/>
      <c r="G46" s="50"/>
      <c r="H46" s="50"/>
      <c r="I46" s="50"/>
      <c r="J46" s="50"/>
      <c r="K46" s="50"/>
      <c r="L46" s="50"/>
      <c r="M46" s="50"/>
      <c r="N46" s="50"/>
      <c r="O46" s="50"/>
      <c r="P46" s="50"/>
      <c r="Q46" s="50"/>
      <c r="R46" s="50"/>
      <c r="S46" s="50"/>
      <c r="T46" s="50"/>
      <c r="U46" s="50"/>
      <c r="V46" s="50"/>
    </row>
    <row r="47" spans="1:22" s="62" customFormat="1" x14ac:dyDescent="0.25"/>
    <row r="48" spans="1:22" s="62" customFormat="1" x14ac:dyDescent="0.25"/>
    <row r="49" s="62" customFormat="1" x14ac:dyDescent="0.25"/>
    <row r="50" s="62" customFormat="1" x14ac:dyDescent="0.25"/>
    <row r="51" s="62" customFormat="1" x14ac:dyDescent="0.25"/>
    <row r="52" s="62" customFormat="1" x14ac:dyDescent="0.25"/>
    <row r="53" s="62" customFormat="1" ht="15" customHeight="1" x14ac:dyDescent="0.25"/>
    <row r="54" s="62" customFormat="1" x14ac:dyDescent="0.25"/>
  </sheetData>
  <mergeCells count="22">
    <mergeCell ref="A7:Y8"/>
    <mergeCell ref="A1:Y1"/>
    <mergeCell ref="A2:Y2"/>
    <mergeCell ref="A3:Y3"/>
    <mergeCell ref="A4:Y4"/>
    <mergeCell ref="A5:Y6"/>
    <mergeCell ref="W10:Y10"/>
    <mergeCell ref="R10:T10"/>
    <mergeCell ref="V10:V12"/>
    <mergeCell ref="B12:E12"/>
    <mergeCell ref="F12:I12"/>
    <mergeCell ref="J12:M12"/>
    <mergeCell ref="N12:Q12"/>
    <mergeCell ref="R12:U12"/>
    <mergeCell ref="B20:U20"/>
    <mergeCell ref="A27:H27"/>
    <mergeCell ref="A28:H28"/>
    <mergeCell ref="A10:A12"/>
    <mergeCell ref="B10:D10"/>
    <mergeCell ref="F10:H10"/>
    <mergeCell ref="J10:L10"/>
    <mergeCell ref="N10:P10"/>
  </mergeCells>
  <conditionalFormatting sqref="B13:U19">
    <cfRule type="cellIs" dxfId="7" priority="9"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2578125" defaultRowHeight="16.5" x14ac:dyDescent="0.25"/>
  <cols>
    <col min="1" max="1" width="40.42578125" style="1" customWidth="1"/>
    <col min="2" max="33" width="3.42578125" style="1" customWidth="1"/>
    <col min="34" max="34" width="42.42578125" style="1" customWidth="1"/>
    <col min="35" max="42" width="13" style="3" customWidth="1"/>
    <col min="43" max="43" width="13" style="1" customWidth="1"/>
    <col min="44" max="44" width="18" style="1" customWidth="1"/>
    <col min="45" max="56" width="13" style="1" customWidth="1"/>
    <col min="57" max="57" width="6" style="1" customWidth="1"/>
    <col min="58" max="283" width="11.42578125" style="1"/>
    <col min="284" max="284" width="40.42578125" style="1" customWidth="1"/>
    <col min="285" max="300" width="3.42578125" style="1" customWidth="1"/>
    <col min="301" max="301" width="33.140625" style="1" customWidth="1"/>
    <col min="302" max="307" width="6.42578125" style="1" customWidth="1"/>
    <col min="308" max="309" width="7.42578125" style="1" customWidth="1"/>
    <col min="310" max="312" width="6.42578125" style="1" customWidth="1"/>
    <col min="313" max="313" width="6" style="1" customWidth="1"/>
    <col min="314" max="539" width="11.42578125" style="1"/>
    <col min="540" max="540" width="40.42578125" style="1" customWidth="1"/>
    <col min="541" max="556" width="3.42578125" style="1" customWidth="1"/>
    <col min="557" max="557" width="33.140625" style="1" customWidth="1"/>
    <col min="558" max="563" width="6.42578125" style="1" customWidth="1"/>
    <col min="564" max="565" width="7.42578125" style="1" customWidth="1"/>
    <col min="566" max="568" width="6.42578125" style="1" customWidth="1"/>
    <col min="569" max="569" width="6" style="1" customWidth="1"/>
    <col min="570" max="795" width="11.42578125" style="1"/>
    <col min="796" max="796" width="40.42578125" style="1" customWidth="1"/>
    <col min="797" max="812" width="3.42578125" style="1" customWidth="1"/>
    <col min="813" max="813" width="33.140625" style="1" customWidth="1"/>
    <col min="814" max="819" width="6.42578125" style="1" customWidth="1"/>
    <col min="820" max="821" width="7.42578125" style="1" customWidth="1"/>
    <col min="822" max="824" width="6.42578125" style="1" customWidth="1"/>
    <col min="825" max="825" width="6" style="1" customWidth="1"/>
    <col min="826" max="1051" width="11.42578125" style="1"/>
    <col min="1052" max="1052" width="40.42578125" style="1" customWidth="1"/>
    <col min="1053" max="1068" width="3.42578125" style="1" customWidth="1"/>
    <col min="1069" max="1069" width="33.140625" style="1" customWidth="1"/>
    <col min="1070" max="1075" width="6.42578125" style="1" customWidth="1"/>
    <col min="1076" max="1077" width="7.42578125" style="1" customWidth="1"/>
    <col min="1078" max="1080" width="6.42578125" style="1" customWidth="1"/>
    <col min="1081" max="1081" width="6" style="1" customWidth="1"/>
    <col min="1082" max="1307" width="11.42578125" style="1"/>
    <col min="1308" max="1308" width="40.42578125" style="1" customWidth="1"/>
    <col min="1309" max="1324" width="3.42578125" style="1" customWidth="1"/>
    <col min="1325" max="1325" width="33.140625" style="1" customWidth="1"/>
    <col min="1326" max="1331" width="6.42578125" style="1" customWidth="1"/>
    <col min="1332" max="1333" width="7.42578125" style="1" customWidth="1"/>
    <col min="1334" max="1336" width="6.42578125" style="1" customWidth="1"/>
    <col min="1337" max="1337" width="6" style="1" customWidth="1"/>
    <col min="1338" max="1563" width="11.42578125" style="1"/>
    <col min="1564" max="1564" width="40.42578125" style="1" customWidth="1"/>
    <col min="1565" max="1580" width="3.42578125" style="1" customWidth="1"/>
    <col min="1581" max="1581" width="33.140625" style="1" customWidth="1"/>
    <col min="1582" max="1587" width="6.42578125" style="1" customWidth="1"/>
    <col min="1588" max="1589" width="7.42578125" style="1" customWidth="1"/>
    <col min="1590" max="1592" width="6.42578125" style="1" customWidth="1"/>
    <col min="1593" max="1593" width="6" style="1" customWidth="1"/>
    <col min="1594" max="1819" width="11.42578125" style="1"/>
    <col min="1820" max="1820" width="40.42578125" style="1" customWidth="1"/>
    <col min="1821" max="1836" width="3.42578125" style="1" customWidth="1"/>
    <col min="1837" max="1837" width="33.140625" style="1" customWidth="1"/>
    <col min="1838" max="1843" width="6.42578125" style="1" customWidth="1"/>
    <col min="1844" max="1845" width="7.42578125" style="1" customWidth="1"/>
    <col min="1846" max="1848" width="6.42578125" style="1" customWidth="1"/>
    <col min="1849" max="1849" width="6" style="1" customWidth="1"/>
    <col min="1850" max="2075" width="11.42578125" style="1"/>
    <col min="2076" max="2076" width="40.42578125" style="1" customWidth="1"/>
    <col min="2077" max="2092" width="3.42578125" style="1" customWidth="1"/>
    <col min="2093" max="2093" width="33.140625" style="1" customWidth="1"/>
    <col min="2094" max="2099" width="6.42578125" style="1" customWidth="1"/>
    <col min="2100" max="2101" width="7.42578125" style="1" customWidth="1"/>
    <col min="2102" max="2104" width="6.42578125" style="1" customWidth="1"/>
    <col min="2105" max="2105" width="6" style="1" customWidth="1"/>
    <col min="2106" max="2331" width="11.42578125" style="1"/>
    <col min="2332" max="2332" width="40.42578125" style="1" customWidth="1"/>
    <col min="2333" max="2348" width="3.42578125" style="1" customWidth="1"/>
    <col min="2349" max="2349" width="33.140625" style="1" customWidth="1"/>
    <col min="2350" max="2355" width="6.42578125" style="1" customWidth="1"/>
    <col min="2356" max="2357" width="7.42578125" style="1" customWidth="1"/>
    <col min="2358" max="2360" width="6.42578125" style="1" customWidth="1"/>
    <col min="2361" max="2361" width="6" style="1" customWidth="1"/>
    <col min="2362" max="2587" width="11.42578125" style="1"/>
    <col min="2588" max="2588" width="40.42578125" style="1" customWidth="1"/>
    <col min="2589" max="2604" width="3.42578125" style="1" customWidth="1"/>
    <col min="2605" max="2605" width="33.140625" style="1" customWidth="1"/>
    <col min="2606" max="2611" width="6.42578125" style="1" customWidth="1"/>
    <col min="2612" max="2613" width="7.42578125" style="1" customWidth="1"/>
    <col min="2614" max="2616" width="6.42578125" style="1" customWidth="1"/>
    <col min="2617" max="2617" width="6" style="1" customWidth="1"/>
    <col min="2618" max="2843" width="11.42578125" style="1"/>
    <col min="2844" max="2844" width="40.42578125" style="1" customWidth="1"/>
    <col min="2845" max="2860" width="3.42578125" style="1" customWidth="1"/>
    <col min="2861" max="2861" width="33.140625" style="1" customWidth="1"/>
    <col min="2862" max="2867" width="6.42578125" style="1" customWidth="1"/>
    <col min="2868" max="2869" width="7.42578125" style="1" customWidth="1"/>
    <col min="2870" max="2872" width="6.42578125" style="1" customWidth="1"/>
    <col min="2873" max="2873" width="6" style="1" customWidth="1"/>
    <col min="2874" max="3099" width="11.42578125" style="1"/>
    <col min="3100" max="3100" width="40.42578125" style="1" customWidth="1"/>
    <col min="3101" max="3116" width="3.42578125" style="1" customWidth="1"/>
    <col min="3117" max="3117" width="33.140625" style="1" customWidth="1"/>
    <col min="3118" max="3123" width="6.42578125" style="1" customWidth="1"/>
    <col min="3124" max="3125" width="7.42578125" style="1" customWidth="1"/>
    <col min="3126" max="3128" width="6.42578125" style="1" customWidth="1"/>
    <col min="3129" max="3129" width="6" style="1" customWidth="1"/>
    <col min="3130" max="3355" width="11.42578125" style="1"/>
    <col min="3356" max="3356" width="40.42578125" style="1" customWidth="1"/>
    <col min="3357" max="3372" width="3.42578125" style="1" customWidth="1"/>
    <col min="3373" max="3373" width="33.140625" style="1" customWidth="1"/>
    <col min="3374" max="3379" width="6.42578125" style="1" customWidth="1"/>
    <col min="3380" max="3381" width="7.42578125" style="1" customWidth="1"/>
    <col min="3382" max="3384" width="6.42578125" style="1" customWidth="1"/>
    <col min="3385" max="3385" width="6" style="1" customWidth="1"/>
    <col min="3386" max="3611" width="11.42578125" style="1"/>
    <col min="3612" max="3612" width="40.42578125" style="1" customWidth="1"/>
    <col min="3613" max="3628" width="3.42578125" style="1" customWidth="1"/>
    <col min="3629" max="3629" width="33.140625" style="1" customWidth="1"/>
    <col min="3630" max="3635" width="6.42578125" style="1" customWidth="1"/>
    <col min="3636" max="3637" width="7.42578125" style="1" customWidth="1"/>
    <col min="3638" max="3640" width="6.42578125" style="1" customWidth="1"/>
    <col min="3641" max="3641" width="6" style="1" customWidth="1"/>
    <col min="3642" max="3867" width="11.42578125" style="1"/>
    <col min="3868" max="3868" width="40.42578125" style="1" customWidth="1"/>
    <col min="3869" max="3884" width="3.42578125" style="1" customWidth="1"/>
    <col min="3885" max="3885" width="33.140625" style="1" customWidth="1"/>
    <col min="3886" max="3891" width="6.42578125" style="1" customWidth="1"/>
    <col min="3892" max="3893" width="7.42578125" style="1" customWidth="1"/>
    <col min="3894" max="3896" width="6.42578125" style="1" customWidth="1"/>
    <col min="3897" max="3897" width="6" style="1" customWidth="1"/>
    <col min="3898" max="4123" width="11.42578125" style="1"/>
    <col min="4124" max="4124" width="40.42578125" style="1" customWidth="1"/>
    <col min="4125" max="4140" width="3.42578125" style="1" customWidth="1"/>
    <col min="4141" max="4141" width="33.140625" style="1" customWidth="1"/>
    <col min="4142" max="4147" width="6.42578125" style="1" customWidth="1"/>
    <col min="4148" max="4149" width="7.42578125" style="1" customWidth="1"/>
    <col min="4150" max="4152" width="6.42578125" style="1" customWidth="1"/>
    <col min="4153" max="4153" width="6" style="1" customWidth="1"/>
    <col min="4154" max="4379" width="11.42578125" style="1"/>
    <col min="4380" max="4380" width="40.42578125" style="1" customWidth="1"/>
    <col min="4381" max="4396" width="3.42578125" style="1" customWidth="1"/>
    <col min="4397" max="4397" width="33.140625" style="1" customWidth="1"/>
    <col min="4398" max="4403" width="6.42578125" style="1" customWidth="1"/>
    <col min="4404" max="4405" width="7.42578125" style="1" customWidth="1"/>
    <col min="4406" max="4408" width="6.42578125" style="1" customWidth="1"/>
    <col min="4409" max="4409" width="6" style="1" customWidth="1"/>
    <col min="4410" max="4635" width="11.42578125" style="1"/>
    <col min="4636" max="4636" width="40.42578125" style="1" customWidth="1"/>
    <col min="4637" max="4652" width="3.42578125" style="1" customWidth="1"/>
    <col min="4653" max="4653" width="33.140625" style="1" customWidth="1"/>
    <col min="4654" max="4659" width="6.42578125" style="1" customWidth="1"/>
    <col min="4660" max="4661" width="7.42578125" style="1" customWidth="1"/>
    <col min="4662" max="4664" width="6.42578125" style="1" customWidth="1"/>
    <col min="4665" max="4665" width="6" style="1" customWidth="1"/>
    <col min="4666" max="4891" width="11.42578125" style="1"/>
    <col min="4892" max="4892" width="40.42578125" style="1" customWidth="1"/>
    <col min="4893" max="4908" width="3.42578125" style="1" customWidth="1"/>
    <col min="4909" max="4909" width="33.140625" style="1" customWidth="1"/>
    <col min="4910" max="4915" width="6.42578125" style="1" customWidth="1"/>
    <col min="4916" max="4917" width="7.42578125" style="1" customWidth="1"/>
    <col min="4918" max="4920" width="6.42578125" style="1" customWidth="1"/>
    <col min="4921" max="4921" width="6" style="1" customWidth="1"/>
    <col min="4922" max="5147" width="11.42578125" style="1"/>
    <col min="5148" max="5148" width="40.42578125" style="1" customWidth="1"/>
    <col min="5149" max="5164" width="3.42578125" style="1" customWidth="1"/>
    <col min="5165" max="5165" width="33.140625" style="1" customWidth="1"/>
    <col min="5166" max="5171" width="6.42578125" style="1" customWidth="1"/>
    <col min="5172" max="5173" width="7.42578125" style="1" customWidth="1"/>
    <col min="5174" max="5176" width="6.42578125" style="1" customWidth="1"/>
    <col min="5177" max="5177" width="6" style="1" customWidth="1"/>
    <col min="5178" max="5403" width="11.42578125" style="1"/>
    <col min="5404" max="5404" width="40.42578125" style="1" customWidth="1"/>
    <col min="5405" max="5420" width="3.42578125" style="1" customWidth="1"/>
    <col min="5421" max="5421" width="33.140625" style="1" customWidth="1"/>
    <col min="5422" max="5427" width="6.42578125" style="1" customWidth="1"/>
    <col min="5428" max="5429" width="7.42578125" style="1" customWidth="1"/>
    <col min="5430" max="5432" width="6.42578125" style="1" customWidth="1"/>
    <col min="5433" max="5433" width="6" style="1" customWidth="1"/>
    <col min="5434" max="5659" width="11.42578125" style="1"/>
    <col min="5660" max="5660" width="40.42578125" style="1" customWidth="1"/>
    <col min="5661" max="5676" width="3.42578125" style="1" customWidth="1"/>
    <col min="5677" max="5677" width="33.140625" style="1" customWidth="1"/>
    <col min="5678" max="5683" width="6.42578125" style="1" customWidth="1"/>
    <col min="5684" max="5685" width="7.42578125" style="1" customWidth="1"/>
    <col min="5686" max="5688" width="6.42578125" style="1" customWidth="1"/>
    <col min="5689" max="5689" width="6" style="1" customWidth="1"/>
    <col min="5690" max="5915" width="11.42578125" style="1"/>
    <col min="5916" max="5916" width="40.42578125" style="1" customWidth="1"/>
    <col min="5917" max="5932" width="3.42578125" style="1" customWidth="1"/>
    <col min="5933" max="5933" width="33.140625" style="1" customWidth="1"/>
    <col min="5934" max="5939" width="6.42578125" style="1" customWidth="1"/>
    <col min="5940" max="5941" width="7.42578125" style="1" customWidth="1"/>
    <col min="5942" max="5944" width="6.42578125" style="1" customWidth="1"/>
    <col min="5945" max="5945" width="6" style="1" customWidth="1"/>
    <col min="5946" max="6171" width="11.42578125" style="1"/>
    <col min="6172" max="6172" width="40.42578125" style="1" customWidth="1"/>
    <col min="6173" max="6188" width="3.42578125" style="1" customWidth="1"/>
    <col min="6189" max="6189" width="33.140625" style="1" customWidth="1"/>
    <col min="6190" max="6195" width="6.42578125" style="1" customWidth="1"/>
    <col min="6196" max="6197" width="7.42578125" style="1" customWidth="1"/>
    <col min="6198" max="6200" width="6.42578125" style="1" customWidth="1"/>
    <col min="6201" max="6201" width="6" style="1" customWidth="1"/>
    <col min="6202" max="6427" width="11.42578125" style="1"/>
    <col min="6428" max="6428" width="40.42578125" style="1" customWidth="1"/>
    <col min="6429" max="6444" width="3.42578125" style="1" customWidth="1"/>
    <col min="6445" max="6445" width="33.140625" style="1" customWidth="1"/>
    <col min="6446" max="6451" width="6.42578125" style="1" customWidth="1"/>
    <col min="6452" max="6453" width="7.42578125" style="1" customWidth="1"/>
    <col min="6454" max="6456" width="6.42578125" style="1" customWidth="1"/>
    <col min="6457" max="6457" width="6" style="1" customWidth="1"/>
    <col min="6458" max="6683" width="11.42578125" style="1"/>
    <col min="6684" max="6684" width="40.42578125" style="1" customWidth="1"/>
    <col min="6685" max="6700" width="3.42578125" style="1" customWidth="1"/>
    <col min="6701" max="6701" width="33.140625" style="1" customWidth="1"/>
    <col min="6702" max="6707" width="6.42578125" style="1" customWidth="1"/>
    <col min="6708" max="6709" width="7.42578125" style="1" customWidth="1"/>
    <col min="6710" max="6712" width="6.42578125" style="1" customWidth="1"/>
    <col min="6713" max="6713" width="6" style="1" customWidth="1"/>
    <col min="6714" max="6939" width="11.42578125" style="1"/>
    <col min="6940" max="6940" width="40.42578125" style="1" customWidth="1"/>
    <col min="6941" max="6956" width="3.42578125" style="1" customWidth="1"/>
    <col min="6957" max="6957" width="33.140625" style="1" customWidth="1"/>
    <col min="6958" max="6963" width="6.42578125" style="1" customWidth="1"/>
    <col min="6964" max="6965" width="7.42578125" style="1" customWidth="1"/>
    <col min="6966" max="6968" width="6.42578125" style="1" customWidth="1"/>
    <col min="6969" max="6969" width="6" style="1" customWidth="1"/>
    <col min="6970" max="7195" width="11.42578125" style="1"/>
    <col min="7196" max="7196" width="40.42578125" style="1" customWidth="1"/>
    <col min="7197" max="7212" width="3.42578125" style="1" customWidth="1"/>
    <col min="7213" max="7213" width="33.140625" style="1" customWidth="1"/>
    <col min="7214" max="7219" width="6.42578125" style="1" customWidth="1"/>
    <col min="7220" max="7221" width="7.42578125" style="1" customWidth="1"/>
    <col min="7222" max="7224" width="6.42578125" style="1" customWidth="1"/>
    <col min="7225" max="7225" width="6" style="1" customWidth="1"/>
    <col min="7226" max="7451" width="11.42578125" style="1"/>
    <col min="7452" max="7452" width="40.42578125" style="1" customWidth="1"/>
    <col min="7453" max="7468" width="3.42578125" style="1" customWidth="1"/>
    <col min="7469" max="7469" width="33.140625" style="1" customWidth="1"/>
    <col min="7470" max="7475" width="6.42578125" style="1" customWidth="1"/>
    <col min="7476" max="7477" width="7.42578125" style="1" customWidth="1"/>
    <col min="7478" max="7480" width="6.42578125" style="1" customWidth="1"/>
    <col min="7481" max="7481" width="6" style="1" customWidth="1"/>
    <col min="7482" max="7707" width="11.42578125" style="1"/>
    <col min="7708" max="7708" width="40.42578125" style="1" customWidth="1"/>
    <col min="7709" max="7724" width="3.42578125" style="1" customWidth="1"/>
    <col min="7725" max="7725" width="33.140625" style="1" customWidth="1"/>
    <col min="7726" max="7731" width="6.42578125" style="1" customWidth="1"/>
    <col min="7732" max="7733" width="7.42578125" style="1" customWidth="1"/>
    <col min="7734" max="7736" width="6.42578125" style="1" customWidth="1"/>
    <col min="7737" max="7737" width="6" style="1" customWidth="1"/>
    <col min="7738" max="7963" width="11.42578125" style="1"/>
    <col min="7964" max="7964" width="40.42578125" style="1" customWidth="1"/>
    <col min="7965" max="7980" width="3.42578125" style="1" customWidth="1"/>
    <col min="7981" max="7981" width="33.140625" style="1" customWidth="1"/>
    <col min="7982" max="7987" width="6.42578125" style="1" customWidth="1"/>
    <col min="7988" max="7989" width="7.42578125" style="1" customWidth="1"/>
    <col min="7990" max="7992" width="6.42578125" style="1" customWidth="1"/>
    <col min="7993" max="7993" width="6" style="1" customWidth="1"/>
    <col min="7994" max="8219" width="11.42578125" style="1"/>
    <col min="8220" max="8220" width="40.42578125" style="1" customWidth="1"/>
    <col min="8221" max="8236" width="3.42578125" style="1" customWidth="1"/>
    <col min="8237" max="8237" width="33.140625" style="1" customWidth="1"/>
    <col min="8238" max="8243" width="6.42578125" style="1" customWidth="1"/>
    <col min="8244" max="8245" width="7.42578125" style="1" customWidth="1"/>
    <col min="8246" max="8248" width="6.42578125" style="1" customWidth="1"/>
    <col min="8249" max="8249" width="6" style="1" customWidth="1"/>
    <col min="8250" max="8475" width="11.42578125" style="1"/>
    <col min="8476" max="8476" width="40.42578125" style="1" customWidth="1"/>
    <col min="8477" max="8492" width="3.42578125" style="1" customWidth="1"/>
    <col min="8493" max="8493" width="33.140625" style="1" customWidth="1"/>
    <col min="8494" max="8499" width="6.42578125" style="1" customWidth="1"/>
    <col min="8500" max="8501" width="7.42578125" style="1" customWidth="1"/>
    <col min="8502" max="8504" width="6.42578125" style="1" customWidth="1"/>
    <col min="8505" max="8505" width="6" style="1" customWidth="1"/>
    <col min="8506" max="8731" width="11.42578125" style="1"/>
    <col min="8732" max="8732" width="40.42578125" style="1" customWidth="1"/>
    <col min="8733" max="8748" width="3.42578125" style="1" customWidth="1"/>
    <col min="8749" max="8749" width="33.140625" style="1" customWidth="1"/>
    <col min="8750" max="8755" width="6.42578125" style="1" customWidth="1"/>
    <col min="8756" max="8757" width="7.42578125" style="1" customWidth="1"/>
    <col min="8758" max="8760" width="6.42578125" style="1" customWidth="1"/>
    <col min="8761" max="8761" width="6" style="1" customWidth="1"/>
    <col min="8762" max="8987" width="11.42578125" style="1"/>
    <col min="8988" max="8988" width="40.42578125" style="1" customWidth="1"/>
    <col min="8989" max="9004" width="3.42578125" style="1" customWidth="1"/>
    <col min="9005" max="9005" width="33.140625" style="1" customWidth="1"/>
    <col min="9006" max="9011" width="6.42578125" style="1" customWidth="1"/>
    <col min="9012" max="9013" width="7.42578125" style="1" customWidth="1"/>
    <col min="9014" max="9016" width="6.42578125" style="1" customWidth="1"/>
    <col min="9017" max="9017" width="6" style="1" customWidth="1"/>
    <col min="9018" max="9243" width="11.42578125" style="1"/>
    <col min="9244" max="9244" width="40.42578125" style="1" customWidth="1"/>
    <col min="9245" max="9260" width="3.42578125" style="1" customWidth="1"/>
    <col min="9261" max="9261" width="33.140625" style="1" customWidth="1"/>
    <col min="9262" max="9267" width="6.42578125" style="1" customWidth="1"/>
    <col min="9268" max="9269" width="7.42578125" style="1" customWidth="1"/>
    <col min="9270" max="9272" width="6.42578125" style="1" customWidth="1"/>
    <col min="9273" max="9273" width="6" style="1" customWidth="1"/>
    <col min="9274" max="9499" width="11.42578125" style="1"/>
    <col min="9500" max="9500" width="40.42578125" style="1" customWidth="1"/>
    <col min="9501" max="9516" width="3.42578125" style="1" customWidth="1"/>
    <col min="9517" max="9517" width="33.140625" style="1" customWidth="1"/>
    <col min="9518" max="9523" width="6.42578125" style="1" customWidth="1"/>
    <col min="9524" max="9525" width="7.42578125" style="1" customWidth="1"/>
    <col min="9526" max="9528" width="6.42578125" style="1" customWidth="1"/>
    <col min="9529" max="9529" width="6" style="1" customWidth="1"/>
    <col min="9530" max="9755" width="11.42578125" style="1"/>
    <col min="9756" max="9756" width="40.42578125" style="1" customWidth="1"/>
    <col min="9757" max="9772" width="3.42578125" style="1" customWidth="1"/>
    <col min="9773" max="9773" width="33.140625" style="1" customWidth="1"/>
    <col min="9774" max="9779" width="6.42578125" style="1" customWidth="1"/>
    <col min="9780" max="9781" width="7.42578125" style="1" customWidth="1"/>
    <col min="9782" max="9784" width="6.42578125" style="1" customWidth="1"/>
    <col min="9785" max="9785" width="6" style="1" customWidth="1"/>
    <col min="9786" max="10011" width="11.42578125" style="1"/>
    <col min="10012" max="10012" width="40.42578125" style="1" customWidth="1"/>
    <col min="10013" max="10028" width="3.42578125" style="1" customWidth="1"/>
    <col min="10029" max="10029" width="33.140625" style="1" customWidth="1"/>
    <col min="10030" max="10035" width="6.42578125" style="1" customWidth="1"/>
    <col min="10036" max="10037" width="7.42578125" style="1" customWidth="1"/>
    <col min="10038" max="10040" width="6.42578125" style="1" customWidth="1"/>
    <col min="10041" max="10041" width="6" style="1" customWidth="1"/>
    <col min="10042" max="10267" width="11.42578125" style="1"/>
    <col min="10268" max="10268" width="40.42578125" style="1" customWidth="1"/>
    <col min="10269" max="10284" width="3.42578125" style="1" customWidth="1"/>
    <col min="10285" max="10285" width="33.140625" style="1" customWidth="1"/>
    <col min="10286" max="10291" width="6.42578125" style="1" customWidth="1"/>
    <col min="10292" max="10293" width="7.42578125" style="1" customWidth="1"/>
    <col min="10294" max="10296" width="6.42578125" style="1" customWidth="1"/>
    <col min="10297" max="10297" width="6" style="1" customWidth="1"/>
    <col min="10298" max="10523" width="11.42578125" style="1"/>
    <col min="10524" max="10524" width="40.42578125" style="1" customWidth="1"/>
    <col min="10525" max="10540" width="3.42578125" style="1" customWidth="1"/>
    <col min="10541" max="10541" width="33.140625" style="1" customWidth="1"/>
    <col min="10542" max="10547" width="6.42578125" style="1" customWidth="1"/>
    <col min="10548" max="10549" width="7.42578125" style="1" customWidth="1"/>
    <col min="10550" max="10552" width="6.42578125" style="1" customWidth="1"/>
    <col min="10553" max="10553" width="6" style="1" customWidth="1"/>
    <col min="10554" max="10779" width="11.42578125" style="1"/>
    <col min="10780" max="10780" width="40.42578125" style="1" customWidth="1"/>
    <col min="10781" max="10796" width="3.42578125" style="1" customWidth="1"/>
    <col min="10797" max="10797" width="33.140625" style="1" customWidth="1"/>
    <col min="10798" max="10803" width="6.42578125" style="1" customWidth="1"/>
    <col min="10804" max="10805" width="7.42578125" style="1" customWidth="1"/>
    <col min="10806" max="10808" width="6.42578125" style="1" customWidth="1"/>
    <col min="10809" max="10809" width="6" style="1" customWidth="1"/>
    <col min="10810" max="11035" width="11.42578125" style="1"/>
    <col min="11036" max="11036" width="40.42578125" style="1" customWidth="1"/>
    <col min="11037" max="11052" width="3.42578125" style="1" customWidth="1"/>
    <col min="11053" max="11053" width="33.140625" style="1" customWidth="1"/>
    <col min="11054" max="11059" width="6.42578125" style="1" customWidth="1"/>
    <col min="11060" max="11061" width="7.42578125" style="1" customWidth="1"/>
    <col min="11062" max="11064" width="6.42578125" style="1" customWidth="1"/>
    <col min="11065" max="11065" width="6" style="1" customWidth="1"/>
    <col min="11066" max="11291" width="11.42578125" style="1"/>
    <col min="11292" max="11292" width="40.42578125" style="1" customWidth="1"/>
    <col min="11293" max="11308" width="3.42578125" style="1" customWidth="1"/>
    <col min="11309" max="11309" width="33.140625" style="1" customWidth="1"/>
    <col min="11310" max="11315" width="6.42578125" style="1" customWidth="1"/>
    <col min="11316" max="11317" width="7.42578125" style="1" customWidth="1"/>
    <col min="11318" max="11320" width="6.42578125" style="1" customWidth="1"/>
    <col min="11321" max="11321" width="6" style="1" customWidth="1"/>
    <col min="11322" max="11547" width="11.42578125" style="1"/>
    <col min="11548" max="11548" width="40.42578125" style="1" customWidth="1"/>
    <col min="11549" max="11564" width="3.42578125" style="1" customWidth="1"/>
    <col min="11565" max="11565" width="33.140625" style="1" customWidth="1"/>
    <col min="11566" max="11571" width="6.42578125" style="1" customWidth="1"/>
    <col min="11572" max="11573" width="7.42578125" style="1" customWidth="1"/>
    <col min="11574" max="11576" width="6.42578125" style="1" customWidth="1"/>
    <col min="11577" max="11577" width="6" style="1" customWidth="1"/>
    <col min="11578" max="11803" width="11.42578125" style="1"/>
    <col min="11804" max="11804" width="40.42578125" style="1" customWidth="1"/>
    <col min="11805" max="11820" width="3.42578125" style="1" customWidth="1"/>
    <col min="11821" max="11821" width="33.140625" style="1" customWidth="1"/>
    <col min="11822" max="11827" width="6.42578125" style="1" customWidth="1"/>
    <col min="11828" max="11829" width="7.42578125" style="1" customWidth="1"/>
    <col min="11830" max="11832" width="6.42578125" style="1" customWidth="1"/>
    <col min="11833" max="11833" width="6" style="1" customWidth="1"/>
    <col min="11834" max="12059" width="11.42578125" style="1"/>
    <col min="12060" max="12060" width="40.42578125" style="1" customWidth="1"/>
    <col min="12061" max="12076" width="3.42578125" style="1" customWidth="1"/>
    <col min="12077" max="12077" width="33.140625" style="1" customWidth="1"/>
    <col min="12078" max="12083" width="6.42578125" style="1" customWidth="1"/>
    <col min="12084" max="12085" width="7.42578125" style="1" customWidth="1"/>
    <col min="12086" max="12088" width="6.42578125" style="1" customWidth="1"/>
    <col min="12089" max="12089" width="6" style="1" customWidth="1"/>
    <col min="12090" max="12315" width="11.42578125" style="1"/>
    <col min="12316" max="12316" width="40.42578125" style="1" customWidth="1"/>
    <col min="12317" max="12332" width="3.42578125" style="1" customWidth="1"/>
    <col min="12333" max="12333" width="33.140625" style="1" customWidth="1"/>
    <col min="12334" max="12339" width="6.42578125" style="1" customWidth="1"/>
    <col min="12340" max="12341" width="7.42578125" style="1" customWidth="1"/>
    <col min="12342" max="12344" width="6.42578125" style="1" customWidth="1"/>
    <col min="12345" max="12345" width="6" style="1" customWidth="1"/>
    <col min="12346" max="12571" width="11.42578125" style="1"/>
    <col min="12572" max="12572" width="40.42578125" style="1" customWidth="1"/>
    <col min="12573" max="12588" width="3.42578125" style="1" customWidth="1"/>
    <col min="12589" max="12589" width="33.140625" style="1" customWidth="1"/>
    <col min="12590" max="12595" width="6.42578125" style="1" customWidth="1"/>
    <col min="12596" max="12597" width="7.42578125" style="1" customWidth="1"/>
    <col min="12598" max="12600" width="6.42578125" style="1" customWidth="1"/>
    <col min="12601" max="12601" width="6" style="1" customWidth="1"/>
    <col min="12602" max="12827" width="11.42578125" style="1"/>
    <col min="12828" max="12828" width="40.42578125" style="1" customWidth="1"/>
    <col min="12829" max="12844" width="3.42578125" style="1" customWidth="1"/>
    <col min="12845" max="12845" width="33.140625" style="1" customWidth="1"/>
    <col min="12846" max="12851" width="6.42578125" style="1" customWidth="1"/>
    <col min="12852" max="12853" width="7.42578125" style="1" customWidth="1"/>
    <col min="12854" max="12856" width="6.42578125" style="1" customWidth="1"/>
    <col min="12857" max="12857" width="6" style="1" customWidth="1"/>
    <col min="12858" max="13083" width="11.42578125" style="1"/>
    <col min="13084" max="13084" width="40.42578125" style="1" customWidth="1"/>
    <col min="13085" max="13100" width="3.42578125" style="1" customWidth="1"/>
    <col min="13101" max="13101" width="33.140625" style="1" customWidth="1"/>
    <col min="13102" max="13107" width="6.42578125" style="1" customWidth="1"/>
    <col min="13108" max="13109" width="7.42578125" style="1" customWidth="1"/>
    <col min="13110" max="13112" width="6.42578125" style="1" customWidth="1"/>
    <col min="13113" max="13113" width="6" style="1" customWidth="1"/>
    <col min="13114" max="13339" width="11.42578125" style="1"/>
    <col min="13340" max="13340" width="40.42578125" style="1" customWidth="1"/>
    <col min="13341" max="13356" width="3.42578125" style="1" customWidth="1"/>
    <col min="13357" max="13357" width="33.140625" style="1" customWidth="1"/>
    <col min="13358" max="13363" width="6.42578125" style="1" customWidth="1"/>
    <col min="13364" max="13365" width="7.42578125" style="1" customWidth="1"/>
    <col min="13366" max="13368" width="6.42578125" style="1" customWidth="1"/>
    <col min="13369" max="13369" width="6" style="1" customWidth="1"/>
    <col min="13370" max="13595" width="11.42578125" style="1"/>
    <col min="13596" max="13596" width="40.42578125" style="1" customWidth="1"/>
    <col min="13597" max="13612" width="3.42578125" style="1" customWidth="1"/>
    <col min="13613" max="13613" width="33.140625" style="1" customWidth="1"/>
    <col min="13614" max="13619" width="6.42578125" style="1" customWidth="1"/>
    <col min="13620" max="13621" width="7.42578125" style="1" customWidth="1"/>
    <col min="13622" max="13624" width="6.42578125" style="1" customWidth="1"/>
    <col min="13625" max="13625" width="6" style="1" customWidth="1"/>
    <col min="13626" max="13851" width="11.42578125" style="1"/>
    <col min="13852" max="13852" width="40.42578125" style="1" customWidth="1"/>
    <col min="13853" max="13868" width="3.42578125" style="1" customWidth="1"/>
    <col min="13869" max="13869" width="33.140625" style="1" customWidth="1"/>
    <col min="13870" max="13875" width="6.42578125" style="1" customWidth="1"/>
    <col min="13876" max="13877" width="7.42578125" style="1" customWidth="1"/>
    <col min="13878" max="13880" width="6.42578125" style="1" customWidth="1"/>
    <col min="13881" max="13881" width="6" style="1" customWidth="1"/>
    <col min="13882" max="14107" width="11.42578125" style="1"/>
    <col min="14108" max="14108" width="40.42578125" style="1" customWidth="1"/>
    <col min="14109" max="14124" width="3.42578125" style="1" customWidth="1"/>
    <col min="14125" max="14125" width="33.140625" style="1" customWidth="1"/>
    <col min="14126" max="14131" width="6.42578125" style="1" customWidth="1"/>
    <col min="14132" max="14133" width="7.42578125" style="1" customWidth="1"/>
    <col min="14134" max="14136" width="6.42578125" style="1" customWidth="1"/>
    <col min="14137" max="14137" width="6" style="1" customWidth="1"/>
    <col min="14138" max="14363" width="11.42578125" style="1"/>
    <col min="14364" max="14364" width="40.42578125" style="1" customWidth="1"/>
    <col min="14365" max="14380" width="3.42578125" style="1" customWidth="1"/>
    <col min="14381" max="14381" width="33.140625" style="1" customWidth="1"/>
    <col min="14382" max="14387" width="6.42578125" style="1" customWidth="1"/>
    <col min="14388" max="14389" width="7.42578125" style="1" customWidth="1"/>
    <col min="14390" max="14392" width="6.42578125" style="1" customWidth="1"/>
    <col min="14393" max="14393" width="6" style="1" customWidth="1"/>
    <col min="14394" max="14619" width="11.42578125" style="1"/>
    <col min="14620" max="14620" width="40.42578125" style="1" customWidth="1"/>
    <col min="14621" max="14636" width="3.42578125" style="1" customWidth="1"/>
    <col min="14637" max="14637" width="33.140625" style="1" customWidth="1"/>
    <col min="14638" max="14643" width="6.42578125" style="1" customWidth="1"/>
    <col min="14644" max="14645" width="7.42578125" style="1" customWidth="1"/>
    <col min="14646" max="14648" width="6.42578125" style="1" customWidth="1"/>
    <col min="14649" max="14649" width="6" style="1" customWidth="1"/>
    <col min="14650" max="14875" width="11.42578125" style="1"/>
    <col min="14876" max="14876" width="40.42578125" style="1" customWidth="1"/>
    <col min="14877" max="14892" width="3.42578125" style="1" customWidth="1"/>
    <col min="14893" max="14893" width="33.140625" style="1" customWidth="1"/>
    <col min="14894" max="14899" width="6.42578125" style="1" customWidth="1"/>
    <col min="14900" max="14901" width="7.42578125" style="1" customWidth="1"/>
    <col min="14902" max="14904" width="6.42578125" style="1" customWidth="1"/>
    <col min="14905" max="14905" width="6" style="1" customWidth="1"/>
    <col min="14906" max="15131" width="11.42578125" style="1"/>
    <col min="15132" max="15132" width="40.42578125" style="1" customWidth="1"/>
    <col min="15133" max="15148" width="3.42578125" style="1" customWidth="1"/>
    <col min="15149" max="15149" width="33.140625" style="1" customWidth="1"/>
    <col min="15150" max="15155" width="6.42578125" style="1" customWidth="1"/>
    <col min="15156" max="15157" width="7.42578125" style="1" customWidth="1"/>
    <col min="15158" max="15160" width="6.42578125" style="1" customWidth="1"/>
    <col min="15161" max="15161" width="6" style="1" customWidth="1"/>
    <col min="15162" max="15387" width="11.42578125" style="1"/>
    <col min="15388" max="15388" width="40.42578125" style="1" customWidth="1"/>
    <col min="15389" max="15404" width="3.42578125" style="1" customWidth="1"/>
    <col min="15405" max="15405" width="33.140625" style="1" customWidth="1"/>
    <col min="15406" max="15411" width="6.42578125" style="1" customWidth="1"/>
    <col min="15412" max="15413" width="7.42578125" style="1" customWidth="1"/>
    <col min="15414" max="15416" width="6.42578125" style="1" customWidth="1"/>
    <col min="15417" max="15417" width="6" style="1" customWidth="1"/>
    <col min="15418" max="15643" width="11.42578125" style="1"/>
    <col min="15644" max="15644" width="40.42578125" style="1" customWidth="1"/>
    <col min="15645" max="15660" width="3.42578125" style="1" customWidth="1"/>
    <col min="15661" max="15661" width="33.140625" style="1" customWidth="1"/>
    <col min="15662" max="15667" width="6.42578125" style="1" customWidth="1"/>
    <col min="15668" max="15669" width="7.42578125" style="1" customWidth="1"/>
    <col min="15670" max="15672" width="6.42578125" style="1" customWidth="1"/>
    <col min="15673" max="15673" width="6" style="1" customWidth="1"/>
    <col min="15674" max="15899" width="11.42578125" style="1"/>
    <col min="15900" max="15900" width="40.42578125" style="1" customWidth="1"/>
    <col min="15901" max="15916" width="3.42578125" style="1" customWidth="1"/>
    <col min="15917" max="15917" width="33.140625" style="1" customWidth="1"/>
    <col min="15918" max="15923" width="6.42578125" style="1" customWidth="1"/>
    <col min="15924" max="15925" width="7.42578125" style="1" customWidth="1"/>
    <col min="15926" max="15928" width="6.42578125" style="1" customWidth="1"/>
    <col min="15929" max="15929" width="6" style="1" customWidth="1"/>
    <col min="15930" max="16155" width="11.42578125" style="1"/>
    <col min="16156" max="16156" width="40.42578125" style="1" customWidth="1"/>
    <col min="16157" max="16172" width="3.42578125" style="1" customWidth="1"/>
    <col min="16173" max="16173" width="33.140625" style="1" customWidth="1"/>
    <col min="16174" max="16179" width="6.42578125" style="1" customWidth="1"/>
    <col min="16180" max="16181" width="7.42578125" style="1" customWidth="1"/>
    <col min="16182" max="16184" width="6.42578125" style="1" customWidth="1"/>
    <col min="16185" max="16185" width="6" style="1" customWidth="1"/>
    <col min="16186" max="16384" width="11.42578125" style="1"/>
  </cols>
  <sheetData>
    <row r="1" spans="1:73" x14ac:dyDescent="0.25">
      <c r="A1" s="381" t="s">
        <v>0</v>
      </c>
      <c r="B1" s="381"/>
      <c r="C1" s="381"/>
      <c r="D1" s="381"/>
      <c r="E1" s="381"/>
      <c r="F1" s="381"/>
      <c r="G1" s="381"/>
      <c r="H1" s="381"/>
      <c r="I1" s="381"/>
      <c r="J1" s="381"/>
      <c r="K1" s="381"/>
      <c r="L1" s="381"/>
      <c r="M1" s="381"/>
      <c r="N1" s="381"/>
      <c r="O1" s="381"/>
      <c r="P1" s="381"/>
      <c r="Q1" s="381"/>
      <c r="R1" s="381"/>
      <c r="S1" s="381"/>
      <c r="T1" s="381"/>
      <c r="U1" s="381"/>
      <c r="V1" s="381"/>
      <c r="W1" s="381"/>
      <c r="X1" s="381"/>
      <c r="Y1" s="381"/>
      <c r="Z1" s="381"/>
      <c r="AA1" s="381"/>
      <c r="AB1" s="381"/>
      <c r="AC1" s="381"/>
      <c r="AD1" s="381"/>
      <c r="AE1" s="381"/>
      <c r="AF1" s="381"/>
      <c r="AG1" s="381"/>
      <c r="AH1" s="381"/>
      <c r="AI1" s="381"/>
      <c r="AJ1" s="381"/>
      <c r="AK1" s="381"/>
      <c r="AL1" s="381"/>
      <c r="AM1" s="381"/>
      <c r="AN1" s="381"/>
      <c r="AO1" s="381"/>
      <c r="AP1" s="381"/>
      <c r="AQ1" s="381"/>
      <c r="AR1" s="381"/>
      <c r="AS1" s="381"/>
      <c r="AT1" s="381"/>
      <c r="AU1" s="381"/>
      <c r="AV1" s="381"/>
      <c r="AW1" s="381"/>
      <c r="AX1" s="381"/>
      <c r="AY1" s="381"/>
      <c r="AZ1" s="381"/>
      <c r="BA1" s="381"/>
      <c r="BB1" s="381"/>
      <c r="BC1" s="381"/>
      <c r="BD1" s="381"/>
      <c r="BE1" s="381"/>
    </row>
    <row r="2" spans="1:73" x14ac:dyDescent="0.25">
      <c r="A2" s="381" t="s">
        <v>1</v>
      </c>
      <c r="B2" s="381"/>
      <c r="C2" s="381"/>
      <c r="D2" s="381"/>
      <c r="E2" s="381"/>
      <c r="F2" s="381"/>
      <c r="G2" s="381"/>
      <c r="H2" s="381"/>
      <c r="I2" s="381"/>
      <c r="J2" s="381"/>
      <c r="K2" s="381"/>
      <c r="L2" s="381"/>
      <c r="M2" s="381"/>
      <c r="N2" s="381"/>
      <c r="O2" s="381"/>
      <c r="P2" s="381"/>
      <c r="Q2" s="381"/>
      <c r="R2" s="381"/>
      <c r="S2" s="381"/>
      <c r="T2" s="381"/>
      <c r="U2" s="381"/>
      <c r="V2" s="381"/>
      <c r="W2" s="381"/>
      <c r="X2" s="381"/>
      <c r="Y2" s="381"/>
      <c r="Z2" s="381"/>
      <c r="AA2" s="381"/>
      <c r="AB2" s="381"/>
      <c r="AC2" s="381"/>
      <c r="AD2" s="381"/>
      <c r="AE2" s="381"/>
      <c r="AF2" s="381"/>
      <c r="AG2" s="381"/>
      <c r="AH2" s="381"/>
      <c r="AI2" s="381"/>
      <c r="AJ2" s="381"/>
      <c r="AK2" s="381"/>
      <c r="AL2" s="381"/>
      <c r="AM2" s="381"/>
      <c r="AN2" s="381"/>
      <c r="AO2" s="381"/>
      <c r="AP2" s="381"/>
      <c r="AQ2" s="381"/>
      <c r="AR2" s="381"/>
      <c r="AS2" s="381"/>
      <c r="AT2" s="381"/>
      <c r="AU2" s="381"/>
      <c r="AV2" s="381"/>
      <c r="AW2" s="381"/>
      <c r="AX2" s="381"/>
      <c r="AY2" s="381"/>
      <c r="AZ2" s="381"/>
      <c r="BA2" s="381"/>
      <c r="BB2" s="381"/>
      <c r="BC2" s="381"/>
      <c r="BD2" s="381"/>
      <c r="BE2" s="381"/>
    </row>
    <row r="3" spans="1:73" x14ac:dyDescent="0.25">
      <c r="A3" s="381" t="s">
        <v>147</v>
      </c>
      <c r="B3" s="381"/>
      <c r="C3" s="381"/>
      <c r="D3" s="381"/>
      <c r="E3" s="381"/>
      <c r="F3" s="381"/>
      <c r="G3" s="381"/>
      <c r="H3" s="381"/>
      <c r="I3" s="381"/>
      <c r="J3" s="381"/>
      <c r="K3" s="381"/>
      <c r="L3" s="381"/>
      <c r="M3" s="381"/>
      <c r="N3" s="381"/>
      <c r="O3" s="381"/>
      <c r="P3" s="381"/>
      <c r="Q3" s="381"/>
      <c r="R3" s="381"/>
      <c r="S3" s="381"/>
      <c r="T3" s="381"/>
      <c r="U3" s="381"/>
      <c r="V3" s="381"/>
      <c r="W3" s="381"/>
      <c r="X3" s="381"/>
      <c r="Y3" s="381"/>
      <c r="Z3" s="381"/>
      <c r="AA3" s="381"/>
      <c r="AB3" s="381"/>
      <c r="AC3" s="381"/>
      <c r="AD3" s="381"/>
      <c r="AE3" s="381"/>
      <c r="AF3" s="381"/>
      <c r="AG3" s="381"/>
      <c r="AH3" s="381"/>
      <c r="AI3" s="381"/>
      <c r="AJ3" s="381"/>
      <c r="AK3" s="381"/>
      <c r="AL3" s="381"/>
      <c r="AM3" s="381"/>
      <c r="AN3" s="381"/>
      <c r="AO3" s="381"/>
      <c r="AP3" s="381"/>
      <c r="AQ3" s="381"/>
      <c r="AR3" s="381"/>
      <c r="AS3" s="381"/>
      <c r="AT3" s="381"/>
      <c r="AU3" s="381"/>
      <c r="AV3" s="381"/>
      <c r="AW3" s="381"/>
      <c r="AX3" s="381"/>
      <c r="AY3" s="381"/>
      <c r="AZ3" s="381"/>
      <c r="BA3" s="381"/>
      <c r="BB3" s="381"/>
      <c r="BC3" s="381"/>
      <c r="BD3" s="381"/>
      <c r="BE3" s="381"/>
    </row>
    <row r="4" spans="1:73" x14ac:dyDescent="0.25">
      <c r="A4" s="381" t="s">
        <v>148</v>
      </c>
      <c r="B4" s="381"/>
      <c r="C4" s="381"/>
      <c r="D4" s="381"/>
      <c r="E4" s="381"/>
      <c r="F4" s="381"/>
      <c r="G4" s="381"/>
      <c r="H4" s="381"/>
      <c r="I4" s="381"/>
      <c r="J4" s="381"/>
      <c r="K4" s="381"/>
      <c r="L4" s="381"/>
      <c r="M4" s="381"/>
      <c r="N4" s="381"/>
      <c r="O4" s="381"/>
      <c r="P4" s="381"/>
      <c r="Q4" s="381"/>
      <c r="R4" s="381"/>
      <c r="S4" s="381"/>
      <c r="T4" s="381"/>
      <c r="U4" s="381"/>
      <c r="V4" s="381"/>
      <c r="W4" s="381"/>
      <c r="X4" s="381"/>
      <c r="Y4" s="381"/>
      <c r="Z4" s="381"/>
      <c r="AA4" s="381"/>
      <c r="AB4" s="381"/>
      <c r="AC4" s="381"/>
      <c r="AD4" s="381"/>
      <c r="AE4" s="381"/>
      <c r="AF4" s="381"/>
      <c r="AG4" s="381"/>
      <c r="AH4" s="381"/>
      <c r="AI4" s="381"/>
      <c r="AJ4" s="381"/>
      <c r="AK4" s="381"/>
      <c r="AL4" s="381"/>
      <c r="AM4" s="381"/>
      <c r="AN4" s="381"/>
      <c r="AO4" s="381"/>
      <c r="AP4" s="381"/>
      <c r="AQ4" s="381"/>
      <c r="AR4" s="381"/>
      <c r="AS4" s="381"/>
      <c r="AT4" s="381"/>
      <c r="AU4" s="381"/>
      <c r="AV4" s="381"/>
      <c r="AW4" s="381"/>
      <c r="AX4" s="381"/>
      <c r="AY4" s="381"/>
      <c r="AZ4" s="381"/>
      <c r="BA4" s="381"/>
      <c r="BB4" s="381"/>
      <c r="BC4" s="381"/>
      <c r="BD4" s="381"/>
      <c r="BE4" s="381"/>
    </row>
    <row r="5" spans="1:73" x14ac:dyDescent="0.25">
      <c r="A5" s="380"/>
      <c r="B5" s="380"/>
      <c r="C5" s="380"/>
      <c r="D5" s="380"/>
      <c r="E5" s="380"/>
      <c r="F5" s="380"/>
      <c r="G5" s="380"/>
      <c r="H5" s="380"/>
      <c r="I5" s="380"/>
      <c r="J5" s="380"/>
      <c r="K5" s="380"/>
      <c r="L5" s="380"/>
      <c r="M5" s="380"/>
      <c r="N5" s="380"/>
      <c r="O5" s="380"/>
      <c r="P5" s="380"/>
      <c r="Q5" s="380"/>
      <c r="R5" s="380"/>
      <c r="S5" s="380"/>
      <c r="T5" s="380"/>
      <c r="U5" s="380"/>
      <c r="V5" s="380"/>
      <c r="W5" s="380"/>
      <c r="X5" s="380"/>
      <c r="Y5" s="380"/>
      <c r="Z5" s="380"/>
      <c r="AA5" s="380"/>
      <c r="AB5" s="380"/>
      <c r="AC5" s="380"/>
      <c r="AD5" s="380"/>
      <c r="AE5" s="380"/>
      <c r="AF5" s="380"/>
      <c r="AG5" s="380"/>
      <c r="AH5" s="380"/>
      <c r="AI5" s="380"/>
      <c r="AJ5" s="380"/>
      <c r="AK5" s="380"/>
      <c r="AL5" s="380"/>
      <c r="AM5" s="380"/>
      <c r="AN5" s="380"/>
      <c r="AO5" s="380"/>
      <c r="AP5" s="380"/>
      <c r="AQ5" s="380"/>
      <c r="AR5" s="380"/>
      <c r="AS5" s="380"/>
      <c r="AT5" s="380"/>
      <c r="AU5" s="380"/>
      <c r="AV5" s="380"/>
      <c r="AW5" s="380"/>
      <c r="AX5" s="380"/>
      <c r="AY5" s="380"/>
      <c r="AZ5" s="380"/>
      <c r="BA5" s="380"/>
      <c r="BB5" s="380"/>
      <c r="BC5" s="380"/>
      <c r="BD5" s="380"/>
      <c r="BE5" s="380"/>
    </row>
    <row r="6" spans="1:73" x14ac:dyDescent="0.25">
      <c r="A6" s="380"/>
      <c r="B6" s="380"/>
      <c r="C6" s="380"/>
      <c r="D6" s="380"/>
      <c r="E6" s="380"/>
      <c r="F6" s="380"/>
      <c r="G6" s="380"/>
      <c r="H6" s="380"/>
      <c r="I6" s="380"/>
      <c r="J6" s="380"/>
      <c r="K6" s="380"/>
      <c r="L6" s="380"/>
      <c r="M6" s="380"/>
      <c r="N6" s="380"/>
      <c r="O6" s="380"/>
      <c r="P6" s="380"/>
      <c r="Q6" s="380"/>
      <c r="R6" s="380"/>
      <c r="S6" s="380"/>
      <c r="T6" s="380"/>
      <c r="U6" s="380"/>
      <c r="V6" s="380"/>
      <c r="W6" s="380"/>
      <c r="X6" s="380"/>
      <c r="Y6" s="380"/>
      <c r="Z6" s="380"/>
      <c r="AA6" s="380"/>
      <c r="AB6" s="380"/>
      <c r="AC6" s="380"/>
      <c r="AD6" s="380"/>
      <c r="AE6" s="380"/>
      <c r="AF6" s="380"/>
      <c r="AG6" s="380"/>
      <c r="AH6" s="380"/>
      <c r="AI6" s="380"/>
      <c r="AJ6" s="380"/>
      <c r="AK6" s="380"/>
      <c r="AL6" s="380"/>
      <c r="AM6" s="380"/>
      <c r="AN6" s="380"/>
      <c r="AO6" s="380"/>
      <c r="AP6" s="380"/>
      <c r="AQ6" s="380"/>
      <c r="AR6" s="380"/>
      <c r="AS6" s="380"/>
      <c r="AT6" s="380"/>
      <c r="AU6" s="380"/>
      <c r="AV6" s="380"/>
      <c r="AW6" s="380"/>
      <c r="AX6" s="380"/>
      <c r="AY6" s="380"/>
      <c r="AZ6" s="380"/>
      <c r="BA6" s="380"/>
      <c r="BB6" s="380"/>
      <c r="BC6" s="380"/>
      <c r="BD6" s="380"/>
      <c r="BE6" s="380"/>
    </row>
    <row r="7" spans="1:73" x14ac:dyDescent="0.25">
      <c r="A7" s="382" t="s">
        <v>129</v>
      </c>
      <c r="B7" s="382"/>
      <c r="C7" s="382"/>
      <c r="D7" s="382"/>
      <c r="E7" s="382"/>
      <c r="F7" s="382"/>
      <c r="G7" s="382"/>
      <c r="H7" s="382"/>
      <c r="I7" s="382"/>
      <c r="J7" s="382"/>
      <c r="K7" s="382"/>
      <c r="L7" s="382"/>
      <c r="M7" s="382"/>
      <c r="N7" s="382"/>
      <c r="O7" s="382"/>
      <c r="P7" s="382"/>
      <c r="Q7" s="382"/>
      <c r="R7" s="382"/>
      <c r="S7" s="382"/>
      <c r="T7" s="382"/>
      <c r="U7" s="382"/>
      <c r="V7" s="382"/>
      <c r="W7" s="382"/>
      <c r="X7" s="382"/>
      <c r="Y7" s="382"/>
      <c r="Z7" s="382"/>
      <c r="AA7" s="382"/>
      <c r="AB7" s="382"/>
      <c r="AC7" s="382"/>
      <c r="AD7" s="382"/>
      <c r="AE7" s="382"/>
      <c r="AF7" s="382"/>
      <c r="AG7" s="382"/>
      <c r="AH7" s="382"/>
      <c r="AI7" s="382"/>
      <c r="AJ7" s="382"/>
      <c r="AK7" s="382"/>
      <c r="AL7" s="382"/>
      <c r="AM7" s="382"/>
      <c r="AN7" s="382"/>
      <c r="AO7" s="382"/>
      <c r="AP7" s="382"/>
      <c r="AQ7" s="382"/>
      <c r="AR7" s="382"/>
      <c r="AS7" s="382"/>
      <c r="AT7" s="382"/>
      <c r="AU7" s="382"/>
      <c r="AV7" s="382"/>
      <c r="AW7" s="382"/>
      <c r="AX7" s="382"/>
      <c r="AY7" s="382"/>
      <c r="AZ7" s="382"/>
      <c r="BA7" s="382"/>
      <c r="BB7" s="382"/>
      <c r="BC7" s="382"/>
      <c r="BD7" s="382"/>
      <c r="BE7" s="382"/>
    </row>
    <row r="8" spans="1:73" x14ac:dyDescent="0.25">
      <c r="A8" s="382"/>
      <c r="B8" s="382"/>
      <c r="C8" s="382"/>
      <c r="D8" s="382"/>
      <c r="E8" s="382"/>
      <c r="F8" s="382"/>
      <c r="G8" s="382"/>
      <c r="H8" s="382"/>
      <c r="I8" s="382"/>
      <c r="J8" s="382"/>
      <c r="K8" s="382"/>
      <c r="L8" s="382"/>
      <c r="M8" s="382"/>
      <c r="N8" s="382"/>
      <c r="O8" s="382"/>
      <c r="P8" s="382"/>
      <c r="Q8" s="382"/>
      <c r="R8" s="382"/>
      <c r="S8" s="382"/>
      <c r="T8" s="382"/>
      <c r="U8" s="382"/>
      <c r="V8" s="382"/>
      <c r="W8" s="382"/>
      <c r="X8" s="382"/>
      <c r="Y8" s="382"/>
      <c r="Z8" s="382"/>
      <c r="AA8" s="382"/>
      <c r="AB8" s="382"/>
      <c r="AC8" s="382"/>
      <c r="AD8" s="382"/>
      <c r="AE8" s="382"/>
      <c r="AF8" s="382"/>
      <c r="AG8" s="382"/>
      <c r="AH8" s="382"/>
      <c r="AI8" s="382"/>
      <c r="AJ8" s="382"/>
      <c r="AK8" s="382"/>
      <c r="AL8" s="382"/>
      <c r="AM8" s="382"/>
      <c r="AN8" s="382"/>
      <c r="AO8" s="382"/>
      <c r="AP8" s="382"/>
      <c r="AQ8" s="382"/>
      <c r="AR8" s="382"/>
      <c r="AS8" s="382"/>
      <c r="AT8" s="382"/>
      <c r="AU8" s="382"/>
      <c r="AV8" s="382"/>
      <c r="AW8" s="382"/>
      <c r="AX8" s="382"/>
      <c r="AY8" s="382"/>
      <c r="AZ8" s="382"/>
      <c r="BA8" s="382"/>
      <c r="BB8" s="382"/>
      <c r="BC8" s="382"/>
      <c r="BD8" s="382"/>
      <c r="BE8" s="382"/>
    </row>
    <row r="9" spans="1:73" x14ac:dyDescent="0.25">
      <c r="AI9" s="2"/>
      <c r="AJ9" s="2"/>
      <c r="AK9" s="2"/>
      <c r="AL9" s="2"/>
      <c r="AS9" s="4"/>
      <c r="AT9" s="4"/>
      <c r="AU9" s="4"/>
      <c r="AV9" s="4"/>
      <c r="AW9" s="4"/>
      <c r="AX9" s="4"/>
      <c r="AY9" s="4"/>
      <c r="AZ9" s="4"/>
      <c r="BA9" s="4"/>
      <c r="BB9" s="4"/>
      <c r="BC9" s="4"/>
      <c r="BD9" s="4"/>
      <c r="BE9" s="4"/>
    </row>
    <row r="10" spans="1:73" x14ac:dyDescent="0.25">
      <c r="A10" s="383" t="s">
        <v>130</v>
      </c>
      <c r="B10" s="384">
        <v>1</v>
      </c>
      <c r="C10" s="385"/>
      <c r="D10" s="385"/>
      <c r="E10" s="386"/>
      <c r="F10" s="384">
        <v>2</v>
      </c>
      <c r="G10" s="385"/>
      <c r="H10" s="385"/>
      <c r="I10" s="386"/>
      <c r="J10" s="384">
        <v>3</v>
      </c>
      <c r="K10" s="385"/>
      <c r="L10" s="385"/>
      <c r="M10" s="386"/>
      <c r="N10" s="384">
        <v>4</v>
      </c>
      <c r="O10" s="385"/>
      <c r="P10" s="385"/>
      <c r="Q10" s="386"/>
      <c r="R10" s="384">
        <v>5</v>
      </c>
      <c r="S10" s="385"/>
      <c r="T10" s="385"/>
      <c r="U10" s="386"/>
      <c r="V10" s="384">
        <v>6</v>
      </c>
      <c r="W10" s="385"/>
      <c r="X10" s="385"/>
      <c r="Y10" s="386"/>
      <c r="Z10" s="384">
        <v>7</v>
      </c>
      <c r="AA10" s="385"/>
      <c r="AB10" s="385"/>
      <c r="AC10" s="386"/>
      <c r="AD10" s="384">
        <v>8</v>
      </c>
      <c r="AE10" s="385"/>
      <c r="AF10" s="385"/>
      <c r="AG10" s="386"/>
      <c r="AH10" s="388" t="s">
        <v>132</v>
      </c>
      <c r="AI10" s="389" t="s">
        <v>149</v>
      </c>
      <c r="AJ10" s="389"/>
      <c r="AK10" s="389"/>
      <c r="AL10" s="389"/>
      <c r="AM10" s="389"/>
      <c r="AN10" s="389"/>
      <c r="AO10" s="389"/>
      <c r="AP10" s="389"/>
      <c r="AQ10" s="389"/>
      <c r="AR10" s="389"/>
      <c r="AS10" s="389"/>
      <c r="AT10" s="389"/>
      <c r="AU10" s="389"/>
      <c r="AV10" s="389"/>
      <c r="AW10" s="389"/>
      <c r="AX10" s="389"/>
      <c r="AY10" s="389"/>
      <c r="AZ10" s="389"/>
      <c r="BA10" s="389"/>
      <c r="BB10" s="389"/>
      <c r="BC10" s="389"/>
      <c r="BD10" s="389"/>
      <c r="BE10" s="5"/>
    </row>
    <row r="11" spans="1:73" x14ac:dyDescent="0.25">
      <c r="A11" s="383"/>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88"/>
      <c r="AI11" s="387" t="s">
        <v>150</v>
      </c>
      <c r="AJ11" s="387" t="s">
        <v>151</v>
      </c>
      <c r="AK11" s="387" t="s">
        <v>152</v>
      </c>
      <c r="AL11" s="387" t="s">
        <v>153</v>
      </c>
      <c r="AM11" s="387" t="s">
        <v>154</v>
      </c>
      <c r="AN11" s="387" t="s">
        <v>155</v>
      </c>
      <c r="AO11" s="387" t="s">
        <v>156</v>
      </c>
      <c r="AP11" s="387" t="s">
        <v>157</v>
      </c>
      <c r="AQ11" s="387" t="s">
        <v>158</v>
      </c>
      <c r="AR11" s="387" t="s">
        <v>159</v>
      </c>
      <c r="AS11" s="387" t="s">
        <v>160</v>
      </c>
      <c r="AT11" s="387" t="s">
        <v>161</v>
      </c>
      <c r="AU11" s="387" t="s">
        <v>162</v>
      </c>
      <c r="AV11" s="387" t="s">
        <v>163</v>
      </c>
      <c r="AW11" s="387" t="s">
        <v>164</v>
      </c>
      <c r="AX11" s="387" t="s">
        <v>165</v>
      </c>
      <c r="AY11" s="387" t="s">
        <v>166</v>
      </c>
      <c r="AZ11" s="387" t="s">
        <v>167</v>
      </c>
      <c r="BA11" s="387" t="s">
        <v>92</v>
      </c>
      <c r="BB11" s="387" t="s">
        <v>168</v>
      </c>
      <c r="BC11" s="387" t="s">
        <v>169</v>
      </c>
      <c r="BD11" s="387" t="s">
        <v>170</v>
      </c>
      <c r="BE11" s="7"/>
    </row>
    <row r="12" spans="1:73" s="3" customFormat="1" ht="34.15" customHeight="1" x14ac:dyDescent="0.25">
      <c r="A12" s="383"/>
      <c r="B12" s="383"/>
      <c r="C12" s="383"/>
      <c r="D12" s="383"/>
      <c r="E12" s="383"/>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388"/>
      <c r="AI12" s="387"/>
      <c r="AJ12" s="387"/>
      <c r="AK12" s="387"/>
      <c r="AL12" s="387"/>
      <c r="AM12" s="387"/>
      <c r="AN12" s="387"/>
      <c r="AO12" s="387"/>
      <c r="AP12" s="387"/>
      <c r="AQ12" s="387"/>
      <c r="AR12" s="387"/>
      <c r="AS12" s="387"/>
      <c r="AT12" s="387"/>
      <c r="AU12" s="387"/>
      <c r="AV12" s="387"/>
      <c r="AW12" s="387"/>
      <c r="AX12" s="387"/>
      <c r="AY12" s="387"/>
      <c r="AZ12" s="387"/>
      <c r="BA12" s="387"/>
      <c r="BB12" s="387"/>
      <c r="BC12" s="387"/>
      <c r="BD12" s="387"/>
      <c r="BE12" s="7"/>
    </row>
    <row r="13" spans="1:73" x14ac:dyDescent="0.25">
      <c r="A13" s="8" t="s">
        <v>171</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65.75" x14ac:dyDescent="0.2">
      <c r="A14" s="8" t="s">
        <v>172</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173</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14.75" x14ac:dyDescent="0.25">
      <c r="A15" s="8" t="s">
        <v>174</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175</v>
      </c>
      <c r="AI15" s="11">
        <v>0.8</v>
      </c>
      <c r="AJ15" s="11">
        <v>0.8</v>
      </c>
      <c r="AK15" s="11">
        <v>0.8</v>
      </c>
      <c r="AL15" s="11">
        <v>0.8</v>
      </c>
      <c r="AM15" s="11">
        <v>0.8</v>
      </c>
      <c r="AN15" s="11">
        <v>0.8</v>
      </c>
      <c r="AO15" s="11">
        <v>0.8</v>
      </c>
      <c r="AP15" s="11">
        <v>0.8</v>
      </c>
      <c r="AQ15" s="11">
        <v>0.8</v>
      </c>
      <c r="AR15" s="11">
        <v>0.8</v>
      </c>
      <c r="AS15" s="11" t="s">
        <v>176</v>
      </c>
      <c r="AT15" s="11">
        <v>0.8</v>
      </c>
      <c r="AU15" s="11">
        <v>0.8</v>
      </c>
      <c r="AV15" s="11">
        <v>0.8</v>
      </c>
      <c r="AW15" s="11">
        <v>0.8</v>
      </c>
      <c r="AX15" s="11" t="s">
        <v>176</v>
      </c>
      <c r="AY15" s="11" t="s">
        <v>176</v>
      </c>
      <c r="AZ15" s="11" t="s">
        <v>176</v>
      </c>
      <c r="BA15" s="11" t="s">
        <v>176</v>
      </c>
      <c r="BB15" s="11" t="s">
        <v>176</v>
      </c>
      <c r="BC15" s="11" t="s">
        <v>176</v>
      </c>
      <c r="BD15" s="11" t="s">
        <v>176</v>
      </c>
      <c r="BE15" s="14"/>
      <c r="BF15" s="15"/>
    </row>
    <row r="16" spans="1:73" ht="165.75" x14ac:dyDescent="0.25">
      <c r="A16" s="8" t="s">
        <v>177</v>
      </c>
      <c r="B16" s="9"/>
      <c r="C16" s="9"/>
      <c r="D16" s="9"/>
      <c r="E16" s="9">
        <v>1</v>
      </c>
      <c r="F16" s="9"/>
      <c r="G16" s="9"/>
      <c r="H16" s="9" t="s">
        <v>48</v>
      </c>
      <c r="I16" s="9">
        <v>1</v>
      </c>
      <c r="J16" s="9"/>
      <c r="K16" s="9" t="s">
        <v>48</v>
      </c>
      <c r="L16" s="9" t="s">
        <v>48</v>
      </c>
      <c r="M16" s="9">
        <v>1</v>
      </c>
      <c r="N16" s="9"/>
      <c r="O16" s="9" t="s">
        <v>48</v>
      </c>
      <c r="P16" s="9" t="s">
        <v>48</v>
      </c>
      <c r="Q16" s="9">
        <v>1</v>
      </c>
      <c r="R16" s="9"/>
      <c r="S16" s="9"/>
      <c r="T16" s="9"/>
      <c r="U16" s="9">
        <v>1</v>
      </c>
      <c r="V16" s="9"/>
      <c r="W16" s="9"/>
      <c r="X16" s="9" t="s">
        <v>48</v>
      </c>
      <c r="Y16" s="9">
        <v>1</v>
      </c>
      <c r="Z16" s="9"/>
      <c r="AA16" s="9" t="s">
        <v>48</v>
      </c>
      <c r="AB16" s="9" t="s">
        <v>48</v>
      </c>
      <c r="AC16" s="9">
        <v>1</v>
      </c>
      <c r="AD16" s="9"/>
      <c r="AE16" s="9" t="s">
        <v>48</v>
      </c>
      <c r="AF16" s="9" t="s">
        <v>48</v>
      </c>
      <c r="AG16" s="9">
        <v>1</v>
      </c>
      <c r="AH16" s="13" t="s">
        <v>173</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14.75" x14ac:dyDescent="0.25">
      <c r="A17" s="8" t="s">
        <v>178</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179</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14.75" x14ac:dyDescent="0.25">
      <c r="A18" s="8" t="s">
        <v>180</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179</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14.75" x14ac:dyDescent="0.25">
      <c r="A19" s="8" t="s">
        <v>181</v>
      </c>
      <c r="B19" s="9"/>
      <c r="C19" s="9"/>
      <c r="D19" s="9"/>
      <c r="E19" s="9"/>
      <c r="F19" s="9"/>
      <c r="G19" s="9"/>
      <c r="H19" s="9"/>
      <c r="I19" s="9" t="s">
        <v>48</v>
      </c>
      <c r="J19" s="9"/>
      <c r="K19" s="9"/>
      <c r="L19" s="9"/>
      <c r="M19" s="9" t="s">
        <v>48</v>
      </c>
      <c r="N19" s="9"/>
      <c r="O19" s="9"/>
      <c r="P19" s="9"/>
      <c r="Q19" s="9"/>
      <c r="R19" s="9"/>
      <c r="S19" s="9"/>
      <c r="T19" s="9"/>
      <c r="U19" s="9"/>
      <c r="V19" s="9"/>
      <c r="W19" s="9"/>
      <c r="X19" s="9"/>
      <c r="Y19" s="9" t="s">
        <v>48</v>
      </c>
      <c r="Z19" s="9"/>
      <c r="AA19" s="9"/>
      <c r="AB19" s="9"/>
      <c r="AC19" s="9" t="s">
        <v>48</v>
      </c>
      <c r="AD19" s="9"/>
      <c r="AE19" s="9"/>
      <c r="AF19" s="9"/>
      <c r="AG19" s="9"/>
      <c r="AH19" s="13" t="s">
        <v>182</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14.75" x14ac:dyDescent="0.25">
      <c r="A20" s="8" t="s">
        <v>183</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179</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25">
      <c r="A21" s="18" t="s">
        <v>48</v>
      </c>
      <c r="B21" s="393" t="s">
        <v>48</v>
      </c>
      <c r="C21" s="393"/>
      <c r="D21" s="393"/>
      <c r="E21" s="393"/>
      <c r="F21" s="393"/>
      <c r="G21" s="393"/>
      <c r="H21" s="393"/>
      <c r="I21" s="393"/>
      <c r="J21" s="393"/>
      <c r="K21" s="393"/>
      <c r="L21" s="393"/>
      <c r="M21" s="393"/>
      <c r="N21" s="393"/>
      <c r="O21" s="393"/>
      <c r="P21" s="393"/>
      <c r="Q21" s="393"/>
      <c r="R21" s="393" t="s">
        <v>48</v>
      </c>
      <c r="S21" s="393"/>
      <c r="T21" s="393"/>
      <c r="U21" s="393"/>
      <c r="V21" s="393"/>
      <c r="W21" s="393"/>
      <c r="X21" s="393"/>
      <c r="Y21" s="393"/>
      <c r="Z21" s="393"/>
      <c r="AA21" s="393"/>
      <c r="AB21" s="393"/>
      <c r="AC21" s="393"/>
      <c r="AD21" s="393"/>
      <c r="AE21" s="393"/>
      <c r="AF21" s="393"/>
      <c r="AG21" s="393"/>
      <c r="AH21" s="19" t="s">
        <v>184</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25">
      <c r="A22" s="23"/>
      <c r="B22" s="394"/>
      <c r="C22" s="394"/>
      <c r="D22" s="394"/>
      <c r="E22" s="394"/>
      <c r="F22" s="394"/>
      <c r="G22" s="394"/>
      <c r="H22" s="394"/>
      <c r="I22" s="394"/>
      <c r="J22" s="394"/>
      <c r="K22" s="394"/>
      <c r="L22" s="394"/>
      <c r="M22" s="394"/>
      <c r="N22" s="394"/>
      <c r="O22" s="394"/>
      <c r="P22" s="394"/>
      <c r="Q22" s="394"/>
      <c r="R22" s="394"/>
      <c r="S22" s="394"/>
      <c r="T22" s="394"/>
      <c r="U22" s="394"/>
      <c r="V22" s="394"/>
      <c r="W22" s="394"/>
      <c r="X22" s="394"/>
      <c r="Y22" s="394"/>
      <c r="Z22" s="394"/>
      <c r="AA22" s="394"/>
      <c r="AB22" s="394"/>
      <c r="AC22" s="394"/>
      <c r="AD22" s="394"/>
      <c r="AE22" s="394"/>
      <c r="AF22" s="394"/>
      <c r="AG22" s="394"/>
      <c r="AH22" s="19" t="s">
        <v>141</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25">
      <c r="AH23" s="1" t="s">
        <v>48</v>
      </c>
      <c r="AI23" s="25" t="s">
        <v>185</v>
      </c>
      <c r="AJ23" s="25" t="s">
        <v>185</v>
      </c>
      <c r="AK23" s="25" t="s">
        <v>185</v>
      </c>
      <c r="AL23" s="25" t="s">
        <v>185</v>
      </c>
      <c r="AM23" s="25" t="s">
        <v>185</v>
      </c>
      <c r="AN23" s="25" t="s">
        <v>185</v>
      </c>
      <c r="AO23" s="25" t="s">
        <v>185</v>
      </c>
      <c r="AP23" s="25" t="s">
        <v>185</v>
      </c>
      <c r="AQ23" s="25" t="s">
        <v>185</v>
      </c>
      <c r="AR23" s="25" t="s">
        <v>185</v>
      </c>
      <c r="AS23" s="25" t="s">
        <v>185</v>
      </c>
      <c r="AT23" s="25" t="s">
        <v>186</v>
      </c>
      <c r="AU23" s="25" t="s">
        <v>186</v>
      </c>
      <c r="AV23" s="25" t="s">
        <v>185</v>
      </c>
      <c r="AW23" s="25" t="s">
        <v>185</v>
      </c>
      <c r="AX23" s="25" t="s">
        <v>185</v>
      </c>
      <c r="AY23" s="25" t="s">
        <v>185</v>
      </c>
      <c r="AZ23" s="25" t="s">
        <v>185</v>
      </c>
      <c r="BA23" s="25" t="s">
        <v>185</v>
      </c>
      <c r="BB23" s="25" t="s">
        <v>185</v>
      </c>
      <c r="BC23" s="25" t="s">
        <v>185</v>
      </c>
      <c r="BD23" s="25" t="s">
        <v>185</v>
      </c>
    </row>
    <row r="24" spans="1:58" x14ac:dyDescent="0.25">
      <c r="AQ24" s="3"/>
      <c r="AR24" s="3"/>
      <c r="AS24" s="3"/>
      <c r="AT24" s="3"/>
      <c r="AU24" s="3"/>
      <c r="AV24" s="3"/>
      <c r="AW24" s="3"/>
      <c r="AX24" s="3"/>
      <c r="AY24" s="3"/>
      <c r="AZ24" s="3"/>
      <c r="BA24" s="3"/>
      <c r="BB24" s="3"/>
      <c r="BC24" s="3"/>
      <c r="BD24" s="3"/>
    </row>
    <row r="26" spans="1:58" x14ac:dyDescent="0.25">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25">
      <c r="A27" s="390"/>
      <c r="B27" s="390"/>
      <c r="C27" s="390"/>
      <c r="D27" s="390"/>
      <c r="E27" s="390"/>
      <c r="F27" s="390"/>
      <c r="G27" s="390"/>
      <c r="H27" s="390"/>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25">
      <c r="A28" s="391" t="s">
        <v>187</v>
      </c>
      <c r="B28" s="391"/>
      <c r="C28" s="391"/>
      <c r="D28" s="391"/>
      <c r="E28" s="391"/>
      <c r="F28" s="391"/>
      <c r="G28" s="391"/>
      <c r="H28" s="391"/>
      <c r="R28" s="392" t="s">
        <v>188</v>
      </c>
      <c r="S28" s="392"/>
      <c r="T28" s="392"/>
      <c r="U28" s="392"/>
      <c r="V28" s="392"/>
      <c r="W28" s="392"/>
      <c r="X28" s="392"/>
      <c r="Y28" s="392"/>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25">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25">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25">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25">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25">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25">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25">
      <c r="AI35" s="14"/>
      <c r="AJ35" s="14"/>
      <c r="AL35" s="14"/>
    </row>
    <row r="36" spans="35:56" x14ac:dyDescent="0.25">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7109375" defaultRowHeight="15" x14ac:dyDescent="0.25"/>
  <cols>
    <col min="1" max="1" width="31.42578125" customWidth="1"/>
    <col min="2" max="2" width="26.42578125" customWidth="1"/>
    <col min="3" max="3" width="24.42578125" customWidth="1"/>
  </cols>
  <sheetData>
    <row r="1" spans="1:3" ht="15.75" thickBot="1" x14ac:dyDescent="0.3">
      <c r="A1" s="33" t="s">
        <v>189</v>
      </c>
      <c r="B1" s="395" t="s">
        <v>190</v>
      </c>
      <c r="C1" s="396"/>
    </row>
    <row r="2" spans="1:3" ht="28.9" customHeight="1" thickBot="1" x14ac:dyDescent="0.3">
      <c r="A2" s="34"/>
      <c r="B2" s="397" t="s">
        <v>191</v>
      </c>
      <c r="C2" s="398"/>
    </row>
    <row r="3" spans="1:3" x14ac:dyDescent="0.25">
      <c r="A3" s="36" t="s">
        <v>189</v>
      </c>
      <c r="B3" s="37" t="s">
        <v>192</v>
      </c>
      <c r="C3" s="38" t="s">
        <v>193</v>
      </c>
    </row>
    <row r="4" spans="1:3" x14ac:dyDescent="0.25">
      <c r="A4" s="39" t="s">
        <v>87</v>
      </c>
      <c r="B4" s="35">
        <v>7750000</v>
      </c>
      <c r="C4" s="40">
        <v>7900000</v>
      </c>
    </row>
    <row r="5" spans="1:3" x14ac:dyDescent="0.25">
      <c r="A5" s="39" t="s">
        <v>88</v>
      </c>
      <c r="B5" s="35">
        <v>6000000</v>
      </c>
      <c r="C5" s="40">
        <v>6145000</v>
      </c>
    </row>
    <row r="6" spans="1:3" x14ac:dyDescent="0.25">
      <c r="A6" s="39" t="s">
        <v>89</v>
      </c>
      <c r="B6" s="35">
        <v>3920000</v>
      </c>
      <c r="C6" s="40">
        <v>4050000</v>
      </c>
    </row>
    <row r="7" spans="1:3" x14ac:dyDescent="0.25">
      <c r="A7" s="39" t="s">
        <v>194</v>
      </c>
      <c r="B7" s="35">
        <v>6000000</v>
      </c>
      <c r="C7" s="40">
        <v>6145000</v>
      </c>
    </row>
    <row r="8" spans="1:3" x14ac:dyDescent="0.25">
      <c r="A8" s="39" t="s">
        <v>195</v>
      </c>
      <c r="B8" s="35">
        <v>3920000</v>
      </c>
      <c r="C8" s="40">
        <v>4050000</v>
      </c>
    </row>
    <row r="9" spans="1:3" x14ac:dyDescent="0.25">
      <c r="A9" s="39" t="s">
        <v>92</v>
      </c>
      <c r="B9" s="35">
        <v>7090000</v>
      </c>
      <c r="C9" s="40">
        <v>7240000</v>
      </c>
    </row>
    <row r="10" spans="1:3" ht="24" x14ac:dyDescent="0.25">
      <c r="A10" s="39" t="s">
        <v>93</v>
      </c>
      <c r="B10" s="35">
        <v>7090000</v>
      </c>
      <c r="C10" s="40">
        <v>7240000</v>
      </c>
    </row>
    <row r="11" spans="1:3" x14ac:dyDescent="0.25">
      <c r="A11" s="39" t="s">
        <v>91</v>
      </c>
      <c r="B11" s="35">
        <v>7090000</v>
      </c>
      <c r="C11" s="40">
        <v>7240000</v>
      </c>
    </row>
    <row r="12" spans="1:3" x14ac:dyDescent="0.25">
      <c r="A12" s="39" t="s">
        <v>168</v>
      </c>
      <c r="B12" s="35">
        <v>7090000</v>
      </c>
      <c r="C12" s="40">
        <v>7240000</v>
      </c>
    </row>
    <row r="13" spans="1:3" x14ac:dyDescent="0.25">
      <c r="A13" s="39" t="s">
        <v>196</v>
      </c>
      <c r="B13" s="35">
        <v>7090000</v>
      </c>
      <c r="C13" s="40">
        <v>7240000</v>
      </c>
    </row>
    <row r="14" spans="1:3" ht="24" x14ac:dyDescent="0.25">
      <c r="A14" s="39" t="s">
        <v>94</v>
      </c>
      <c r="B14" s="35">
        <v>7090000</v>
      </c>
      <c r="C14" s="40">
        <v>7240000</v>
      </c>
    </row>
    <row r="15" spans="1:3" x14ac:dyDescent="0.25">
      <c r="A15" s="39" t="s">
        <v>197</v>
      </c>
      <c r="B15" s="35">
        <v>7090000</v>
      </c>
      <c r="C15" s="40">
        <v>7240000</v>
      </c>
    </row>
    <row r="16" spans="1:3" x14ac:dyDescent="0.25">
      <c r="A16" s="39" t="s">
        <v>198</v>
      </c>
      <c r="B16" s="35">
        <v>7090000</v>
      </c>
      <c r="C16" s="40">
        <v>7240000</v>
      </c>
    </row>
    <row r="17" spans="1:3" x14ac:dyDescent="0.25">
      <c r="A17" s="39" t="s">
        <v>199</v>
      </c>
      <c r="B17" s="35">
        <v>6000000</v>
      </c>
      <c r="C17" s="40">
        <v>6145000</v>
      </c>
    </row>
    <row r="18" spans="1:3" x14ac:dyDescent="0.25">
      <c r="A18" s="39" t="s">
        <v>200</v>
      </c>
      <c r="B18" s="35">
        <v>6550000</v>
      </c>
      <c r="C18" s="40">
        <v>6700000</v>
      </c>
    </row>
    <row r="19" spans="1:3" x14ac:dyDescent="0.25">
      <c r="A19" s="39" t="s">
        <v>201</v>
      </c>
      <c r="B19" s="35">
        <v>6550000</v>
      </c>
      <c r="C19" s="40">
        <v>6700000</v>
      </c>
    </row>
    <row r="20" spans="1:3" x14ac:dyDescent="0.25">
      <c r="A20" s="39" t="s">
        <v>202</v>
      </c>
      <c r="B20" s="35">
        <v>4450000</v>
      </c>
      <c r="C20" s="40">
        <v>4600000</v>
      </c>
    </row>
    <row r="21" spans="1:3" x14ac:dyDescent="0.25">
      <c r="A21" s="39" t="s">
        <v>203</v>
      </c>
      <c r="B21" s="35">
        <v>4450000</v>
      </c>
      <c r="C21" s="40">
        <v>4600000</v>
      </c>
    </row>
    <row r="22" spans="1:3" x14ac:dyDescent="0.25">
      <c r="A22" s="39" t="s">
        <v>101</v>
      </c>
      <c r="B22" s="35">
        <v>4450000</v>
      </c>
      <c r="C22" s="40">
        <v>4600000</v>
      </c>
    </row>
    <row r="23" spans="1:3" x14ac:dyDescent="0.25">
      <c r="A23" s="39" t="s">
        <v>103</v>
      </c>
      <c r="B23" s="35">
        <v>4450000</v>
      </c>
      <c r="C23" s="40">
        <v>4600000</v>
      </c>
    </row>
    <row r="24" spans="1:3" ht="24" x14ac:dyDescent="0.25">
      <c r="A24" s="39" t="s">
        <v>104</v>
      </c>
      <c r="B24" s="35">
        <v>4450000</v>
      </c>
      <c r="C24" s="40">
        <v>4600000</v>
      </c>
    </row>
    <row r="25" spans="1:3" x14ac:dyDescent="0.25">
      <c r="A25" s="39" t="s">
        <v>204</v>
      </c>
      <c r="B25" s="35">
        <v>4450000</v>
      </c>
      <c r="C25" s="40">
        <v>4600000</v>
      </c>
    </row>
    <row r="26" spans="1:3" x14ac:dyDescent="0.25">
      <c r="A26" s="39" t="s">
        <v>205</v>
      </c>
      <c r="B26" s="35">
        <v>4450000</v>
      </c>
      <c r="C26" s="40">
        <v>4600000</v>
      </c>
    </row>
    <row r="27" spans="1:3" x14ac:dyDescent="0.25">
      <c r="A27" s="39" t="s">
        <v>206</v>
      </c>
      <c r="B27" s="35">
        <v>4450000</v>
      </c>
      <c r="C27" s="40">
        <v>4600000</v>
      </c>
    </row>
    <row r="28" spans="1:3" x14ac:dyDescent="0.25">
      <c r="A28" s="39" t="s">
        <v>207</v>
      </c>
      <c r="B28" s="35">
        <v>4450000</v>
      </c>
      <c r="C28" s="40">
        <v>4600000</v>
      </c>
    </row>
    <row r="29" spans="1:3" x14ac:dyDescent="0.25">
      <c r="A29" s="39" t="s">
        <v>208</v>
      </c>
      <c r="B29" s="35">
        <v>4450000</v>
      </c>
      <c r="C29" s="40">
        <v>4600000</v>
      </c>
    </row>
    <row r="30" spans="1:3" x14ac:dyDescent="0.25">
      <c r="A30" s="39" t="s">
        <v>209</v>
      </c>
      <c r="B30" s="35">
        <v>6000000</v>
      </c>
      <c r="C30" s="40">
        <v>6145000</v>
      </c>
    </row>
    <row r="31" spans="1:3" x14ac:dyDescent="0.25">
      <c r="A31" s="39" t="s">
        <v>108</v>
      </c>
      <c r="B31" s="35">
        <v>2260000</v>
      </c>
      <c r="C31" s="40">
        <v>2290000</v>
      </c>
    </row>
    <row r="32" spans="1:3" x14ac:dyDescent="0.25">
      <c r="A32" s="39" t="s">
        <v>106</v>
      </c>
      <c r="B32" s="35">
        <v>2370000</v>
      </c>
      <c r="C32" s="40">
        <v>2400000</v>
      </c>
    </row>
    <row r="33" spans="1:3" x14ac:dyDescent="0.25">
      <c r="A33" s="39" t="s">
        <v>107</v>
      </c>
      <c r="B33" s="35">
        <v>2370000</v>
      </c>
      <c r="C33" s="40">
        <v>2400000</v>
      </c>
    </row>
    <row r="34" spans="1:3" x14ac:dyDescent="0.25">
      <c r="A34" s="39" t="s">
        <v>210</v>
      </c>
      <c r="B34" s="35">
        <v>2370000</v>
      </c>
      <c r="C34" s="40">
        <v>2400000</v>
      </c>
    </row>
    <row r="35" spans="1:3" x14ac:dyDescent="0.25">
      <c r="A35" s="39" t="s">
        <v>211</v>
      </c>
      <c r="B35" s="35">
        <v>2370000</v>
      </c>
      <c r="C35" s="40">
        <v>2400000</v>
      </c>
    </row>
    <row r="36" spans="1:3" x14ac:dyDescent="0.25">
      <c r="A36" s="39" t="s">
        <v>22</v>
      </c>
      <c r="B36" s="35">
        <v>2260000</v>
      </c>
      <c r="C36" s="40">
        <v>2290000</v>
      </c>
    </row>
    <row r="37" spans="1:3" x14ac:dyDescent="0.25">
      <c r="A37" s="39" t="s">
        <v>110</v>
      </c>
      <c r="B37" s="35">
        <v>1470000</v>
      </c>
      <c r="C37" s="40">
        <v>1520000</v>
      </c>
    </row>
    <row r="38" spans="1:3" x14ac:dyDescent="0.25">
      <c r="A38" s="39" t="s">
        <v>212</v>
      </c>
      <c r="B38" s="35">
        <v>1470000</v>
      </c>
      <c r="C38" s="40">
        <v>1520000</v>
      </c>
    </row>
    <row r="39" spans="1:3" x14ac:dyDescent="0.25">
      <c r="A39" s="39" t="s">
        <v>213</v>
      </c>
      <c r="B39" s="35">
        <v>1240000</v>
      </c>
      <c r="C39" s="40">
        <v>1250000</v>
      </c>
    </row>
    <row r="40" spans="1:3" x14ac:dyDescent="0.25">
      <c r="A40" s="39" t="s">
        <v>214</v>
      </c>
      <c r="B40" s="35">
        <v>1200000</v>
      </c>
      <c r="C40" s="40">
        <v>1210000</v>
      </c>
    </row>
    <row r="41" spans="1:3" x14ac:dyDescent="0.25">
      <c r="A41" s="39" t="s">
        <v>25</v>
      </c>
      <c r="B41" s="35">
        <v>1250000</v>
      </c>
      <c r="C41" s="40">
        <v>1260000</v>
      </c>
    </row>
    <row r="42" spans="1:3" x14ac:dyDescent="0.25">
      <c r="A42" s="39" t="s">
        <v>113</v>
      </c>
      <c r="B42" s="35">
        <v>235000</v>
      </c>
      <c r="C42" s="40">
        <v>250000</v>
      </c>
    </row>
    <row r="43" spans="1:3" ht="60" x14ac:dyDescent="0.25">
      <c r="A43" s="39" t="s">
        <v>215</v>
      </c>
      <c r="B43" s="35">
        <v>4990000</v>
      </c>
      <c r="C43" s="40">
        <v>5145000</v>
      </c>
    </row>
    <row r="44" spans="1:3" ht="72" x14ac:dyDescent="0.25">
      <c r="A44" s="39" t="s">
        <v>216</v>
      </c>
      <c r="B44" s="35">
        <v>5650000</v>
      </c>
      <c r="C44" s="40">
        <v>5770000</v>
      </c>
    </row>
    <row r="45" spans="1:3" ht="36" x14ac:dyDescent="0.25">
      <c r="A45" s="39" t="s">
        <v>217</v>
      </c>
      <c r="B45" s="35">
        <v>805000</v>
      </c>
      <c r="C45" s="40">
        <v>830000</v>
      </c>
    </row>
    <row r="46" spans="1:3" ht="60" x14ac:dyDescent="0.25">
      <c r="A46" s="39" t="s">
        <v>218</v>
      </c>
      <c r="B46" s="35">
        <v>4990000</v>
      </c>
      <c r="C46" s="40">
        <v>5145000</v>
      </c>
    </row>
    <row r="47" spans="1:3" x14ac:dyDescent="0.25">
      <c r="A47" s="39" t="s">
        <v>219</v>
      </c>
      <c r="B47" s="35">
        <v>2440000</v>
      </c>
      <c r="C47" s="40">
        <v>2550000</v>
      </c>
    </row>
    <row r="48" spans="1:3" ht="24" x14ac:dyDescent="0.25">
      <c r="A48" s="39" t="s">
        <v>220</v>
      </c>
      <c r="B48" s="35">
        <v>6570000</v>
      </c>
      <c r="C48" s="40">
        <v>6690000</v>
      </c>
    </row>
    <row r="49" spans="1:3" ht="36" x14ac:dyDescent="0.25">
      <c r="A49" s="39" t="s">
        <v>221</v>
      </c>
      <c r="B49" s="35">
        <v>2440000</v>
      </c>
      <c r="C49" s="40">
        <v>2550000</v>
      </c>
    </row>
    <row r="50" spans="1:3" ht="24" x14ac:dyDescent="0.25">
      <c r="A50" s="39" t="s">
        <v>222</v>
      </c>
      <c r="B50" s="35">
        <v>595000</v>
      </c>
      <c r="C50" s="40">
        <v>610000</v>
      </c>
    </row>
    <row r="51" spans="1:3" ht="24" x14ac:dyDescent="0.25">
      <c r="A51" s="39" t="s">
        <v>223</v>
      </c>
      <c r="B51" s="35">
        <v>1800000</v>
      </c>
      <c r="C51" s="40">
        <v>1950000</v>
      </c>
    </row>
    <row r="52" spans="1:3" ht="24" x14ac:dyDescent="0.25">
      <c r="A52" s="39" t="s">
        <v>224</v>
      </c>
      <c r="B52" s="35">
        <v>2340000</v>
      </c>
      <c r="C52" s="40">
        <v>2490000</v>
      </c>
    </row>
    <row r="53" spans="1:3" ht="36" x14ac:dyDescent="0.25">
      <c r="A53" s="39" t="s">
        <v>225</v>
      </c>
      <c r="B53" s="35">
        <v>905000</v>
      </c>
      <c r="C53" s="40">
        <v>980000</v>
      </c>
    </row>
    <row r="54" spans="1:3" ht="24.75" thickBot="1" x14ac:dyDescent="0.3">
      <c r="A54" s="41" t="s">
        <v>226</v>
      </c>
      <c r="B54" s="42">
        <v>905000</v>
      </c>
      <c r="C54" s="43">
        <v>980000</v>
      </c>
    </row>
    <row r="55" spans="1:3" x14ac:dyDescent="0.25">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1</vt:lpstr>
      <vt:lpstr>Presupuesto Oficial</vt:lpstr>
      <vt:lpstr>Presupuesto Oficial V GUIA</vt:lpstr>
      <vt:lpstr>PLAN DE CARGAS</vt:lpstr>
      <vt:lpstr>Cronograma y plan de cargas</vt:lpstr>
      <vt:lpstr>Hoja2</vt:lpstr>
      <vt:lpstr>'Formulario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Administrador</cp:lastModifiedBy>
  <cp:revision/>
  <dcterms:created xsi:type="dcterms:W3CDTF">2023-01-13T16:39:29Z</dcterms:created>
  <dcterms:modified xsi:type="dcterms:W3CDTF">2025-07-08T17:20:23Z</dcterms:modified>
  <cp:category/>
  <cp:contentStatus/>
</cp:coreProperties>
</file>