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b15d823e7bf8cb9/Desktop/PROCESOS KENNDY  2025/SALUD MENTAL/"/>
    </mc:Choice>
  </mc:AlternateContent>
  <xr:revisionPtr revIDLastSave="0" documentId="8_{B3022E99-3F9A-4B9B-AFD4-2FDD17CDC85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2" i="1" l="1"/>
  <c r="G69" i="1"/>
  <c r="G24" i="1"/>
  <c r="G23" i="1"/>
  <c r="K85" i="1"/>
  <c r="H94" i="1"/>
  <c r="K94" i="1" s="1"/>
  <c r="H93" i="1"/>
  <c r="K93" i="1" s="1"/>
  <c r="H92" i="1"/>
  <c r="K92" i="1" s="1"/>
  <c r="H91" i="1"/>
  <c r="K91" i="1" s="1"/>
  <c r="G84" i="1"/>
  <c r="G83" i="1"/>
  <c r="G82" i="1"/>
  <c r="G81" i="1"/>
  <c r="G80" i="1"/>
  <c r="G79" i="1"/>
  <c r="G78" i="1"/>
  <c r="G77" i="1"/>
  <c r="G76" i="1"/>
  <c r="G75" i="1"/>
  <c r="G74" i="1"/>
  <c r="G73" i="1"/>
  <c r="G71" i="1"/>
  <c r="G70" i="1"/>
  <c r="G68" i="1"/>
  <c r="G67" i="1"/>
  <c r="G66" i="1"/>
  <c r="G65" i="1"/>
  <c r="G64" i="1"/>
  <c r="G63" i="1"/>
  <c r="G62" i="1"/>
  <c r="G37" i="1"/>
  <c r="G34" i="1"/>
  <c r="G32" i="1"/>
  <c r="G31" i="1"/>
  <c r="G30" i="1"/>
  <c r="G29" i="1"/>
  <c r="G28" i="1"/>
  <c r="G27" i="1"/>
  <c r="G26" i="1"/>
  <c r="G25" i="1"/>
  <c r="G22" i="1"/>
  <c r="G21" i="1"/>
  <c r="G20" i="1"/>
  <c r="G19" i="1"/>
  <c r="G18" i="1"/>
  <c r="G17" i="1"/>
  <c r="G16" i="1"/>
  <c r="G15" i="1"/>
  <c r="G14" i="1"/>
  <c r="K89" i="1"/>
  <c r="K90" i="1"/>
  <c r="K95" i="1"/>
  <c r="K88" i="1"/>
  <c r="K96" i="1" l="1"/>
  <c r="K97" i="1" s="1"/>
  <c r="J85" i="1" l="1"/>
</calcChain>
</file>

<file path=xl/sharedStrings.xml><?xml version="1.0" encoding="utf-8"?>
<sst xmlns="http://schemas.openxmlformats.org/spreadsheetml/2006/main" count="438" uniqueCount="218">
  <si>
    <t>FONDO DE DESARROLLO LOCAL DE KENNEDY</t>
  </si>
  <si>
    <t>FORMATO PROPUESTA ECONOMICA</t>
  </si>
  <si>
    <t>PROCESO DE SELECCIÓN LICITACIÓN PÚBLICA</t>
  </si>
  <si>
    <t>FDLK-LP-003-2025</t>
  </si>
  <si>
    <t>OBJETO DEL CONTRATO</t>
  </si>
  <si>
    <t xml:space="preserve"> “PRESTAR SERVICIOS PARA IMPLEMENTAR ESTRATEGIAS INTEGRALES QUE FORTALEZCAN LA SALUD MENTAL Y LA SALUD SEXUAL Y REPRODUCTIVA EN LOS DIFERENTES CICLOS DE VIDA EN LOS HABITANTES DE LA LOCALIDAD DE KENNEDY, QUE PERMITAN SU IDENTIFICACIÓN, CARACTERIZACIÓN Y PROMOCIÓN, MEDIANTE PROCESOS DE FORMACIÓN Y PARTICIPACIÓN CIUDADANA” </t>
  </si>
  <si>
    <t>NOMBRE DEL PROPONENTE</t>
  </si>
  <si>
    <t>PRESUPUESTO OFICIAL</t>
  </si>
  <si>
    <t xml:space="preserve">ESTRUCTURA DE COSTOS </t>
  </si>
  <si>
    <r>
      <rPr>
        <b/>
        <sz val="10"/>
        <color rgb="FF000000"/>
        <rFont val="Calibri"/>
      </rPr>
      <t>FONDO DE DESARROLLO LOCAL DE KENNEDY
PROYECTO</t>
    </r>
    <r>
      <rPr>
        <b/>
        <sz val="10"/>
        <color rgb="FFFF0000"/>
        <rFont val="Calibri"/>
      </rPr>
      <t xml:space="preserve"> </t>
    </r>
    <r>
      <rPr>
        <b/>
        <sz val="10"/>
        <color rgb="FF000000"/>
        <rFont val="Calibri"/>
      </rPr>
      <t>2794 Kennedy Respira Bienestar</t>
    </r>
    <r>
      <rPr>
        <b/>
        <sz val="10"/>
        <color rgb="FFFF0000"/>
        <rFont val="Calibri"/>
      </rPr>
      <t xml:space="preserve">  -  </t>
    </r>
    <r>
      <rPr>
        <b/>
        <sz val="10"/>
        <color rgb="FF000000"/>
        <rFont val="Calibri"/>
      </rPr>
      <t>SALUD INCLUSIVA COMPONENTE SALUD MENTAL, SALUD SEXUAL Y REPRODUCTIVA
ESTUDIO DE MERCADO FDLK</t>
    </r>
  </si>
  <si>
    <t>No</t>
  </si>
  <si>
    <t>COMPONENTE</t>
  </si>
  <si>
    <t>GRUPO</t>
  </si>
  <si>
    <t>ÍTEM</t>
  </si>
  <si>
    <t>DESCRIPCIÓN</t>
  </si>
  <si>
    <t>ACTIVIDAD</t>
  </si>
  <si>
    <t>CANT</t>
  </si>
  <si>
    <t>UNIDAD DE MEDIDA</t>
  </si>
  <si>
    <t>VALOR UNITARIO, INCLUIDO IVA (cuando aplique)</t>
  </si>
  <si>
    <t>VALOR UNITARIO IVA INCLUIDO (cuando aplique)</t>
  </si>
  <si>
    <t>VALOR TOTAL, INCLUIDO IVA (cuando aplique)</t>
  </si>
  <si>
    <t>TODOS LOS COMPONENTES</t>
  </si>
  <si>
    <t>BOLSA COMUNICACIONES</t>
  </si>
  <si>
    <t>Chaleco Para Equipo de Trabajo y Futuros Lideres</t>
  </si>
  <si>
    <t>Chaleco tipo periodista en dril, costuras reforzadas, un bordado en la espalda, dos bordados frontales tipo bolsillo con logos institucionales, con cremallera en el centro. Tallas, s,m y l.</t>
  </si>
  <si>
    <t>Durante la ejecución del Contrato</t>
  </si>
  <si>
    <t>UND</t>
  </si>
  <si>
    <t>Pendones parte exterior  Tipo Araña</t>
  </si>
  <si>
    <t>Tamaño 90x190 cm, en Tela Banner a dos (2) tintas, incluidos logos e información del proyecto, sistema roll up, incluye maleta de transporte.</t>
  </si>
  <si>
    <t>Fanzines</t>
  </si>
  <si>
    <t>Plegables en tamaño carta a 3 cuerpos, impresion LITOGRÁFICA</t>
  </si>
  <si>
    <t xml:space="preserve">Convocatoria </t>
  </si>
  <si>
    <t>Botones Publicitarios</t>
  </si>
  <si>
    <t>Botón personalizado de 5.5cm con cubierta de acetato, gancho o pin metalico</t>
  </si>
  <si>
    <t>Entrega de kits</t>
  </si>
  <si>
    <t>Streaming Básico</t>
  </si>
  <si>
    <t>Anuncio sonoro</t>
  </si>
  <si>
    <t>Anuncio Sonoro de 15 segundos por Medios Comunitaros Locales, que se encuentre incluido en Ia base de medios comunitarios que publica el Instituto Distrital de Ia ParticipaciOn y Acción Comunal - IDPAC en cumplimiento de Ia ResoluciOn Nro. 095 de 2018.</t>
  </si>
  <si>
    <t>PAUTA INFORMATIVA</t>
  </si>
  <si>
    <t>Pauta informativa en periodico de circulacion Local Impreso / Impresión Full Color por una edición de circulacion de minimo 2000 ejemplares / 8 x 30 cm Interna Franja Lateral por Medios Comunitaros Locales y se encuentre incluidos en Ia base de medios comunitarios que publica el Instituto Distrital de Ia ParticipaciOn y Acción Comunal - IDPAC en cumplimiento de Ia ResoluciOn Nro. 095 de 2018.</t>
  </si>
  <si>
    <t>Memoria externa 1TB</t>
  </si>
  <si>
    <t>Memoria disco externo con capacidad de 1Tera</t>
  </si>
  <si>
    <t>Interprete de Lengua de Señas</t>
  </si>
  <si>
    <t>Interpretación en lengua de señas colombiana, audiencias públicas</t>
  </si>
  <si>
    <t>Realización Presentación Pública</t>
  </si>
  <si>
    <t>HORAS</t>
  </si>
  <si>
    <t>Coach</t>
  </si>
  <si>
    <t>Experiencia certificada en eventos con población. (01 Hora)</t>
  </si>
  <si>
    <t>Presentación Pública</t>
  </si>
  <si>
    <t>Podcast</t>
  </si>
  <si>
    <t>Mini reportaje de 3 minutos</t>
  </si>
  <si>
    <t>POST EN REDES (Rells)</t>
  </si>
  <si>
    <t>Diseño y publicacion de post para redes sociales (8 post los cuales se postearan en Twitter, Instagram, y Facebook) por Medios Comunitaros Locales y se encuentre incluidos en Ia base de medios comunitarios que publica el Instituto Distrital de Ia ParticipaciOn y Acción Comunal - IDPAC en cumplimiento de Ia ResoluciOn Nro. 095 de 2018.</t>
  </si>
  <si>
    <t>BOLSA KITS</t>
  </si>
  <si>
    <t xml:space="preserve">Tula tipo tela </t>
  </si>
  <si>
    <t>Tula Tipo tela con cordón de algodón 45 ANCHO*42 ALTO a personalizar</t>
  </si>
  <si>
    <t>Vela Aromatizante</t>
  </si>
  <si>
    <t>Vela Aromatizante en vidrio 8x9</t>
  </si>
  <si>
    <t xml:space="preserve">Caja de incienso </t>
  </si>
  <si>
    <t xml:space="preserve">Caja de incienso aromatizante  por 25 Unidades </t>
  </si>
  <si>
    <t>CAJA</t>
  </si>
  <si>
    <t>Porta Incienso</t>
  </si>
  <si>
    <t xml:space="preserve">Tabla de Incienso en madera </t>
  </si>
  <si>
    <t>Agenda mediana Personalizada</t>
  </si>
  <si>
    <t>Agenda diaria con planeador y diseño a personalizar, pasta dura</t>
  </si>
  <si>
    <t>Sombrilla de bolsillo</t>
  </si>
  <si>
    <t>Paraguas con estructura metálica, 21" con bolsito, personalizada, material poliéster</t>
  </si>
  <si>
    <t>Esfero personalizado</t>
  </si>
  <si>
    <t>Bolígrafo metálico personalizado</t>
  </si>
  <si>
    <t>Vaso plegable</t>
  </si>
  <si>
    <t>Vaso plegable de silicona con tapa, reusable 270 Ml</t>
  </si>
  <si>
    <t>Aceite esencial (10 ml)</t>
  </si>
  <si>
    <t>Aceite esencial aromatizante, aromas relajantes de 10 mililitros</t>
  </si>
  <si>
    <t>Memoria Card</t>
  </si>
  <si>
    <t xml:space="preserve">Memoria USB tipo tarjeta de crédito 32 Gigas </t>
  </si>
  <si>
    <t>Tapete MAT</t>
  </si>
  <si>
    <t>Tapete colchoneta de yoga MAT Con estuche con medidas  173cm x 61 cm. Grosor  0,6 cm.</t>
  </si>
  <si>
    <t xml:space="preserve">Pelota Antiestres </t>
  </si>
  <si>
    <t>Pelota antiestrés, en silicona 6 cm diámetro</t>
  </si>
  <si>
    <t xml:space="preserve">Alcancia </t>
  </si>
  <si>
    <t>Alcancía de vidrio personalizada 13 cm</t>
  </si>
  <si>
    <t>Condon Femenino</t>
  </si>
  <si>
    <t>Condon Femenino Caja por 3 Unidades</t>
  </si>
  <si>
    <t>Condon Masculino</t>
  </si>
  <si>
    <t>Caja de condones por 3 Unidades</t>
  </si>
  <si>
    <t>BOLSA REFRIGERIOS</t>
  </si>
  <si>
    <t>REFRIGERIOS</t>
  </si>
  <si>
    <t>Un sándwich de 300 grs de pollo o atún, pan especial, queso, tomate, lechuga (empacado en papel vinipel), jugo o avena en caja de 200 ml, fruta de temporada y golosina. Todo empacado en bolsa de papel. Que cumpla con las normas de Bioseguridad – Empacado</t>
  </si>
  <si>
    <t xml:space="preserve">Realización de presentaciónes públicas y semana explora </t>
  </si>
  <si>
    <t>NOTA: El item a ofertar son los valores Unitarios, ya que la bolsa Refrigerios tiene un monto agotable por $87.000.000 el cual no podra ser modificado</t>
  </si>
  <si>
    <t xml:space="preserve">SEMANA EXPLORA: MENTE, CUERPO Y EMOCIÓN - </t>
  </si>
  <si>
    <t>Semana explora : Cuerpo, Mente y Emoción</t>
  </si>
  <si>
    <t>Espacio pedagógico, participativo y vivencial con enfoque poblacional, dirigido a fortalecer el conocimiento, la reflexión crítica y el empoderamiento en salud sexual y reproductiva. 
Grupo Poblacional: Grupo Étnico (NARPS; ROOM; Indígenas) - Discapacidad -Infancia y adoslescencia /  Juventudes - Infancia y adoslescencia /  Juventudes - Mujeres y Adulto Mayor- LGBTIQ*</t>
  </si>
  <si>
    <t>Durante el evento: SEMANA EXPLORA:MENTE CUERPO Y EMOCIÓN</t>
  </si>
  <si>
    <t>NOTA: Los items a ofertar son los valores Unitarios, ya que la bolsa Explora tiene un monto agotable por $400.000.000 el cual no podra ser modificado</t>
  </si>
  <si>
    <t>SONIDO GRANDE</t>
  </si>
  <si>
    <t>Sonido line array 8000 px colgado del trus 25000 vatios se compone de: (2) consola de 40 canales digital, (1) rack de procesos para el frente y monitores digitales, (8) medios altos de 1780 vatios c/u de 136 db de presion sonora, (4) sub bajos de 2000 vatios c/u, (8) monitores de piso, (2) side fill a tres vias, (1) racks de amplificadores, (1) kit de microfonos de acuerdo a los requerimientos, (32) bases de microfonos, (1) central electrica para las conexiones del equipo, (1) unidad de cd profesional denom doble 1 usb</t>
  </si>
  <si>
    <t>MICRÓFONO INALÁMBRICO</t>
  </si>
  <si>
    <t>Micrófono de solapa con sistema VHF y circuito de retroalimentación efectiva con sistema de supresión de ruido. (alquiler)</t>
  </si>
  <si>
    <t>MODEM</t>
  </si>
  <si>
    <t>Inalámbrico de internet de alta potencia 450 Mbps (alquiler) con servicio incluido de alta capacidad</t>
  </si>
  <si>
    <t>CARPA 12X12</t>
  </si>
  <si>
    <t>Alquiler Carpa estructural lona 100% impermeable; resistente a la intemperie tipo kiosco, Lona alta densidad, alto calibre con microfibras internas para mayor duración calibre 700 a 530 fibras de 12x12 mts con techo blanco con laterales. debe tener extintor multiproposito 20 libras.</t>
  </si>
  <si>
    <t>CARPA 12X6</t>
  </si>
  <si>
    <t>Alquiler Carpa estructural lona 100% impermeable; resistente a la intemperie tipo kiosco de 12x6 mts, Lona alta densidad, alto calibre con microfibras internas para mayor duración calibre 700 a 530 fibras con techo blanco con laterales. debe tener extintor multiproposito 20 libras.</t>
  </si>
  <si>
    <t>TARIMA-CARPA 12x6</t>
  </si>
  <si>
    <t>Alquiler Tarima de 12 x 6 mts con carpa estructural, escalera a la altura requerida (1,5 mts) y faldones. Estructura certificada, debe tener extintor multiproposito 20 libras.</t>
  </si>
  <si>
    <t>TARIMA-CARPA 12x12</t>
  </si>
  <si>
    <t>Alquiler Techo Estructura en Trus 12x12 mts, escalera a la altura requerida (1,5 mts) y faldones. Lona alta densidad, alto calibre con microfibras internas para mayor duración calibre 700 a 530 fibras, Tarima de 25 tablones, Scaffold para sistema PA de 9 mts de Alto y estructura certificada. debe tener extintor multiproposito 20 libras.</t>
  </si>
  <si>
    <t>SILLAS</t>
  </si>
  <si>
    <t>Alquiler de sillas plásticas con brazos para adultos</t>
  </si>
  <si>
    <t>MESAS</t>
  </si>
  <si>
    <t>Alquiler de mesas plásticas 4 puestos para adultos</t>
  </si>
  <si>
    <t>Alquiler Mesas de 90X60 cm para la exhibición de productos</t>
  </si>
  <si>
    <t>BAÑO PORTÁTIL BÁSICO</t>
  </si>
  <si>
    <t>Alquiler de baño portátil por jornada en eventos masivos. Incluye suministro de papel higiénico y transporte de las unidades.</t>
  </si>
  <si>
    <t>BAÑO PORTÁTIL CON LAVAMANOS</t>
  </si>
  <si>
    <t>Alquiler de baño portátil con opción de lavamanos para eventos masivos. Incluye suministro de papel higiénico y transporte de las unidades.</t>
  </si>
  <si>
    <t>PLANTA ELÉCTRICA 50 KVA</t>
  </si>
  <si>
    <t>Alquiler de Planta Eléctrica de 50 KVA (transporte, parcial de corriente 10 metros, trifásica, tierra y neutro, operario), e insonorizada. (1 jornada)</t>
  </si>
  <si>
    <t>PLANTA ELÉCTRICA 75 KVA</t>
  </si>
  <si>
    <t>Alquiler de Planta Eléctrica de 75 KVA (transporte, parcial de corriente 10 metros, trifásica, tierra y neutro, operario) e insonorizada</t>
  </si>
  <si>
    <t>PLANTA ELÉCTRICA 100 KVA</t>
  </si>
  <si>
    <t>Alquiler de Planta Eléctrica de 100 KVA (transporte, parcial de corriente 10 metros, trifásica, tierra y neutro, operario), e insonorizada. (1 jornada)</t>
  </si>
  <si>
    <t>PLANTA ELÉCTRICA 120 KVA</t>
  </si>
  <si>
    <t>Alquiler de Planta Eléctrica de 120 KVA (transporte, parcial de corriente 10 metros, trifásica, tierra y neutro, operario), e insonorizada. (1 Jornada)</t>
  </si>
  <si>
    <t>VALLAS TIPO CONCIERTO</t>
  </si>
  <si>
    <t>Alquiler de Vallas Tipo Concierto con las siguientes dimensiones: Largo: 2,00mts  Ancho: 1,40 mts Diámetro de Tubo: 11/4 pulgadas.  Fabricadas en tubo de alta resistencia. Patas de 40 cm. por 20 cm. para perfecto sostenimiento.</t>
  </si>
  <si>
    <t>AGUA EN BOTELLA CON GAS</t>
  </si>
  <si>
    <t>Botella de agua con gas x 600 ml</t>
  </si>
  <si>
    <t>AGUA EN BOTELLA SIN GAS X 600</t>
  </si>
  <si>
    <t>Botella de agua sin gas x 600 ml</t>
  </si>
  <si>
    <t>MATERIAL PEDAGÓGICO</t>
  </si>
  <si>
    <t>Compuesto por diversos recursos y elementos para facilitar el desarrollo de las actividades en el marco del proyecto de Salud Mental (Realización y ejecución de Expriencias itinerantes + Semana Explora)</t>
  </si>
  <si>
    <t xml:space="preserve">Este material apoya procesos de aprendizaje significativo, promueve la participación activa y creativa, e impulsa la reflexión, el autocuidado, la gestión emocional y el fortalecimiento del bienestar individual y colectivo  </t>
  </si>
  <si>
    <t>NOTA: El item a ofertar son los valores Unitarios, ya que la bolsa MATERIAL PEDAGÓGICO tiene un monto agotable por $23.500.000 el cual no podra ser modificado</t>
  </si>
  <si>
    <t>Apoyo logístico y pedagógico</t>
  </si>
  <si>
    <t xml:space="preserve">Tijeras </t>
  </si>
  <si>
    <t>Tijeras punta roma Medidas: 13 cm x 4 cm</t>
  </si>
  <si>
    <t xml:space="preserve">Vinilo </t>
  </si>
  <si>
    <t xml:space="preserve">Frasco de vinilo de 125 gr. </t>
  </si>
  <si>
    <t>Vinilo de colores básicos 4,54 L = 1 Galón</t>
  </si>
  <si>
    <t>GALÓN</t>
  </si>
  <si>
    <t xml:space="preserve">Plumones </t>
  </si>
  <si>
    <t>Plumones de colores surtidos, caja *12 und</t>
  </si>
  <si>
    <t xml:space="preserve">Sharpie </t>
  </si>
  <si>
    <t xml:space="preserve">Blíster Sharpie*4 colores surtidos </t>
  </si>
  <si>
    <t xml:space="preserve">Papel Kraft </t>
  </si>
  <si>
    <t>Papel Kraft Minimo 60 gramos</t>
  </si>
  <si>
    <t>ROLLO</t>
  </si>
  <si>
    <t xml:space="preserve">Marcadores </t>
  </si>
  <si>
    <t>Set de marcadores borrables X 4</t>
  </si>
  <si>
    <t xml:space="preserve">Cartulina </t>
  </si>
  <si>
    <t xml:space="preserve">Cartulina Pliego 70x100 </t>
  </si>
  <si>
    <t xml:space="preserve">Cinta </t>
  </si>
  <si>
    <t>Cinta transparente de 2” X 100 mts.</t>
  </si>
  <si>
    <t>Cinta de enmascarar de 24mm * 20 mts</t>
  </si>
  <si>
    <t>Cinta de enmascarar de 48 mm *40 mts</t>
  </si>
  <si>
    <t xml:space="preserve">Bisturí </t>
  </si>
  <si>
    <t>Bisturí metálico Grande</t>
  </si>
  <si>
    <t xml:space="preserve">Pinceles </t>
  </si>
  <si>
    <t>Set pinceles*12 unidades de tamaños del 1 al 12</t>
  </si>
  <si>
    <t>Resma de papel</t>
  </si>
  <si>
    <t>Resma de papel tamaño carta bagazo de caña de azúcar</t>
  </si>
  <si>
    <t>PQT</t>
  </si>
  <si>
    <t xml:space="preserve">Foamy </t>
  </si>
  <si>
    <t>Paquete de foamy por octavos de colores surtidos *10</t>
  </si>
  <si>
    <t xml:space="preserve">Lápices  </t>
  </si>
  <si>
    <t xml:space="preserve">Caja de lápiz triangular *12 </t>
  </si>
  <si>
    <t>Cosedora y ganchos</t>
  </si>
  <si>
    <t>Cosedora para grapas 24/6 o 26/6 , cubierta de plástico con soporte interior de metal, engrapa hasta 15 hojas.</t>
  </si>
  <si>
    <t>Caja de bolígrafos</t>
  </si>
  <si>
    <t>ESFERO SEMIGEL OFFI ESCO CAJA X 12</t>
  </si>
  <si>
    <t xml:space="preserve">Tabla Clip </t>
  </si>
  <si>
    <t>Tablas de Soporte de colores (Porta documentos tamaño 1/8) Tabla en plástico, Gancho metálico</t>
  </si>
  <si>
    <t>Estación de Café (100 Personas)</t>
  </si>
  <si>
    <t>Servicio de cafetería (tinto, aromática y agua): Operario + presentación mesa + vasos de cartón bebida caliente  4 oz. + mezclador + azúcar + crema para café). Duración del evento aprox. 5 horas. Transporte incluido.</t>
  </si>
  <si>
    <t xml:space="preserve">Presentaciones Públicas , Gala , evento nuevos liderazgos </t>
  </si>
  <si>
    <t>DIPLOMADO</t>
  </si>
  <si>
    <t xml:space="preserve">Diplomado con Duración de 4 meses x 160 Horas certificadas, para 25 estudiantes. </t>
  </si>
  <si>
    <t>Durante la ejecución de los Diplomados</t>
  </si>
  <si>
    <t>CURSOS DE EXTENSÓN</t>
  </si>
  <si>
    <t xml:space="preserve">Curso de extensión con Duración de 1 mes x 40 horas certificadas, para 25 estudiantes aproximadamente  </t>
  </si>
  <si>
    <t>Durante la ejecución de los Cursos de Extensión</t>
  </si>
  <si>
    <t>DIPLOMA</t>
  </si>
  <si>
    <t>Entrega de Diploma y/o Certificados Nivel Básico en papel opalina de 240 gr, tintas 4X0, tamaño carta. Según diseño institucional.</t>
  </si>
  <si>
    <t>Gala</t>
  </si>
  <si>
    <t>TOTAL BIENES, INSUMOS Y SERVICIOS</t>
  </si>
  <si>
    <t>FUENTE</t>
  </si>
  <si>
    <t>TIEMPO</t>
  </si>
  <si>
    <t>CANT. PROFESIONAL</t>
  </si>
  <si>
    <t>Todos los componentes</t>
  </si>
  <si>
    <t xml:space="preserve">Coordinador/ a general del proyecto 
(PROFESIONAL ESPECIALIZADO I)
</t>
  </si>
  <si>
    <t xml:space="preserve">El requisito se encuentra descrito en el numeral:  5.1.3.3. ACREDITACIÓN DEL EQUIPO DE TRABAJO de los estudios previos  </t>
  </si>
  <si>
    <t>RESOLUCIÓN 1124 SECRETARIA DE GOBIERNO "Por medio de la cual se adopta la tabla de honorarios para las personas naturales que celebren contratos de prestación de servicios y de apoyo a la gestión con la Secretaría Distrital de Gobierno. Profesionales"</t>
  </si>
  <si>
    <t>Meses</t>
  </si>
  <si>
    <t>Asistente administrativo
(TÉCNICO II)</t>
  </si>
  <si>
    <t>"Título técnico:
*Un año de experiencia laboral en oficina como asistente administrativo o auxiliar de oficina.
*De la experiencia certificada, al menos 7 meses deben corresponder al manejo de herramientas ofimáticas.
*Este valor incluye el pago de un profesional por mes.
*Tiempo completo, durante la etapa de ejecución 1 (UN) Técnico."</t>
  </si>
  <si>
    <t>Profesional (PROFESIONAL UNIVERSITARIO I)</t>
  </si>
  <si>
    <t>Profesional en áreas del conocimiento en ciencias sociales y Humanas en los programas de Trabajo Social, Psicología, Psiquiatría, Sociología. 
*Este valor incluye el pago de seis (6) profesionales por mes.*Tiempo completo:
4 profesionales durante la etapa de ejecución 10 (DIEZ) Meses
*Mínimo un año de experiencia profesional</t>
  </si>
  <si>
    <t>"Profesional en áreas del conocimiento en ciencias sociales y Humanas en los programas de Trabajo Social, Psicología, Psiquiatría, Sociología. 
*Este valor incluye el pago de seis (6) profesionales por mes.
*Tiempo completo:
8 profesionales durante la etapa de ejecución 8 (OCHO) Meses
*Mínimo un año de experiencia profesional"</t>
  </si>
  <si>
    <t>Tecnico / Tecnologo (Técnico II)</t>
  </si>
  <si>
    <t>El título de formación tecnológica o de formación técnica profesional, por un (1) año de experiencia relacionada, siempre y cuando se acredite la terminación y la aprobación de los estudios en la respectiva modalidad</t>
  </si>
  <si>
    <t>Dinamizador (Asistencial I)</t>
  </si>
  <si>
    <t>*Estudiantes universitarios o bachilleres, mayores de edad
*Con experiencia en trabajo logistico de más de 24 meses
*Este valor incluye el pago de cada profesional por mes.
*Tiempo completo, durante la etapa de ejecución</t>
  </si>
  <si>
    <t>Técnico en Artes Escénicas (Técnico I)</t>
  </si>
  <si>
    <t>*Técnico Superior en Artes del Circo, en Escultura Aplicada al Espectáculo, en Modelismo de Indumentaria o en Técnicas de Actuación Teatral.
*Tiempo completo, durante la etapa de ejecución 8 (OCHO) Meses
*Mínimo un año de experiencia profesional</t>
  </si>
  <si>
    <t>Ingeniero de sistemas (PROFESIONAL UNIVERSITARIO I)</t>
  </si>
  <si>
    <t>"Título profesional de Ingeniero de Sistemas. 
*Este valor incluye el pago de un (1) profesional por mes.
*Tiempo completo del desarrollo del proyecto
*Mínimo un año de experiencia profesional"</t>
  </si>
  <si>
    <t>TOTAL RECURSO HUMANO</t>
  </si>
  <si>
    <t>TOTAL PROYECTO IVA INCLUIDO</t>
  </si>
  <si>
    <r>
      <rPr>
        <b/>
        <sz val="12"/>
        <color rgb="FF000000"/>
        <rFont val="Calibri"/>
      </rPr>
      <t xml:space="preserve">Nota 1: El oferente en su propuesta no podrá modificar los valores de los ítems K 40-61 los cuales corresponden a bolsas a monto agotable
</t>
    </r>
    <r>
      <rPr>
        <sz val="12"/>
        <color rgb="FF000000"/>
        <rFont val="Calibri"/>
      </rPr>
      <t xml:space="preserve">Nota 2: Los valores unitarios no pueden ser mayores a los definidos en la estructura de costos.
Nota 3: La propuesta económica no debe presentar centavos, por tanto, el proponente deberá aproximarla al peso, ya sea por exceso si es mayor a 0.50, o por defecto si es menor o igual a 0.50
Nota 4: El valor de la propuesta no podrá ser superior al presupuesto oficial establecido. 
Nota 5: Los valores unitarios  deberán incluir IVA (si aplica)
Nota 6: Como el proceso se adjudicará por el valor del presupuesto oficial se determinara el valor de la oferta económica sumando los items unitarios correspondientes a la fila J                                                                                            Nota7: La Oferta debe contemplar toda la carga tributaria del mismo como inpuestos, contribuciónes, retenciones y timbres                                                                                                                                                                                                                                                                          Nota 8: La oferta debe Presentarse firmada por el Representante legal </t>
    </r>
  </si>
  <si>
    <t>NOMBRE DE LA EMPRESA COTIZANTE</t>
  </si>
  <si>
    <t>NIT</t>
  </si>
  <si>
    <t>FIRMA</t>
  </si>
  <si>
    <t>DIRECCION</t>
  </si>
  <si>
    <t>TELEFONO</t>
  </si>
  <si>
    <t>DIRECCIÓN DE 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</si>
</sst>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&quot;$&quot;\ #,##0"/>
    <numFmt numFmtId="166" formatCode="&quot;$&quot;\ #,##0.00"/>
    <numFmt numFmtId="167" formatCode="_-* #,##0_-;\-* #,##0_-;_-* &quot;-&quot;??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0"/>
      <color theme="1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</font>
    <font>
      <sz val="16"/>
      <color theme="1"/>
      <name val="Calibri"/>
      <family val="2"/>
    </font>
    <font>
      <b/>
      <sz val="11"/>
      <name val="Calibri"/>
      <family val="2"/>
    </font>
    <font>
      <sz val="12"/>
      <color rgb="FFFF000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</font>
    <font>
      <b/>
      <sz val="9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rgb="FF000000"/>
      <name val="Arial"/>
    </font>
    <font>
      <b/>
      <sz val="11"/>
      <color theme="1"/>
      <name val="Calibri"/>
      <family val="2"/>
    </font>
    <font>
      <b/>
      <sz val="10"/>
      <color rgb="FF000000"/>
      <name val="Calibri"/>
    </font>
    <font>
      <b/>
      <sz val="10"/>
      <color rgb="FFFF0000"/>
      <name val="Calibri"/>
    </font>
    <font>
      <b/>
      <sz val="10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b/>
      <sz val="12"/>
      <color theme="1"/>
      <name val="Calibri"/>
      <family val="2"/>
    </font>
    <font>
      <u/>
      <sz val="11"/>
      <color theme="10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0" fontId="29" fillId="0" borderId="0" applyNumberFormat="0" applyFill="0" applyBorder="0" applyAlignment="0" applyProtection="0"/>
  </cellStyleXfs>
  <cellXfs count="95">
    <xf numFmtId="0" fontId="0" fillId="0" borderId="0" xfId="0"/>
    <xf numFmtId="0" fontId="4" fillId="4" borderId="2" xfId="3" applyFont="1" applyFill="1" applyBorder="1" applyAlignment="1">
      <alignment horizontal="center" vertical="center" wrapText="1"/>
    </xf>
    <xf numFmtId="165" fontId="4" fillId="4" borderId="3" xfId="1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" fontId="6" fillId="0" borderId="3" xfId="1" applyNumberFormat="1" applyFont="1" applyFill="1" applyBorder="1" applyAlignment="1">
      <alignment horizontal="center" vertical="center" wrapText="1"/>
    </xf>
    <xf numFmtId="165" fontId="8" fillId="0" borderId="3" xfId="0" applyNumberFormat="1" applyFont="1" applyBorder="1" applyAlignment="1">
      <alignment horizontal="center" vertical="center" wrapText="1"/>
    </xf>
    <xf numFmtId="164" fontId="8" fillId="0" borderId="3" xfId="2" applyNumberFormat="1" applyFont="1" applyFill="1" applyBorder="1" applyAlignment="1">
      <alignment horizontal="center" vertical="center" wrapText="1"/>
    </xf>
    <xf numFmtId="164" fontId="11" fillId="7" borderId="3" xfId="2" applyNumberFormat="1" applyFont="1" applyFill="1" applyBorder="1" applyAlignment="1">
      <alignment horizontal="center" vertical="center" wrapText="1"/>
    </xf>
    <xf numFmtId="165" fontId="11" fillId="7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8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vertical="center" wrapText="1"/>
    </xf>
    <xf numFmtId="0" fontId="12" fillId="8" borderId="5" xfId="3" applyFont="1" applyFill="1" applyBorder="1" applyAlignment="1">
      <alignment horizontal="center" vertical="center" wrapText="1"/>
    </xf>
    <xf numFmtId="0" fontId="12" fillId="8" borderId="4" xfId="3" applyFont="1" applyFill="1" applyBorder="1" applyAlignment="1">
      <alignment horizontal="center" vertical="center" wrapText="1"/>
    </xf>
    <xf numFmtId="43" fontId="12" fillId="8" borderId="4" xfId="1" applyFont="1" applyFill="1" applyBorder="1" applyAlignment="1">
      <alignment horizontal="center" vertical="center" wrapText="1"/>
    </xf>
    <xf numFmtId="164" fontId="12" fillId="8" borderId="4" xfId="2" applyNumberFormat="1" applyFont="1" applyFill="1" applyBorder="1" applyAlignment="1">
      <alignment horizontal="center" vertical="center" wrapText="1"/>
    </xf>
    <xf numFmtId="165" fontId="12" fillId="8" borderId="4" xfId="1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164" fontId="6" fillId="0" borderId="8" xfId="2" applyNumberFormat="1" applyFont="1" applyBorder="1" applyAlignment="1">
      <alignment horizontal="center" vertical="center" wrapText="1"/>
    </xf>
    <xf numFmtId="165" fontId="6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164" fontId="3" fillId="7" borderId="8" xfId="2" applyNumberFormat="1" applyFont="1" applyFill="1" applyBorder="1" applyAlignment="1">
      <alignment horizontal="center" vertical="center" wrapText="1"/>
    </xf>
    <xf numFmtId="165" fontId="3" fillId="7" borderId="8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" fontId="6" fillId="0" borderId="0" xfId="1" applyNumberFormat="1" applyFont="1" applyBorder="1" applyAlignment="1">
      <alignment horizontal="center" vertical="center" wrapText="1"/>
    </xf>
    <xf numFmtId="164" fontId="6" fillId="0" borderId="0" xfId="2" applyNumberFormat="1" applyFont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 wrapText="1"/>
    </xf>
    <xf numFmtId="165" fontId="0" fillId="0" borderId="0" xfId="0" applyNumberFormat="1"/>
    <xf numFmtId="43" fontId="0" fillId="0" borderId="0" xfId="1" applyFont="1"/>
    <xf numFmtId="166" fontId="0" fillId="0" borderId="0" xfId="0" applyNumberFormat="1"/>
    <xf numFmtId="1" fontId="0" fillId="0" borderId="0" xfId="1" applyNumberFormat="1" applyFont="1" applyAlignment="1">
      <alignment horizontal="center" vertical="center" wrapText="1"/>
    </xf>
    <xf numFmtId="167" fontId="0" fillId="0" borderId="0" xfId="1" applyNumberFormat="1" applyFont="1"/>
    <xf numFmtId="167" fontId="0" fillId="0" borderId="0" xfId="1" applyNumberFormat="1" applyFont="1" applyAlignment="1">
      <alignment vertical="center"/>
    </xf>
    <xf numFmtId="0" fontId="0" fillId="5" borderId="0" xfId="0" applyFill="1"/>
    <xf numFmtId="0" fontId="0" fillId="0" borderId="0" xfId="0" applyAlignment="1">
      <alignment vertical="center"/>
    </xf>
    <xf numFmtId="0" fontId="17" fillId="0" borderId="0" xfId="0" applyFont="1"/>
    <xf numFmtId="164" fontId="6" fillId="0" borderId="3" xfId="2" applyNumberFormat="1" applyFont="1" applyFill="1" applyBorder="1" applyAlignment="1">
      <alignment horizontal="center" vertical="center" wrapText="1"/>
    </xf>
    <xf numFmtId="3" fontId="6" fillId="0" borderId="3" xfId="1" applyNumberFormat="1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165" fontId="22" fillId="0" borderId="3" xfId="0" applyNumberFormat="1" applyFont="1" applyBorder="1" applyAlignment="1">
      <alignment horizontal="center" vertical="center" wrapText="1"/>
    </xf>
    <xf numFmtId="165" fontId="22" fillId="0" borderId="11" xfId="0" applyNumberFormat="1" applyFont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center" wrapText="1"/>
    </xf>
    <xf numFmtId="0" fontId="28" fillId="0" borderId="22" xfId="0" applyFont="1" applyBorder="1" applyAlignment="1">
      <alignment horizontal="left" vertical="center" wrapText="1"/>
    </xf>
    <xf numFmtId="0" fontId="28" fillId="0" borderId="23" xfId="0" applyFont="1" applyBorder="1" applyAlignment="1">
      <alignment horizontal="left" vertical="center" wrapText="1"/>
    </xf>
    <xf numFmtId="0" fontId="29" fillId="0" borderId="3" xfId="4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28" fillId="0" borderId="16" xfId="0" applyFont="1" applyBorder="1" applyAlignment="1">
      <alignment horizontal="left" vertical="center" wrapText="1"/>
    </xf>
    <xf numFmtId="0" fontId="28" fillId="0" borderId="20" xfId="0" applyFont="1" applyBorder="1" applyAlignment="1">
      <alignment horizontal="left" vertical="center" wrapText="1"/>
    </xf>
    <xf numFmtId="0" fontId="28" fillId="0" borderId="21" xfId="0" applyFont="1" applyBorder="1" applyAlignment="1">
      <alignment horizontal="left" vertical="center" wrapText="1"/>
    </xf>
    <xf numFmtId="0" fontId="28" fillId="0" borderId="14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3" fillId="5" borderId="3" xfId="0" applyFont="1" applyFill="1" applyBorder="1" applyAlignment="1">
      <alignment horizontal="center"/>
    </xf>
    <xf numFmtId="0" fontId="14" fillId="5" borderId="3" xfId="0" applyFont="1" applyFill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65" fontId="3" fillId="0" borderId="6" xfId="1" applyNumberFormat="1" applyFont="1" applyFill="1" applyBorder="1" applyAlignment="1">
      <alignment horizontal="right" vertical="center" wrapText="1"/>
    </xf>
    <xf numFmtId="165" fontId="3" fillId="0" borderId="17" xfId="1" applyNumberFormat="1" applyFont="1" applyFill="1" applyBorder="1" applyAlignment="1">
      <alignment horizontal="right" vertical="center" wrapText="1"/>
    </xf>
    <xf numFmtId="165" fontId="3" fillId="0" borderId="7" xfId="1" applyNumberFormat="1" applyFont="1" applyFill="1" applyBorder="1" applyAlignment="1">
      <alignment horizontal="right" vertical="center" wrapText="1"/>
    </xf>
    <xf numFmtId="167" fontId="16" fillId="9" borderId="8" xfId="1" applyNumberFormat="1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5" fillId="3" borderId="18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165" fontId="22" fillId="0" borderId="6" xfId="0" applyNumberFormat="1" applyFont="1" applyBorder="1" applyAlignment="1">
      <alignment horizontal="center" vertical="center" wrapText="1"/>
    </xf>
    <xf numFmtId="165" fontId="22" fillId="0" borderId="12" xfId="0" applyNumberFormat="1" applyFont="1" applyBorder="1" applyAlignment="1">
      <alignment horizontal="center" vertical="center" wrapText="1"/>
    </xf>
    <xf numFmtId="165" fontId="22" fillId="0" borderId="16" xfId="0" applyNumberFormat="1" applyFont="1" applyBorder="1" applyAlignment="1">
      <alignment horizontal="center" vertical="center" wrapText="1"/>
    </xf>
    <xf numFmtId="0" fontId="12" fillId="8" borderId="6" xfId="3" applyFont="1" applyFill="1" applyBorder="1" applyAlignment="1">
      <alignment horizontal="left" vertical="center" wrapText="1"/>
    </xf>
    <xf numFmtId="0" fontId="12" fillId="8" borderId="7" xfId="3" applyFont="1" applyFill="1" applyBorder="1" applyAlignment="1">
      <alignment horizontal="left" vertical="center" wrapText="1"/>
    </xf>
  </cellXfs>
  <cellStyles count="5">
    <cellStyle name="Cálculo" xfId="3" builtinId="22"/>
    <cellStyle name="Hipervínculo" xfId="4" builtinId="8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</xdr:col>
      <xdr:colOff>765310</xdr:colOff>
      <xdr:row>5</xdr:row>
      <xdr:rowOff>180976</xdr:rowOff>
    </xdr:to>
    <xdr:pic>
      <xdr:nvPicPr>
        <xdr:cNvPr id="2" name="Imagen 85">
          <a:extLst>
            <a:ext uri="{FF2B5EF4-FFF2-40B4-BE49-F238E27FC236}">
              <a16:creationId xmlns:a16="http://schemas.microsoft.com/office/drawing/2014/main" id="{3170FD7E-0319-40CE-9621-C24C77753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267"/>
          <a:ext cx="1950643" cy="1075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7"/>
  <sheetViews>
    <sheetView tabSelected="1" topLeftCell="A84" zoomScale="90" zoomScaleNormal="90" workbookViewId="0">
      <selection activeCell="D88" sqref="D88:E88"/>
    </sheetView>
  </sheetViews>
  <sheetFormatPr baseColWidth="10" defaultColWidth="11.453125" defaultRowHeight="14.5" x14ac:dyDescent="0.35"/>
  <cols>
    <col min="1" max="1" width="3.54296875" bestFit="1" customWidth="1"/>
    <col min="2" max="2" width="13.7265625" customWidth="1"/>
    <col min="3" max="3" width="22.54296875" customWidth="1"/>
    <col min="4" max="4" width="22.7265625" customWidth="1"/>
    <col min="5" max="5" width="69.7265625" customWidth="1"/>
    <col min="6" max="6" width="26.26953125" customWidth="1"/>
    <col min="8" max="8" width="14.7265625" customWidth="1"/>
    <col min="9" max="9" width="15.26953125" customWidth="1"/>
    <col min="10" max="10" width="20.7265625" bestFit="1" customWidth="1"/>
    <col min="11" max="11" width="23.26953125" style="39" bestFit="1" customWidth="1"/>
    <col min="12" max="12" width="31.453125" customWidth="1"/>
  </cols>
  <sheetData>
    <row r="1" spans="1:11" x14ac:dyDescent="0.35">
      <c r="D1" s="42"/>
      <c r="F1" s="43"/>
      <c r="G1" s="44"/>
      <c r="H1" s="44"/>
      <c r="I1" s="45"/>
      <c r="K1"/>
    </row>
    <row r="2" spans="1:11" ht="26.25" customHeight="1" x14ac:dyDescent="0.35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</row>
    <row r="3" spans="1:11" x14ac:dyDescent="0.35">
      <c r="A3" s="66" t="s">
        <v>0</v>
      </c>
      <c r="B3" s="66"/>
      <c r="C3" s="66"/>
      <c r="D3" s="66"/>
      <c r="E3" s="66"/>
      <c r="F3" s="66"/>
      <c r="G3" s="66"/>
      <c r="H3" s="66"/>
      <c r="I3" s="66"/>
      <c r="J3" s="66"/>
      <c r="K3" s="66"/>
    </row>
    <row r="4" spans="1:11" x14ac:dyDescent="0.35">
      <c r="A4" s="66" t="s">
        <v>1</v>
      </c>
      <c r="B4" s="66"/>
      <c r="C4" s="66"/>
      <c r="D4" s="66"/>
      <c r="E4" s="66"/>
      <c r="F4" s="66"/>
      <c r="G4" s="66"/>
      <c r="H4" s="66"/>
      <c r="I4" s="66"/>
      <c r="J4" s="66"/>
      <c r="K4" s="66"/>
    </row>
    <row r="5" spans="1:11" x14ac:dyDescent="0.35">
      <c r="A5" s="66" t="s">
        <v>2</v>
      </c>
      <c r="B5" s="66"/>
      <c r="C5" s="66"/>
      <c r="D5" s="66"/>
      <c r="E5" s="66"/>
      <c r="F5" s="66"/>
      <c r="G5" s="66"/>
      <c r="H5" s="66"/>
      <c r="I5" s="66"/>
      <c r="J5" s="66"/>
      <c r="K5" s="66"/>
    </row>
    <row r="6" spans="1:11" x14ac:dyDescent="0.35">
      <c r="A6" s="67" t="s">
        <v>3</v>
      </c>
      <c r="B6" s="68"/>
      <c r="C6" s="68"/>
      <c r="D6" s="68"/>
      <c r="E6" s="68"/>
      <c r="F6" s="68"/>
      <c r="G6" s="68"/>
      <c r="H6" s="68"/>
      <c r="I6" s="68"/>
      <c r="J6" s="68"/>
      <c r="K6" s="68"/>
    </row>
    <row r="7" spans="1:11" ht="75.75" customHeight="1" x14ac:dyDescent="0.35">
      <c r="A7" s="76" t="s">
        <v>4</v>
      </c>
      <c r="B7" s="76"/>
      <c r="C7" s="76"/>
      <c r="D7" s="69" t="s">
        <v>5</v>
      </c>
      <c r="E7" s="69"/>
      <c r="F7" s="69"/>
      <c r="G7" s="69"/>
      <c r="H7" s="69"/>
      <c r="I7" s="69"/>
      <c r="J7" s="69"/>
      <c r="K7" s="69"/>
    </row>
    <row r="8" spans="1:11" s="46" customFormat="1" ht="17.899999999999999" customHeight="1" x14ac:dyDescent="0.35">
      <c r="A8" s="77" t="s">
        <v>6</v>
      </c>
      <c r="B8" s="77"/>
      <c r="C8" s="77"/>
      <c r="D8" s="70"/>
      <c r="E8" s="71"/>
      <c r="F8" s="71"/>
      <c r="G8" s="71"/>
      <c r="H8" s="71"/>
      <c r="I8" s="71"/>
      <c r="J8" s="71"/>
      <c r="K8" s="71"/>
    </row>
    <row r="9" spans="1:11" s="46" customFormat="1" ht="27" customHeight="1" x14ac:dyDescent="0.35">
      <c r="A9" s="78" t="s">
        <v>7</v>
      </c>
      <c r="B9" s="78"/>
      <c r="C9" s="78"/>
      <c r="D9" s="72">
        <v>4316724000</v>
      </c>
      <c r="E9" s="73"/>
      <c r="F9" s="73"/>
      <c r="G9" s="73"/>
      <c r="H9" s="73"/>
      <c r="I9" s="73"/>
      <c r="J9" s="73"/>
      <c r="K9" s="74"/>
    </row>
    <row r="10" spans="1:11" s="47" customFormat="1" ht="21.75" customHeight="1" x14ac:dyDescent="0.25">
      <c r="A10" s="75" t="s">
        <v>8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</row>
    <row r="11" spans="1:11" ht="50.25" customHeight="1" x14ac:dyDescent="0.35">
      <c r="A11" s="81" t="s">
        <v>9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</row>
    <row r="12" spans="1:11" ht="39" x14ac:dyDescent="0.35">
      <c r="A12" s="1" t="s">
        <v>10</v>
      </c>
      <c r="B12" s="2" t="s">
        <v>11</v>
      </c>
      <c r="C12" s="2" t="s">
        <v>12</v>
      </c>
      <c r="D12" s="2" t="s">
        <v>13</v>
      </c>
      <c r="E12" s="2" t="s">
        <v>14</v>
      </c>
      <c r="F12" s="2" t="s">
        <v>15</v>
      </c>
      <c r="G12" s="2" t="s">
        <v>16</v>
      </c>
      <c r="H12" s="2" t="s">
        <v>17</v>
      </c>
      <c r="I12" s="2" t="s">
        <v>18</v>
      </c>
      <c r="J12" s="2" t="s">
        <v>19</v>
      </c>
      <c r="K12" s="2" t="s">
        <v>20</v>
      </c>
    </row>
    <row r="13" spans="1:11" ht="39" x14ac:dyDescent="0.35">
      <c r="A13" s="3">
        <v>1</v>
      </c>
      <c r="B13" s="85" t="s">
        <v>21</v>
      </c>
      <c r="C13" s="9" t="s">
        <v>22</v>
      </c>
      <c r="D13" s="10" t="s">
        <v>23</v>
      </c>
      <c r="E13" s="11" t="s">
        <v>24</v>
      </c>
      <c r="F13" s="10" t="s">
        <v>25</v>
      </c>
      <c r="G13" s="4">
        <v>120</v>
      </c>
      <c r="H13" s="12" t="s">
        <v>26</v>
      </c>
      <c r="I13" s="12"/>
      <c r="J13" s="48"/>
      <c r="K13" s="5"/>
    </row>
    <row r="14" spans="1:11" ht="26" x14ac:dyDescent="0.35">
      <c r="A14" s="3">
        <v>2</v>
      </c>
      <c r="B14" s="86"/>
      <c r="C14" s="9" t="s">
        <v>22</v>
      </c>
      <c r="D14" s="13" t="s">
        <v>27</v>
      </c>
      <c r="E14" s="10" t="s">
        <v>28</v>
      </c>
      <c r="F14" s="10" t="s">
        <v>25</v>
      </c>
      <c r="G14" s="4">
        <f>10+4</f>
        <v>14</v>
      </c>
      <c r="H14" s="12" t="s">
        <v>26</v>
      </c>
      <c r="I14" s="12"/>
      <c r="J14" s="6"/>
      <c r="K14" s="5"/>
    </row>
    <row r="15" spans="1:11" ht="27.65" customHeight="1" x14ac:dyDescent="0.35">
      <c r="A15" s="3">
        <v>3</v>
      </c>
      <c r="B15" s="86"/>
      <c r="C15" s="9" t="s">
        <v>22</v>
      </c>
      <c r="D15" s="10" t="s">
        <v>29</v>
      </c>
      <c r="E15" s="10" t="s">
        <v>30</v>
      </c>
      <c r="F15" s="10" t="s">
        <v>31</v>
      </c>
      <c r="G15" s="49">
        <f>6000+3400</f>
        <v>9400</v>
      </c>
      <c r="H15" s="12" t="s">
        <v>26</v>
      </c>
      <c r="I15" s="12"/>
      <c r="J15" s="6"/>
      <c r="K15" s="5"/>
    </row>
    <row r="16" spans="1:11" ht="27.65" customHeight="1" x14ac:dyDescent="0.35">
      <c r="A16" s="3">
        <v>4</v>
      </c>
      <c r="B16" s="86"/>
      <c r="C16" s="9" t="s">
        <v>22</v>
      </c>
      <c r="D16" s="10" t="s">
        <v>32</v>
      </c>
      <c r="E16" s="10" t="s">
        <v>33</v>
      </c>
      <c r="F16" s="10" t="s">
        <v>34</v>
      </c>
      <c r="G16" s="49">
        <f>3000+3000</f>
        <v>6000</v>
      </c>
      <c r="H16" s="12" t="s">
        <v>26</v>
      </c>
      <c r="I16" s="12"/>
      <c r="J16" s="6"/>
      <c r="K16" s="5"/>
    </row>
    <row r="17" spans="1:11" ht="27.65" customHeight="1" x14ac:dyDescent="0.35">
      <c r="A17" s="3">
        <v>5</v>
      </c>
      <c r="B17" s="86"/>
      <c r="C17" s="9" t="s">
        <v>22</v>
      </c>
      <c r="D17" s="10" t="s">
        <v>35</v>
      </c>
      <c r="E17" s="10" t="s">
        <v>35</v>
      </c>
      <c r="F17" s="10" t="s">
        <v>25</v>
      </c>
      <c r="G17" s="49">
        <f>10+15</f>
        <v>25</v>
      </c>
      <c r="H17" s="12" t="s">
        <v>26</v>
      </c>
      <c r="I17" s="12"/>
      <c r="J17" s="6"/>
      <c r="K17" s="5"/>
    </row>
    <row r="18" spans="1:11" ht="52" x14ac:dyDescent="0.35">
      <c r="A18" s="3">
        <v>6</v>
      </c>
      <c r="B18" s="86"/>
      <c r="C18" s="9" t="s">
        <v>22</v>
      </c>
      <c r="D18" s="10" t="s">
        <v>36</v>
      </c>
      <c r="E18" s="10" t="s">
        <v>37</v>
      </c>
      <c r="F18" s="10" t="s">
        <v>25</v>
      </c>
      <c r="G18" s="49">
        <f>4+5</f>
        <v>9</v>
      </c>
      <c r="H18" s="12" t="s">
        <v>26</v>
      </c>
      <c r="I18" s="12"/>
      <c r="J18" s="6"/>
      <c r="K18" s="5"/>
    </row>
    <row r="19" spans="1:11" ht="65" x14ac:dyDescent="0.35">
      <c r="A19" s="3">
        <v>7</v>
      </c>
      <c r="B19" s="86"/>
      <c r="C19" s="9" t="s">
        <v>22</v>
      </c>
      <c r="D19" s="10" t="s">
        <v>38</v>
      </c>
      <c r="E19" s="10" t="s">
        <v>39</v>
      </c>
      <c r="F19" s="10" t="s">
        <v>25</v>
      </c>
      <c r="G19" s="49">
        <f>5+5</f>
        <v>10</v>
      </c>
      <c r="H19" s="12" t="s">
        <v>26</v>
      </c>
      <c r="I19" s="12"/>
      <c r="J19" s="6"/>
      <c r="K19" s="5"/>
    </row>
    <row r="20" spans="1:11" ht="27.65" customHeight="1" x14ac:dyDescent="0.35">
      <c r="A20" s="3">
        <v>8</v>
      </c>
      <c r="B20" s="86"/>
      <c r="C20" s="9" t="s">
        <v>22</v>
      </c>
      <c r="D20" s="10" t="s">
        <v>40</v>
      </c>
      <c r="E20" s="10" t="s">
        <v>41</v>
      </c>
      <c r="F20" s="10" t="s">
        <v>25</v>
      </c>
      <c r="G20" s="49">
        <f>4+4</f>
        <v>8</v>
      </c>
      <c r="H20" s="12" t="s">
        <v>26</v>
      </c>
      <c r="I20" s="12"/>
      <c r="J20" s="6"/>
      <c r="K20" s="5"/>
    </row>
    <row r="21" spans="1:11" ht="26" x14ac:dyDescent="0.35">
      <c r="A21" s="3">
        <v>9</v>
      </c>
      <c r="B21" s="86"/>
      <c r="C21" s="9" t="s">
        <v>22</v>
      </c>
      <c r="D21" s="10" t="s">
        <v>42</v>
      </c>
      <c r="E21" s="10" t="s">
        <v>43</v>
      </c>
      <c r="F21" s="10" t="s">
        <v>44</v>
      </c>
      <c r="G21" s="49">
        <f>60+30</f>
        <v>90</v>
      </c>
      <c r="H21" s="12" t="s">
        <v>45</v>
      </c>
      <c r="I21" s="12"/>
      <c r="J21" s="6"/>
      <c r="K21" s="5"/>
    </row>
    <row r="22" spans="1:11" ht="27.65" customHeight="1" x14ac:dyDescent="0.35">
      <c r="A22" s="3">
        <v>10</v>
      </c>
      <c r="B22" s="86"/>
      <c r="C22" s="9" t="s">
        <v>22</v>
      </c>
      <c r="D22" s="14" t="s">
        <v>46</v>
      </c>
      <c r="E22" s="14" t="s">
        <v>47</v>
      </c>
      <c r="F22" s="10" t="s">
        <v>48</v>
      </c>
      <c r="G22" s="49">
        <f>60+15</f>
        <v>75</v>
      </c>
      <c r="H22" s="12" t="s">
        <v>45</v>
      </c>
      <c r="I22" s="12"/>
      <c r="J22" s="6"/>
      <c r="K22" s="5"/>
    </row>
    <row r="23" spans="1:11" ht="27.65" customHeight="1" x14ac:dyDescent="0.35">
      <c r="A23" s="3">
        <v>11</v>
      </c>
      <c r="B23" s="86"/>
      <c r="C23" s="9" t="s">
        <v>22</v>
      </c>
      <c r="D23" s="17" t="s">
        <v>49</v>
      </c>
      <c r="E23" s="10" t="s">
        <v>50</v>
      </c>
      <c r="F23" s="10" t="s">
        <v>25</v>
      </c>
      <c r="G23" s="49">
        <f>12+7</f>
        <v>19</v>
      </c>
      <c r="H23" s="12" t="s">
        <v>26</v>
      </c>
      <c r="I23" s="12"/>
      <c r="J23" s="6"/>
      <c r="K23" s="5"/>
    </row>
    <row r="24" spans="1:11" ht="65.5" x14ac:dyDescent="0.35">
      <c r="A24" s="3">
        <v>12</v>
      </c>
      <c r="B24" s="86"/>
      <c r="C24" s="9" t="s">
        <v>22</v>
      </c>
      <c r="D24" s="17" t="s">
        <v>51</v>
      </c>
      <c r="E24" s="16" t="s">
        <v>52</v>
      </c>
      <c r="F24" s="10" t="s">
        <v>25</v>
      </c>
      <c r="G24" s="49">
        <f>8+5</f>
        <v>13</v>
      </c>
      <c r="H24" s="12" t="s">
        <v>26</v>
      </c>
      <c r="I24" s="12"/>
      <c r="J24" s="6"/>
      <c r="K24" s="5"/>
    </row>
    <row r="25" spans="1:11" x14ac:dyDescent="0.35">
      <c r="A25" s="3">
        <v>13</v>
      </c>
      <c r="B25" s="86"/>
      <c r="C25" s="9" t="s">
        <v>53</v>
      </c>
      <c r="D25" s="14" t="s">
        <v>54</v>
      </c>
      <c r="E25" s="11" t="s">
        <v>55</v>
      </c>
      <c r="F25" s="10" t="s">
        <v>34</v>
      </c>
      <c r="G25" s="49">
        <f>550+250+250+500+150</f>
        <v>1700</v>
      </c>
      <c r="H25" s="12" t="s">
        <v>26</v>
      </c>
      <c r="I25" s="12"/>
      <c r="J25" s="6"/>
      <c r="K25" s="5"/>
    </row>
    <row r="26" spans="1:11" x14ac:dyDescent="0.35">
      <c r="A26" s="3">
        <v>14</v>
      </c>
      <c r="B26" s="86"/>
      <c r="C26" s="9" t="s">
        <v>53</v>
      </c>
      <c r="D26" s="15" t="s">
        <v>56</v>
      </c>
      <c r="E26" s="16" t="s">
        <v>57</v>
      </c>
      <c r="F26" s="10" t="s">
        <v>34</v>
      </c>
      <c r="G26" s="49">
        <f>550+250</f>
        <v>800</v>
      </c>
      <c r="H26" s="12" t="s">
        <v>26</v>
      </c>
      <c r="I26" s="12"/>
      <c r="J26" s="6"/>
      <c r="K26" s="5"/>
    </row>
    <row r="27" spans="1:11" x14ac:dyDescent="0.35">
      <c r="A27" s="3">
        <v>15</v>
      </c>
      <c r="B27" s="86"/>
      <c r="C27" s="9" t="s">
        <v>53</v>
      </c>
      <c r="D27" s="15" t="s">
        <v>58</v>
      </c>
      <c r="E27" s="16" t="s">
        <v>59</v>
      </c>
      <c r="F27" s="10" t="s">
        <v>34</v>
      </c>
      <c r="G27" s="49">
        <f>550+250</f>
        <v>800</v>
      </c>
      <c r="H27" s="12" t="s">
        <v>60</v>
      </c>
      <c r="I27" s="12"/>
      <c r="J27" s="6"/>
      <c r="K27" s="5"/>
    </row>
    <row r="28" spans="1:11" x14ac:dyDescent="0.35">
      <c r="A28" s="3">
        <v>16</v>
      </c>
      <c r="B28" s="86"/>
      <c r="C28" s="9" t="s">
        <v>53</v>
      </c>
      <c r="D28" s="15" t="s">
        <v>61</v>
      </c>
      <c r="E28" s="16" t="s">
        <v>62</v>
      </c>
      <c r="F28" s="10" t="s">
        <v>34</v>
      </c>
      <c r="G28" s="49">
        <f>550+250</f>
        <v>800</v>
      </c>
      <c r="H28" s="12" t="s">
        <v>26</v>
      </c>
      <c r="I28" s="12"/>
      <c r="J28" s="6"/>
      <c r="K28" s="5"/>
    </row>
    <row r="29" spans="1:11" ht="29" x14ac:dyDescent="0.35">
      <c r="A29" s="3">
        <v>17</v>
      </c>
      <c r="B29" s="86"/>
      <c r="C29" s="9" t="s">
        <v>53</v>
      </c>
      <c r="D29" s="15" t="s">
        <v>63</v>
      </c>
      <c r="E29" s="10" t="s">
        <v>64</v>
      </c>
      <c r="F29" s="10" t="s">
        <v>34</v>
      </c>
      <c r="G29" s="49">
        <f>550+250+250+500+150</f>
        <v>1700</v>
      </c>
      <c r="H29" s="12" t="s">
        <v>26</v>
      </c>
      <c r="I29" s="12"/>
      <c r="J29" s="6"/>
      <c r="K29" s="5"/>
    </row>
    <row r="30" spans="1:11" x14ac:dyDescent="0.35">
      <c r="A30" s="3">
        <v>18</v>
      </c>
      <c r="B30" s="86"/>
      <c r="C30" s="9" t="s">
        <v>53</v>
      </c>
      <c r="D30" s="15" t="s">
        <v>65</v>
      </c>
      <c r="E30" s="16" t="s">
        <v>66</v>
      </c>
      <c r="F30" s="10" t="s">
        <v>34</v>
      </c>
      <c r="G30" s="49">
        <f>550+250+250+500+150</f>
        <v>1700</v>
      </c>
      <c r="H30" s="12" t="s">
        <v>26</v>
      </c>
      <c r="I30" s="12"/>
      <c r="J30" s="6"/>
      <c r="K30" s="5"/>
    </row>
    <row r="31" spans="1:11" x14ac:dyDescent="0.35">
      <c r="A31" s="3">
        <v>19</v>
      </c>
      <c r="B31" s="86"/>
      <c r="C31" s="9" t="s">
        <v>53</v>
      </c>
      <c r="D31" s="15" t="s">
        <v>67</v>
      </c>
      <c r="E31" s="16" t="s">
        <v>68</v>
      </c>
      <c r="F31" s="10" t="s">
        <v>34</v>
      </c>
      <c r="G31" s="49">
        <f>550+250+250+500+150</f>
        <v>1700</v>
      </c>
      <c r="H31" s="12" t="s">
        <v>26</v>
      </c>
      <c r="I31" s="12"/>
      <c r="J31" s="6"/>
      <c r="K31" s="5"/>
    </row>
    <row r="32" spans="1:11" x14ac:dyDescent="0.35">
      <c r="A32" s="3">
        <v>20</v>
      </c>
      <c r="B32" s="86"/>
      <c r="C32" s="9" t="s">
        <v>53</v>
      </c>
      <c r="D32" s="15" t="s">
        <v>69</v>
      </c>
      <c r="E32" s="16" t="s">
        <v>70</v>
      </c>
      <c r="F32" s="10" t="s">
        <v>34</v>
      </c>
      <c r="G32" s="49">
        <f>550+250+250+500+150</f>
        <v>1700</v>
      </c>
      <c r="H32" s="12" t="s">
        <v>26</v>
      </c>
      <c r="I32" s="12"/>
      <c r="J32" s="6"/>
      <c r="K32" s="5"/>
    </row>
    <row r="33" spans="1:12" x14ac:dyDescent="0.35">
      <c r="A33" s="3">
        <v>21</v>
      </c>
      <c r="B33" s="86"/>
      <c r="C33" s="9" t="s">
        <v>53</v>
      </c>
      <c r="D33" s="15" t="s">
        <v>71</v>
      </c>
      <c r="E33" s="10" t="s">
        <v>72</v>
      </c>
      <c r="F33" s="10" t="s">
        <v>34</v>
      </c>
      <c r="G33" s="49">
        <v>250</v>
      </c>
      <c r="H33" s="12" t="s">
        <v>26</v>
      </c>
      <c r="I33" s="12"/>
      <c r="J33" s="6"/>
      <c r="K33" s="5"/>
    </row>
    <row r="34" spans="1:12" x14ac:dyDescent="0.35">
      <c r="A34" s="3">
        <v>22</v>
      </c>
      <c r="B34" s="86"/>
      <c r="C34" s="9" t="s">
        <v>53</v>
      </c>
      <c r="D34" s="15" t="s">
        <v>73</v>
      </c>
      <c r="E34" s="16" t="s">
        <v>74</v>
      </c>
      <c r="F34" s="10" t="s">
        <v>34</v>
      </c>
      <c r="G34" s="49">
        <f>250+250+150</f>
        <v>650</v>
      </c>
      <c r="H34" s="12" t="s">
        <v>26</v>
      </c>
      <c r="I34" s="12"/>
      <c r="J34" s="6"/>
      <c r="K34" s="5"/>
    </row>
    <row r="35" spans="1:12" ht="26.5" x14ac:dyDescent="0.35">
      <c r="A35" s="3">
        <v>23</v>
      </c>
      <c r="B35" s="86"/>
      <c r="C35" s="9" t="s">
        <v>53</v>
      </c>
      <c r="D35" s="17" t="s">
        <v>75</v>
      </c>
      <c r="E35" s="16" t="s">
        <v>76</v>
      </c>
      <c r="F35" s="10" t="s">
        <v>34</v>
      </c>
      <c r="G35" s="49">
        <v>250</v>
      </c>
      <c r="H35" s="12" t="s">
        <v>26</v>
      </c>
      <c r="I35" s="12"/>
      <c r="J35" s="6"/>
      <c r="K35" s="5"/>
    </row>
    <row r="36" spans="1:12" x14ac:dyDescent="0.35">
      <c r="A36" s="3">
        <v>24</v>
      </c>
      <c r="B36" s="86"/>
      <c r="C36" s="9" t="s">
        <v>53</v>
      </c>
      <c r="D36" s="17" t="s">
        <v>77</v>
      </c>
      <c r="E36" s="10" t="s">
        <v>78</v>
      </c>
      <c r="F36" s="10" t="s">
        <v>34</v>
      </c>
      <c r="G36" s="49">
        <v>250</v>
      </c>
      <c r="H36" s="12" t="s">
        <v>26</v>
      </c>
      <c r="I36" s="12"/>
      <c r="J36" s="6"/>
      <c r="K36" s="5"/>
    </row>
    <row r="37" spans="1:12" x14ac:dyDescent="0.35">
      <c r="A37" s="3">
        <v>25</v>
      </c>
      <c r="B37" s="86"/>
      <c r="C37" s="9" t="s">
        <v>53</v>
      </c>
      <c r="D37" s="17" t="s">
        <v>79</v>
      </c>
      <c r="E37" s="10" t="s">
        <v>80</v>
      </c>
      <c r="F37" s="10" t="s">
        <v>34</v>
      </c>
      <c r="G37" s="49">
        <f>500+150</f>
        <v>650</v>
      </c>
      <c r="H37" s="12" t="s">
        <v>26</v>
      </c>
      <c r="I37" s="12"/>
      <c r="J37" s="6"/>
      <c r="K37" s="5"/>
    </row>
    <row r="38" spans="1:12" x14ac:dyDescent="0.35">
      <c r="A38" s="3">
        <v>26</v>
      </c>
      <c r="B38" s="86"/>
      <c r="C38" s="9" t="s">
        <v>53</v>
      </c>
      <c r="D38" s="17" t="s">
        <v>81</v>
      </c>
      <c r="E38" s="10" t="s">
        <v>82</v>
      </c>
      <c r="F38" s="10" t="s">
        <v>34</v>
      </c>
      <c r="G38" s="49">
        <v>150</v>
      </c>
      <c r="H38" s="12" t="s">
        <v>60</v>
      </c>
      <c r="I38" s="12"/>
      <c r="J38" s="6"/>
      <c r="K38" s="5"/>
    </row>
    <row r="39" spans="1:12" x14ac:dyDescent="0.35">
      <c r="A39" s="3">
        <v>27</v>
      </c>
      <c r="B39" s="86"/>
      <c r="C39" s="9" t="s">
        <v>53</v>
      </c>
      <c r="D39" s="11" t="s">
        <v>83</v>
      </c>
      <c r="E39" s="10" t="s">
        <v>84</v>
      </c>
      <c r="F39" s="10" t="s">
        <v>34</v>
      </c>
      <c r="G39" s="4">
        <v>150</v>
      </c>
      <c r="H39" s="12" t="s">
        <v>60</v>
      </c>
      <c r="I39" s="12"/>
      <c r="J39" s="6"/>
      <c r="K39" s="5"/>
    </row>
    <row r="40" spans="1:12" ht="72.5" x14ac:dyDescent="0.35">
      <c r="A40" s="3">
        <v>28</v>
      </c>
      <c r="B40" s="86"/>
      <c r="C40" s="9" t="s">
        <v>85</v>
      </c>
      <c r="D40" s="13" t="s">
        <v>86</v>
      </c>
      <c r="E40" s="13" t="s">
        <v>87</v>
      </c>
      <c r="F40" s="9" t="s">
        <v>88</v>
      </c>
      <c r="G40" s="9">
        <v>1</v>
      </c>
      <c r="H40" s="5" t="s">
        <v>26</v>
      </c>
      <c r="I40" s="12"/>
      <c r="J40" s="6"/>
      <c r="K40" s="52">
        <v>87000000</v>
      </c>
      <c r="L40" s="50" t="s">
        <v>89</v>
      </c>
    </row>
    <row r="41" spans="1:12" ht="78" x14ac:dyDescent="0.35">
      <c r="A41" s="3">
        <v>29</v>
      </c>
      <c r="B41" s="86"/>
      <c r="C41" s="9" t="s">
        <v>90</v>
      </c>
      <c r="D41" s="10" t="s">
        <v>91</v>
      </c>
      <c r="E41" s="10" t="s">
        <v>92</v>
      </c>
      <c r="F41" s="18" t="s">
        <v>93</v>
      </c>
      <c r="G41" s="12">
        <v>1</v>
      </c>
      <c r="H41" s="5" t="s">
        <v>26</v>
      </c>
      <c r="I41" s="12"/>
      <c r="J41" s="6"/>
      <c r="K41" s="90">
        <v>400000000</v>
      </c>
      <c r="L41" s="79" t="s">
        <v>94</v>
      </c>
    </row>
    <row r="42" spans="1:12" ht="91" x14ac:dyDescent="0.35">
      <c r="A42" s="3">
        <v>30</v>
      </c>
      <c r="B42" s="86"/>
      <c r="C42" s="9" t="s">
        <v>90</v>
      </c>
      <c r="D42" s="10" t="s">
        <v>95</v>
      </c>
      <c r="E42" s="10" t="s">
        <v>96</v>
      </c>
      <c r="F42" s="18" t="s">
        <v>93</v>
      </c>
      <c r="G42" s="12">
        <v>1</v>
      </c>
      <c r="H42" s="5" t="s">
        <v>26</v>
      </c>
      <c r="I42" s="12"/>
      <c r="J42" s="6"/>
      <c r="K42" s="91"/>
      <c r="L42" s="80"/>
    </row>
    <row r="43" spans="1:12" ht="39" x14ac:dyDescent="0.35">
      <c r="A43" s="3">
        <v>31</v>
      </c>
      <c r="B43" s="86"/>
      <c r="C43" s="9" t="s">
        <v>90</v>
      </c>
      <c r="D43" s="10" t="s">
        <v>97</v>
      </c>
      <c r="E43" s="10" t="s">
        <v>98</v>
      </c>
      <c r="F43" s="18" t="s">
        <v>93</v>
      </c>
      <c r="G43" s="12">
        <v>1</v>
      </c>
      <c r="H43" s="5" t="s">
        <v>26</v>
      </c>
      <c r="I43" s="12"/>
      <c r="J43" s="6"/>
      <c r="K43" s="91"/>
      <c r="L43" s="80"/>
    </row>
    <row r="44" spans="1:12" ht="39" x14ac:dyDescent="0.35">
      <c r="A44" s="3">
        <v>32</v>
      </c>
      <c r="B44" s="86"/>
      <c r="C44" s="9" t="s">
        <v>90</v>
      </c>
      <c r="D44" s="10" t="s">
        <v>99</v>
      </c>
      <c r="E44" s="10" t="s">
        <v>100</v>
      </c>
      <c r="F44" s="18" t="s">
        <v>93</v>
      </c>
      <c r="G44" s="12">
        <v>1</v>
      </c>
      <c r="H44" s="5" t="s">
        <v>26</v>
      </c>
      <c r="I44" s="12"/>
      <c r="J44" s="6"/>
      <c r="K44" s="91"/>
      <c r="L44" s="80"/>
    </row>
    <row r="45" spans="1:12" ht="52" x14ac:dyDescent="0.35">
      <c r="A45" s="3">
        <v>33</v>
      </c>
      <c r="B45" s="86"/>
      <c r="C45" s="9" t="s">
        <v>90</v>
      </c>
      <c r="D45" s="10" t="s">
        <v>101</v>
      </c>
      <c r="E45" s="10" t="s">
        <v>102</v>
      </c>
      <c r="F45" s="18" t="s">
        <v>93</v>
      </c>
      <c r="G45" s="12">
        <v>1</v>
      </c>
      <c r="H45" s="5" t="s">
        <v>26</v>
      </c>
      <c r="I45" s="12"/>
      <c r="J45" s="6"/>
      <c r="K45" s="91"/>
      <c r="L45" s="80"/>
    </row>
    <row r="46" spans="1:12" ht="52" x14ac:dyDescent="0.35">
      <c r="A46" s="3">
        <v>34</v>
      </c>
      <c r="B46" s="86"/>
      <c r="C46" s="9" t="s">
        <v>90</v>
      </c>
      <c r="D46" s="10" t="s">
        <v>103</v>
      </c>
      <c r="E46" s="10" t="s">
        <v>104</v>
      </c>
      <c r="F46" s="18" t="s">
        <v>93</v>
      </c>
      <c r="G46" s="12">
        <v>1</v>
      </c>
      <c r="H46" s="5" t="s">
        <v>26</v>
      </c>
      <c r="I46" s="12"/>
      <c r="J46" s="6"/>
      <c r="K46" s="91"/>
      <c r="L46" s="80"/>
    </row>
    <row r="47" spans="1:12" ht="39" x14ac:dyDescent="0.35">
      <c r="A47" s="3">
        <v>35</v>
      </c>
      <c r="B47" s="86"/>
      <c r="C47" s="9" t="s">
        <v>90</v>
      </c>
      <c r="D47" s="10" t="s">
        <v>105</v>
      </c>
      <c r="E47" s="10" t="s">
        <v>106</v>
      </c>
      <c r="F47" s="18" t="s">
        <v>93</v>
      </c>
      <c r="G47" s="12">
        <v>1</v>
      </c>
      <c r="H47" s="5" t="s">
        <v>26</v>
      </c>
      <c r="I47" s="12"/>
      <c r="J47" s="6"/>
      <c r="K47" s="91"/>
      <c r="L47" s="80"/>
    </row>
    <row r="48" spans="1:12" ht="52" x14ac:dyDescent="0.35">
      <c r="A48" s="3">
        <v>36</v>
      </c>
      <c r="B48" s="86"/>
      <c r="C48" s="9" t="s">
        <v>90</v>
      </c>
      <c r="D48" s="10" t="s">
        <v>107</v>
      </c>
      <c r="E48" s="10" t="s">
        <v>108</v>
      </c>
      <c r="F48" s="18" t="s">
        <v>93</v>
      </c>
      <c r="G48" s="12">
        <v>1</v>
      </c>
      <c r="H48" s="5" t="s">
        <v>26</v>
      </c>
      <c r="I48" s="12"/>
      <c r="J48" s="6"/>
      <c r="K48" s="91"/>
      <c r="L48" s="80"/>
    </row>
    <row r="49" spans="1:12" ht="39" x14ac:dyDescent="0.35">
      <c r="A49" s="3">
        <v>37</v>
      </c>
      <c r="B49" s="86"/>
      <c r="C49" s="9" t="s">
        <v>90</v>
      </c>
      <c r="D49" s="10" t="s">
        <v>109</v>
      </c>
      <c r="E49" s="10" t="s">
        <v>110</v>
      </c>
      <c r="F49" s="18" t="s">
        <v>93</v>
      </c>
      <c r="G49" s="12">
        <v>1</v>
      </c>
      <c r="H49" s="5" t="s">
        <v>26</v>
      </c>
      <c r="I49" s="12"/>
      <c r="J49" s="6"/>
      <c r="K49" s="91"/>
      <c r="L49" s="80"/>
    </row>
    <row r="50" spans="1:12" ht="39" x14ac:dyDescent="0.35">
      <c r="A50" s="3">
        <v>38</v>
      </c>
      <c r="B50" s="86"/>
      <c r="C50" s="9" t="s">
        <v>90</v>
      </c>
      <c r="D50" s="10" t="s">
        <v>111</v>
      </c>
      <c r="E50" s="10" t="s">
        <v>112</v>
      </c>
      <c r="F50" s="18" t="s">
        <v>93</v>
      </c>
      <c r="G50" s="12">
        <v>1</v>
      </c>
      <c r="H50" s="5" t="s">
        <v>26</v>
      </c>
      <c r="I50" s="12"/>
      <c r="J50" s="6"/>
      <c r="K50" s="91"/>
      <c r="L50" s="80"/>
    </row>
    <row r="51" spans="1:12" ht="39" x14ac:dyDescent="0.35">
      <c r="A51" s="3">
        <v>39</v>
      </c>
      <c r="B51" s="86"/>
      <c r="C51" s="9" t="s">
        <v>90</v>
      </c>
      <c r="D51" s="10" t="s">
        <v>111</v>
      </c>
      <c r="E51" s="10" t="s">
        <v>113</v>
      </c>
      <c r="F51" s="18" t="s">
        <v>93</v>
      </c>
      <c r="G51" s="12">
        <v>1</v>
      </c>
      <c r="H51" s="5" t="s">
        <v>26</v>
      </c>
      <c r="I51" s="12"/>
      <c r="J51" s="6"/>
      <c r="K51" s="91"/>
      <c r="L51" s="80"/>
    </row>
    <row r="52" spans="1:12" ht="39" x14ac:dyDescent="0.35">
      <c r="A52" s="3">
        <v>40</v>
      </c>
      <c r="B52" s="86"/>
      <c r="C52" s="9" t="s">
        <v>90</v>
      </c>
      <c r="D52" s="10" t="s">
        <v>114</v>
      </c>
      <c r="E52" s="10" t="s">
        <v>115</v>
      </c>
      <c r="F52" s="18" t="s">
        <v>93</v>
      </c>
      <c r="G52" s="12">
        <v>1</v>
      </c>
      <c r="H52" s="5" t="s">
        <v>26</v>
      </c>
      <c r="I52" s="12"/>
      <c r="J52" s="6"/>
      <c r="K52" s="91"/>
      <c r="L52" s="80"/>
    </row>
    <row r="53" spans="1:12" ht="39" x14ac:dyDescent="0.35">
      <c r="A53" s="3">
        <v>41</v>
      </c>
      <c r="B53" s="86"/>
      <c r="C53" s="9" t="s">
        <v>90</v>
      </c>
      <c r="D53" s="10" t="s">
        <v>116</v>
      </c>
      <c r="E53" s="10" t="s">
        <v>117</v>
      </c>
      <c r="F53" s="18" t="s">
        <v>93</v>
      </c>
      <c r="G53" s="12">
        <v>1</v>
      </c>
      <c r="H53" s="5" t="s">
        <v>26</v>
      </c>
      <c r="I53" s="12"/>
      <c r="J53" s="6"/>
      <c r="K53" s="91"/>
      <c r="L53" s="80"/>
    </row>
    <row r="54" spans="1:12" ht="39" x14ac:dyDescent="0.35">
      <c r="A54" s="3">
        <v>42</v>
      </c>
      <c r="B54" s="86"/>
      <c r="C54" s="9" t="s">
        <v>90</v>
      </c>
      <c r="D54" s="10" t="s">
        <v>118</v>
      </c>
      <c r="E54" s="10" t="s">
        <v>119</v>
      </c>
      <c r="F54" s="18" t="s">
        <v>93</v>
      </c>
      <c r="G54" s="12">
        <v>1</v>
      </c>
      <c r="H54" s="5" t="s">
        <v>26</v>
      </c>
      <c r="I54" s="12"/>
      <c r="J54" s="6"/>
      <c r="K54" s="91"/>
      <c r="L54" s="80"/>
    </row>
    <row r="55" spans="1:12" ht="39" x14ac:dyDescent="0.35">
      <c r="A55" s="3">
        <v>43</v>
      </c>
      <c r="B55" s="86"/>
      <c r="C55" s="9" t="s">
        <v>90</v>
      </c>
      <c r="D55" s="10" t="s">
        <v>120</v>
      </c>
      <c r="E55" s="10" t="s">
        <v>121</v>
      </c>
      <c r="F55" s="18" t="s">
        <v>93</v>
      </c>
      <c r="G55" s="12">
        <v>1</v>
      </c>
      <c r="H55" s="5" t="s">
        <v>26</v>
      </c>
      <c r="I55" s="12"/>
      <c r="J55" s="6"/>
      <c r="K55" s="91"/>
      <c r="L55" s="80"/>
    </row>
    <row r="56" spans="1:12" ht="39" x14ac:dyDescent="0.35">
      <c r="A56" s="3">
        <v>44</v>
      </c>
      <c r="B56" s="86"/>
      <c r="C56" s="9" t="s">
        <v>90</v>
      </c>
      <c r="D56" s="10" t="s">
        <v>122</v>
      </c>
      <c r="E56" s="10" t="s">
        <v>123</v>
      </c>
      <c r="F56" s="18" t="s">
        <v>93</v>
      </c>
      <c r="G56" s="12">
        <v>1</v>
      </c>
      <c r="H56" s="5" t="s">
        <v>26</v>
      </c>
      <c r="I56" s="12"/>
      <c r="J56" s="6"/>
      <c r="K56" s="91"/>
      <c r="L56" s="80"/>
    </row>
    <row r="57" spans="1:12" ht="39" x14ac:dyDescent="0.35">
      <c r="A57" s="3">
        <v>45</v>
      </c>
      <c r="B57" s="86"/>
      <c r="C57" s="9" t="s">
        <v>90</v>
      </c>
      <c r="D57" s="10" t="s">
        <v>124</v>
      </c>
      <c r="E57" s="10" t="s">
        <v>125</v>
      </c>
      <c r="F57" s="18" t="s">
        <v>93</v>
      </c>
      <c r="G57" s="12">
        <v>1</v>
      </c>
      <c r="H57" s="5" t="s">
        <v>26</v>
      </c>
      <c r="I57" s="12"/>
      <c r="J57" s="6"/>
      <c r="K57" s="91"/>
      <c r="L57" s="80"/>
    </row>
    <row r="58" spans="1:12" ht="39" x14ac:dyDescent="0.35">
      <c r="A58" s="3">
        <v>46</v>
      </c>
      <c r="B58" s="86"/>
      <c r="C58" s="9" t="s">
        <v>90</v>
      </c>
      <c r="D58" s="10" t="s">
        <v>126</v>
      </c>
      <c r="E58" s="10" t="s">
        <v>127</v>
      </c>
      <c r="F58" s="18" t="s">
        <v>93</v>
      </c>
      <c r="G58" s="12">
        <v>1</v>
      </c>
      <c r="H58" s="5" t="s">
        <v>26</v>
      </c>
      <c r="I58" s="12"/>
      <c r="J58" s="6"/>
      <c r="K58" s="91"/>
      <c r="L58" s="80"/>
    </row>
    <row r="59" spans="1:12" ht="39" x14ac:dyDescent="0.35">
      <c r="A59" s="3">
        <v>47</v>
      </c>
      <c r="B59" s="86"/>
      <c r="C59" s="9" t="s">
        <v>90</v>
      </c>
      <c r="D59" s="10" t="s">
        <v>128</v>
      </c>
      <c r="E59" s="10" t="s">
        <v>129</v>
      </c>
      <c r="F59" s="18" t="s">
        <v>93</v>
      </c>
      <c r="G59" s="12">
        <v>1</v>
      </c>
      <c r="H59" s="5" t="s">
        <v>26</v>
      </c>
      <c r="I59" s="12"/>
      <c r="J59" s="6"/>
      <c r="K59" s="91"/>
      <c r="L59" s="80"/>
    </row>
    <row r="60" spans="1:12" ht="39" x14ac:dyDescent="0.35">
      <c r="A60" s="3">
        <v>48</v>
      </c>
      <c r="B60" s="86"/>
      <c r="C60" s="9" t="s">
        <v>90</v>
      </c>
      <c r="D60" s="10" t="s">
        <v>130</v>
      </c>
      <c r="E60" s="10" t="s">
        <v>131</v>
      </c>
      <c r="F60" s="18" t="s">
        <v>93</v>
      </c>
      <c r="G60" s="12">
        <v>1</v>
      </c>
      <c r="H60" s="5" t="s">
        <v>26</v>
      </c>
      <c r="I60" s="12"/>
      <c r="J60" s="6"/>
      <c r="K60" s="92"/>
      <c r="L60" s="80"/>
    </row>
    <row r="61" spans="1:12" ht="104" x14ac:dyDescent="0.35">
      <c r="A61" s="3">
        <v>49</v>
      </c>
      <c r="B61" s="86"/>
      <c r="C61" s="9" t="s">
        <v>132</v>
      </c>
      <c r="D61" s="10" t="s">
        <v>133</v>
      </c>
      <c r="E61" s="10" t="s">
        <v>134</v>
      </c>
      <c r="F61" s="18" t="s">
        <v>25</v>
      </c>
      <c r="G61" s="12">
        <v>1</v>
      </c>
      <c r="H61" s="5" t="s">
        <v>26</v>
      </c>
      <c r="I61" s="12"/>
      <c r="J61" s="6"/>
      <c r="K61" s="51">
        <v>23500000</v>
      </c>
      <c r="L61" s="50" t="s">
        <v>135</v>
      </c>
    </row>
    <row r="62" spans="1:12" ht="26" x14ac:dyDescent="0.35">
      <c r="A62" s="3">
        <v>50</v>
      </c>
      <c r="B62" s="86"/>
      <c r="C62" s="9" t="s">
        <v>136</v>
      </c>
      <c r="D62" s="10" t="s">
        <v>137</v>
      </c>
      <c r="E62" s="10" t="s">
        <v>138</v>
      </c>
      <c r="F62" s="18" t="s">
        <v>25</v>
      </c>
      <c r="G62" s="12">
        <f>35+30</f>
        <v>65</v>
      </c>
      <c r="H62" s="12" t="s">
        <v>26</v>
      </c>
      <c r="I62" s="12"/>
      <c r="J62" s="6"/>
      <c r="K62" s="5"/>
    </row>
    <row r="63" spans="1:12" ht="26" x14ac:dyDescent="0.35">
      <c r="A63" s="3">
        <v>51</v>
      </c>
      <c r="B63" s="86"/>
      <c r="C63" s="9" t="s">
        <v>136</v>
      </c>
      <c r="D63" s="10" t="s">
        <v>139</v>
      </c>
      <c r="E63" s="10" t="s">
        <v>140</v>
      </c>
      <c r="F63" s="18" t="s">
        <v>25</v>
      </c>
      <c r="G63" s="12">
        <f>45+15</f>
        <v>60</v>
      </c>
      <c r="H63" s="12" t="s">
        <v>26</v>
      </c>
      <c r="I63" s="12"/>
      <c r="J63" s="6"/>
      <c r="K63" s="5"/>
    </row>
    <row r="64" spans="1:12" ht="26" x14ac:dyDescent="0.35">
      <c r="A64" s="3">
        <v>52</v>
      </c>
      <c r="B64" s="86"/>
      <c r="C64" s="9" t="s">
        <v>136</v>
      </c>
      <c r="D64" s="10" t="s">
        <v>139</v>
      </c>
      <c r="E64" s="10" t="s">
        <v>141</v>
      </c>
      <c r="F64" s="18" t="s">
        <v>25</v>
      </c>
      <c r="G64" s="12">
        <f>26+10</f>
        <v>36</v>
      </c>
      <c r="H64" s="12" t="s">
        <v>142</v>
      </c>
      <c r="I64" s="12"/>
      <c r="J64" s="6"/>
      <c r="K64" s="5"/>
    </row>
    <row r="65" spans="1:11" ht="26" x14ac:dyDescent="0.35">
      <c r="A65" s="3">
        <v>53</v>
      </c>
      <c r="B65" s="86"/>
      <c r="C65" s="9" t="s">
        <v>136</v>
      </c>
      <c r="D65" s="10" t="s">
        <v>143</v>
      </c>
      <c r="E65" s="10" t="s">
        <v>144</v>
      </c>
      <c r="F65" s="18" t="s">
        <v>25</v>
      </c>
      <c r="G65" s="12">
        <f>20+10</f>
        <v>30</v>
      </c>
      <c r="H65" s="12" t="s">
        <v>60</v>
      </c>
      <c r="I65" s="12"/>
      <c r="J65" s="6"/>
      <c r="K65" s="5"/>
    </row>
    <row r="66" spans="1:11" ht="26" x14ac:dyDescent="0.35">
      <c r="A66" s="3">
        <v>54</v>
      </c>
      <c r="B66" s="86"/>
      <c r="C66" s="9" t="s">
        <v>136</v>
      </c>
      <c r="D66" s="10" t="s">
        <v>145</v>
      </c>
      <c r="E66" s="10" t="s">
        <v>146</v>
      </c>
      <c r="F66" s="18" t="s">
        <v>25</v>
      </c>
      <c r="G66" s="12">
        <f>20+11</f>
        <v>31</v>
      </c>
      <c r="H66" s="12" t="s">
        <v>60</v>
      </c>
      <c r="I66" s="12"/>
      <c r="J66" s="6"/>
      <c r="K66" s="5"/>
    </row>
    <row r="67" spans="1:11" ht="26" x14ac:dyDescent="0.35">
      <c r="A67" s="3">
        <v>55</v>
      </c>
      <c r="B67" s="86"/>
      <c r="C67" s="9" t="s">
        <v>136</v>
      </c>
      <c r="D67" s="10" t="s">
        <v>147</v>
      </c>
      <c r="E67" s="10" t="s">
        <v>148</v>
      </c>
      <c r="F67" s="18" t="s">
        <v>25</v>
      </c>
      <c r="G67" s="12">
        <f>20+5</f>
        <v>25</v>
      </c>
      <c r="H67" s="12" t="s">
        <v>149</v>
      </c>
      <c r="I67" s="12"/>
      <c r="J67" s="6"/>
      <c r="K67" s="5"/>
    </row>
    <row r="68" spans="1:11" ht="26" x14ac:dyDescent="0.35">
      <c r="A68" s="3">
        <v>56</v>
      </c>
      <c r="B68" s="86"/>
      <c r="C68" s="9" t="s">
        <v>136</v>
      </c>
      <c r="D68" s="10" t="s">
        <v>150</v>
      </c>
      <c r="E68" s="10" t="s">
        <v>151</v>
      </c>
      <c r="F68" s="18" t="s">
        <v>25</v>
      </c>
      <c r="G68" s="12">
        <f>10+15</f>
        <v>25</v>
      </c>
      <c r="H68" s="12" t="s">
        <v>60</v>
      </c>
      <c r="I68" s="12"/>
      <c r="J68" s="6"/>
      <c r="K68" s="5"/>
    </row>
    <row r="69" spans="1:11" ht="26" x14ac:dyDescent="0.35">
      <c r="A69" s="3">
        <v>57</v>
      </c>
      <c r="B69" s="86"/>
      <c r="C69" s="9" t="s">
        <v>136</v>
      </c>
      <c r="D69" s="10" t="s">
        <v>152</v>
      </c>
      <c r="E69" s="10" t="s">
        <v>153</v>
      </c>
      <c r="F69" s="18" t="s">
        <v>25</v>
      </c>
      <c r="G69" s="12">
        <f>100+101</f>
        <v>201</v>
      </c>
      <c r="H69" s="12" t="s">
        <v>26</v>
      </c>
      <c r="I69" s="12"/>
      <c r="J69" s="6"/>
      <c r="K69" s="5"/>
    </row>
    <row r="70" spans="1:11" ht="26" x14ac:dyDescent="0.35">
      <c r="A70" s="3">
        <v>58</v>
      </c>
      <c r="B70" s="86"/>
      <c r="C70" s="9" t="s">
        <v>136</v>
      </c>
      <c r="D70" s="10" t="s">
        <v>154</v>
      </c>
      <c r="E70" s="10" t="s">
        <v>155</v>
      </c>
      <c r="F70" s="18" t="s">
        <v>25</v>
      </c>
      <c r="G70" s="12">
        <f>25+15</f>
        <v>40</v>
      </c>
      <c r="H70" s="12" t="s">
        <v>26</v>
      </c>
      <c r="I70" s="12"/>
      <c r="J70" s="6"/>
      <c r="K70" s="5"/>
    </row>
    <row r="71" spans="1:11" ht="26" x14ac:dyDescent="0.35">
      <c r="A71" s="3">
        <v>59</v>
      </c>
      <c r="B71" s="86"/>
      <c r="C71" s="9" t="s">
        <v>136</v>
      </c>
      <c r="D71" s="10" t="s">
        <v>154</v>
      </c>
      <c r="E71" s="10" t="s">
        <v>156</v>
      </c>
      <c r="F71" s="18" t="s">
        <v>25</v>
      </c>
      <c r="G71" s="12">
        <f>25+15</f>
        <v>40</v>
      </c>
      <c r="H71" s="12" t="s">
        <v>26</v>
      </c>
      <c r="I71" s="12"/>
      <c r="J71" s="6"/>
      <c r="K71" s="5"/>
    </row>
    <row r="72" spans="1:11" ht="26" x14ac:dyDescent="0.35">
      <c r="A72" s="3">
        <v>60</v>
      </c>
      <c r="B72" s="86"/>
      <c r="C72" s="9" t="s">
        <v>136</v>
      </c>
      <c r="D72" s="10" t="s">
        <v>154</v>
      </c>
      <c r="E72" s="10" t="s">
        <v>157</v>
      </c>
      <c r="F72" s="18" t="s">
        <v>25</v>
      </c>
      <c r="G72" s="12">
        <f>20+16</f>
        <v>36</v>
      </c>
      <c r="H72" s="12" t="s">
        <v>26</v>
      </c>
      <c r="I72" s="12"/>
      <c r="J72" s="6"/>
      <c r="K72" s="5"/>
    </row>
    <row r="73" spans="1:11" ht="26" x14ac:dyDescent="0.35">
      <c r="A73" s="3">
        <v>61</v>
      </c>
      <c r="B73" s="86"/>
      <c r="C73" s="9" t="s">
        <v>136</v>
      </c>
      <c r="D73" s="10" t="s">
        <v>158</v>
      </c>
      <c r="E73" s="10" t="s">
        <v>159</v>
      </c>
      <c r="F73" s="18" t="s">
        <v>25</v>
      </c>
      <c r="G73" s="12">
        <f>15+20</f>
        <v>35</v>
      </c>
      <c r="H73" s="12" t="s">
        <v>26</v>
      </c>
      <c r="I73" s="12"/>
      <c r="J73" s="6"/>
      <c r="K73" s="5"/>
    </row>
    <row r="74" spans="1:11" ht="26" x14ac:dyDescent="0.35">
      <c r="A74" s="3">
        <v>62</v>
      </c>
      <c r="B74" s="86"/>
      <c r="C74" s="9" t="s">
        <v>136</v>
      </c>
      <c r="D74" s="10" t="s">
        <v>160</v>
      </c>
      <c r="E74" s="10" t="s">
        <v>161</v>
      </c>
      <c r="F74" s="18" t="s">
        <v>25</v>
      </c>
      <c r="G74" s="12">
        <f>25+15</f>
        <v>40</v>
      </c>
      <c r="H74" s="12" t="s">
        <v>60</v>
      </c>
      <c r="I74" s="12"/>
      <c r="J74" s="6"/>
      <c r="K74" s="5"/>
    </row>
    <row r="75" spans="1:11" ht="26" x14ac:dyDescent="0.35">
      <c r="A75" s="3">
        <v>63</v>
      </c>
      <c r="B75" s="86"/>
      <c r="C75" s="9" t="s">
        <v>136</v>
      </c>
      <c r="D75" s="10" t="s">
        <v>162</v>
      </c>
      <c r="E75" s="10" t="s">
        <v>163</v>
      </c>
      <c r="F75" s="18" t="s">
        <v>25</v>
      </c>
      <c r="G75" s="12">
        <f>55+26</f>
        <v>81</v>
      </c>
      <c r="H75" s="12" t="s">
        <v>164</v>
      </c>
      <c r="I75" s="12"/>
      <c r="J75" s="6"/>
      <c r="K75" s="5"/>
    </row>
    <row r="76" spans="1:11" ht="26" x14ac:dyDescent="0.35">
      <c r="A76" s="3">
        <v>64</v>
      </c>
      <c r="B76" s="86"/>
      <c r="C76" s="9" t="s">
        <v>136</v>
      </c>
      <c r="D76" s="10" t="s">
        <v>165</v>
      </c>
      <c r="E76" s="10" t="s">
        <v>166</v>
      </c>
      <c r="F76" s="18" t="s">
        <v>25</v>
      </c>
      <c r="G76" s="12">
        <f>31+14</f>
        <v>45</v>
      </c>
      <c r="H76" s="12" t="s">
        <v>164</v>
      </c>
      <c r="I76" s="12"/>
      <c r="J76" s="6"/>
      <c r="K76" s="5"/>
    </row>
    <row r="77" spans="1:11" ht="26" x14ac:dyDescent="0.35">
      <c r="A77" s="3">
        <v>65</v>
      </c>
      <c r="B77" s="86"/>
      <c r="C77" s="9" t="s">
        <v>136</v>
      </c>
      <c r="D77" s="10" t="s">
        <v>167</v>
      </c>
      <c r="E77" s="10" t="s">
        <v>168</v>
      </c>
      <c r="F77" s="18" t="s">
        <v>25</v>
      </c>
      <c r="G77" s="12">
        <f>30+40</f>
        <v>70</v>
      </c>
      <c r="H77" s="12" t="s">
        <v>60</v>
      </c>
      <c r="I77" s="12"/>
      <c r="J77" s="6"/>
      <c r="K77" s="5"/>
    </row>
    <row r="78" spans="1:11" ht="26" x14ac:dyDescent="0.35">
      <c r="A78" s="3">
        <v>66</v>
      </c>
      <c r="B78" s="86"/>
      <c r="C78" s="9" t="s">
        <v>136</v>
      </c>
      <c r="D78" s="10" t="s">
        <v>169</v>
      </c>
      <c r="E78" s="10" t="s">
        <v>170</v>
      </c>
      <c r="F78" s="18" t="s">
        <v>25</v>
      </c>
      <c r="G78" s="12">
        <f>25+15</f>
        <v>40</v>
      </c>
      <c r="H78" s="12" t="s">
        <v>60</v>
      </c>
      <c r="I78" s="12"/>
      <c r="J78" s="6"/>
      <c r="K78" s="5"/>
    </row>
    <row r="79" spans="1:11" ht="26" x14ac:dyDescent="0.35">
      <c r="A79" s="3">
        <v>67</v>
      </c>
      <c r="B79" s="86"/>
      <c r="C79" s="9" t="s">
        <v>136</v>
      </c>
      <c r="D79" s="10" t="s">
        <v>171</v>
      </c>
      <c r="E79" s="10" t="s">
        <v>172</v>
      </c>
      <c r="F79" s="18" t="s">
        <v>25</v>
      </c>
      <c r="G79" s="12">
        <f>40+30</f>
        <v>70</v>
      </c>
      <c r="H79" s="12" t="s">
        <v>60</v>
      </c>
      <c r="I79" s="12"/>
      <c r="J79" s="6"/>
      <c r="K79" s="5"/>
    </row>
    <row r="80" spans="1:11" ht="26" x14ac:dyDescent="0.35">
      <c r="A80" s="3">
        <v>68</v>
      </c>
      <c r="B80" s="86"/>
      <c r="C80" s="9" t="s">
        <v>136</v>
      </c>
      <c r="D80" s="10" t="s">
        <v>173</v>
      </c>
      <c r="E80" s="10" t="s">
        <v>174</v>
      </c>
      <c r="F80" s="18" t="s">
        <v>25</v>
      </c>
      <c r="G80" s="12">
        <f>15+10</f>
        <v>25</v>
      </c>
      <c r="H80" s="12" t="s">
        <v>26</v>
      </c>
      <c r="I80" s="12"/>
      <c r="J80" s="6"/>
      <c r="K80" s="5"/>
    </row>
    <row r="81" spans="1:11" ht="39" x14ac:dyDescent="0.35">
      <c r="A81" s="3">
        <v>69</v>
      </c>
      <c r="B81" s="86"/>
      <c r="C81" s="9" t="s">
        <v>136</v>
      </c>
      <c r="D81" s="9" t="s">
        <v>175</v>
      </c>
      <c r="E81" s="10" t="s">
        <v>176</v>
      </c>
      <c r="F81" s="18" t="s">
        <v>177</v>
      </c>
      <c r="G81" s="12">
        <f>4+3</f>
        <v>7</v>
      </c>
      <c r="H81" s="12" t="s">
        <v>26</v>
      </c>
      <c r="I81" s="12"/>
      <c r="J81" s="6"/>
      <c r="K81" s="5"/>
    </row>
    <row r="82" spans="1:11" ht="26" x14ac:dyDescent="0.35">
      <c r="A82" s="3">
        <v>70</v>
      </c>
      <c r="B82" s="86"/>
      <c r="C82" s="9" t="s">
        <v>136</v>
      </c>
      <c r="D82" s="9" t="s">
        <v>178</v>
      </c>
      <c r="E82" s="10" t="s">
        <v>179</v>
      </c>
      <c r="F82" s="18" t="s">
        <v>180</v>
      </c>
      <c r="G82" s="12">
        <f>100+50</f>
        <v>150</v>
      </c>
      <c r="H82" s="12" t="s">
        <v>26</v>
      </c>
      <c r="I82" s="12"/>
      <c r="J82" s="6"/>
      <c r="K82" s="5"/>
    </row>
    <row r="83" spans="1:11" ht="26" x14ac:dyDescent="0.35">
      <c r="A83" s="3">
        <v>71</v>
      </c>
      <c r="B83" s="86"/>
      <c r="C83" s="9" t="s">
        <v>136</v>
      </c>
      <c r="D83" s="9" t="s">
        <v>181</v>
      </c>
      <c r="E83" s="10" t="s">
        <v>182</v>
      </c>
      <c r="F83" s="18" t="s">
        <v>183</v>
      </c>
      <c r="G83" s="12">
        <f>100+50</f>
        <v>150</v>
      </c>
      <c r="H83" s="12" t="s">
        <v>26</v>
      </c>
      <c r="I83" s="12"/>
      <c r="J83" s="6"/>
      <c r="K83" s="5"/>
    </row>
    <row r="84" spans="1:11" ht="26" x14ac:dyDescent="0.35">
      <c r="A84" s="3">
        <v>72</v>
      </c>
      <c r="B84" s="86"/>
      <c r="C84" s="9" t="s">
        <v>136</v>
      </c>
      <c r="D84" s="9" t="s">
        <v>184</v>
      </c>
      <c r="E84" s="10" t="s">
        <v>185</v>
      </c>
      <c r="F84" s="18" t="s">
        <v>186</v>
      </c>
      <c r="G84" s="12">
        <f>200+100</f>
        <v>300</v>
      </c>
      <c r="H84" s="12" t="s">
        <v>26</v>
      </c>
      <c r="I84" s="12"/>
      <c r="J84" s="6"/>
      <c r="K84" s="5"/>
    </row>
    <row r="85" spans="1:11" ht="21" x14ac:dyDescent="0.35">
      <c r="A85" s="83" t="s">
        <v>187</v>
      </c>
      <c r="B85" s="84"/>
      <c r="C85" s="84"/>
      <c r="D85" s="84"/>
      <c r="E85" s="84"/>
      <c r="F85" s="84"/>
      <c r="G85" s="84"/>
      <c r="H85" s="84"/>
      <c r="I85" s="84"/>
      <c r="J85" s="7">
        <f>SUM(J13:J41)</f>
        <v>0</v>
      </c>
      <c r="K85" s="8">
        <f>SUM(K13:K84)</f>
        <v>510500000</v>
      </c>
    </row>
    <row r="87" spans="1:11" ht="43.5" x14ac:dyDescent="0.35">
      <c r="A87" s="19" t="s">
        <v>10</v>
      </c>
      <c r="B87" s="20" t="s">
        <v>11</v>
      </c>
      <c r="C87" s="20" t="s">
        <v>13</v>
      </c>
      <c r="D87" s="93" t="s">
        <v>14</v>
      </c>
      <c r="E87" s="94"/>
      <c r="F87" s="20" t="s">
        <v>188</v>
      </c>
      <c r="G87" s="21" t="s">
        <v>189</v>
      </c>
      <c r="H87" s="21" t="s">
        <v>190</v>
      </c>
      <c r="I87" s="20" t="s">
        <v>17</v>
      </c>
      <c r="J87" s="22" t="s">
        <v>18</v>
      </c>
      <c r="K87" s="23" t="s">
        <v>20</v>
      </c>
    </row>
    <row r="88" spans="1:11" ht="107.5" customHeight="1" x14ac:dyDescent="0.35">
      <c r="A88" s="24">
        <v>73</v>
      </c>
      <c r="B88" s="87" t="s">
        <v>191</v>
      </c>
      <c r="C88" s="25" t="s">
        <v>192</v>
      </c>
      <c r="D88" s="89" t="s">
        <v>193</v>
      </c>
      <c r="E88" s="89"/>
      <c r="F88" s="25" t="s">
        <v>194</v>
      </c>
      <c r="G88" s="26">
        <v>10</v>
      </c>
      <c r="H88" s="26">
        <v>2</v>
      </c>
      <c r="I88" s="26" t="s">
        <v>195</v>
      </c>
      <c r="J88" s="27"/>
      <c r="K88" s="28">
        <f>(J88*H88)*G88</f>
        <v>0</v>
      </c>
    </row>
    <row r="89" spans="1:11" ht="82.9" customHeight="1" x14ac:dyDescent="0.35">
      <c r="A89" s="24">
        <v>74</v>
      </c>
      <c r="B89" s="88"/>
      <c r="C89" s="25" t="s">
        <v>196</v>
      </c>
      <c r="D89" s="89" t="s">
        <v>197</v>
      </c>
      <c r="E89" s="89"/>
      <c r="F89" s="25" t="s">
        <v>194</v>
      </c>
      <c r="G89" s="26">
        <v>10</v>
      </c>
      <c r="H89" s="26">
        <v>2</v>
      </c>
      <c r="I89" s="26" t="s">
        <v>195</v>
      </c>
      <c r="J89" s="27"/>
      <c r="K89" s="28">
        <f t="shared" ref="K89:K95" si="0">(J89*H89)*G89</f>
        <v>0</v>
      </c>
    </row>
    <row r="90" spans="1:11" ht="102" customHeight="1" x14ac:dyDescent="0.35">
      <c r="A90" s="24">
        <v>75</v>
      </c>
      <c r="B90" s="88"/>
      <c r="C90" s="25" t="s">
        <v>198</v>
      </c>
      <c r="D90" s="89" t="s">
        <v>199</v>
      </c>
      <c r="E90" s="89"/>
      <c r="F90" s="25" t="s">
        <v>194</v>
      </c>
      <c r="G90" s="26">
        <v>10</v>
      </c>
      <c r="H90" s="26">
        <v>4</v>
      </c>
      <c r="I90" s="26" t="s">
        <v>195</v>
      </c>
      <c r="J90" s="27"/>
      <c r="K90" s="28">
        <f t="shared" si="0"/>
        <v>0</v>
      </c>
    </row>
    <row r="91" spans="1:11" ht="141.65" customHeight="1" x14ac:dyDescent="0.35">
      <c r="A91" s="24">
        <v>76</v>
      </c>
      <c r="B91" s="88"/>
      <c r="C91" s="29" t="s">
        <v>198</v>
      </c>
      <c r="D91" s="89" t="s">
        <v>200</v>
      </c>
      <c r="E91" s="89"/>
      <c r="F91" s="25" t="s">
        <v>194</v>
      </c>
      <c r="G91" s="26">
        <v>8</v>
      </c>
      <c r="H91" s="26">
        <f>4+2</f>
        <v>6</v>
      </c>
      <c r="I91" s="26" t="s">
        <v>195</v>
      </c>
      <c r="J91" s="27"/>
      <c r="K91" s="28">
        <f t="shared" si="0"/>
        <v>0</v>
      </c>
    </row>
    <row r="92" spans="1:11" ht="87.65" customHeight="1" x14ac:dyDescent="0.35">
      <c r="A92" s="24">
        <v>77</v>
      </c>
      <c r="B92" s="88"/>
      <c r="C92" s="25" t="s">
        <v>201</v>
      </c>
      <c r="D92" s="89" t="s">
        <v>202</v>
      </c>
      <c r="E92" s="89"/>
      <c r="F92" s="25" t="s">
        <v>194</v>
      </c>
      <c r="G92" s="26">
        <v>8</v>
      </c>
      <c r="H92" s="26">
        <f>3+2</f>
        <v>5</v>
      </c>
      <c r="I92" s="26" t="s">
        <v>195</v>
      </c>
      <c r="J92" s="27"/>
      <c r="K92" s="28">
        <f t="shared" si="0"/>
        <v>0</v>
      </c>
    </row>
    <row r="93" spans="1:11" ht="82.9" customHeight="1" x14ac:dyDescent="0.35">
      <c r="A93" s="24">
        <v>78</v>
      </c>
      <c r="B93" s="88"/>
      <c r="C93" s="25" t="s">
        <v>203</v>
      </c>
      <c r="D93" s="89" t="s">
        <v>204</v>
      </c>
      <c r="E93" s="89"/>
      <c r="F93" s="25" t="s">
        <v>194</v>
      </c>
      <c r="G93" s="26">
        <v>8</v>
      </c>
      <c r="H93" s="26">
        <f>3+2</f>
        <v>5</v>
      </c>
      <c r="I93" s="26" t="s">
        <v>195</v>
      </c>
      <c r="J93" s="27"/>
      <c r="K93" s="28">
        <f t="shared" si="0"/>
        <v>0</v>
      </c>
    </row>
    <row r="94" spans="1:11" ht="106.15" customHeight="1" x14ac:dyDescent="0.35">
      <c r="A94" s="24">
        <v>79</v>
      </c>
      <c r="B94" s="88"/>
      <c r="C94" s="25" t="s">
        <v>205</v>
      </c>
      <c r="D94" s="89" t="s">
        <v>206</v>
      </c>
      <c r="E94" s="89"/>
      <c r="F94" s="25" t="s">
        <v>194</v>
      </c>
      <c r="G94" s="26">
        <v>8</v>
      </c>
      <c r="H94" s="26">
        <f>3+2</f>
        <v>5</v>
      </c>
      <c r="I94" s="26" t="s">
        <v>195</v>
      </c>
      <c r="J94" s="27"/>
      <c r="K94" s="28">
        <f>(J94*H94)*G94</f>
        <v>0</v>
      </c>
    </row>
    <row r="95" spans="1:11" ht="114.75" customHeight="1" x14ac:dyDescent="0.35">
      <c r="A95" s="24">
        <v>80</v>
      </c>
      <c r="B95" s="88"/>
      <c r="C95" s="29" t="s">
        <v>207</v>
      </c>
      <c r="D95" s="89" t="s">
        <v>208</v>
      </c>
      <c r="E95" s="89"/>
      <c r="F95" s="25" t="s">
        <v>194</v>
      </c>
      <c r="G95" s="26">
        <v>10</v>
      </c>
      <c r="H95" s="26">
        <v>2</v>
      </c>
      <c r="I95" s="26" t="s">
        <v>195</v>
      </c>
      <c r="J95" s="27"/>
      <c r="K95" s="28">
        <f t="shared" si="0"/>
        <v>0</v>
      </c>
    </row>
    <row r="96" spans="1:11" x14ac:dyDescent="0.35">
      <c r="A96" s="58" t="s">
        <v>209</v>
      </c>
      <c r="B96" s="58"/>
      <c r="C96" s="58"/>
      <c r="D96" s="58"/>
      <c r="E96" s="58"/>
      <c r="F96" s="58"/>
      <c r="G96" s="58"/>
      <c r="H96" s="58"/>
      <c r="I96" s="58"/>
      <c r="J96" s="30"/>
      <c r="K96" s="31">
        <f>SUM(K88:K95)</f>
        <v>0</v>
      </c>
    </row>
    <row r="97" spans="1:11" x14ac:dyDescent="0.35">
      <c r="A97" s="58" t="s">
        <v>210</v>
      </c>
      <c r="B97" s="58"/>
      <c r="C97" s="58"/>
      <c r="D97" s="58"/>
      <c r="E97" s="58"/>
      <c r="F97" s="58"/>
      <c r="G97" s="58"/>
      <c r="H97" s="58"/>
      <c r="I97" s="58"/>
      <c r="J97" s="30"/>
      <c r="K97" s="31">
        <f>(K96+K85)</f>
        <v>510500000</v>
      </c>
    </row>
    <row r="98" spans="1:11" x14ac:dyDescent="0.35">
      <c r="A98" s="33"/>
      <c r="B98" s="32"/>
      <c r="C98" s="34"/>
      <c r="D98" s="35"/>
      <c r="E98" s="35"/>
      <c r="F98" s="32"/>
      <c r="G98" s="36"/>
      <c r="H98" s="33"/>
      <c r="I98" s="33"/>
      <c r="J98" s="37"/>
      <c r="K98" s="38"/>
    </row>
    <row r="99" spans="1:11" ht="150.75" customHeight="1" x14ac:dyDescent="0.35">
      <c r="A99" s="63" t="s">
        <v>211</v>
      </c>
      <c r="B99" s="64"/>
      <c r="C99" s="64"/>
      <c r="D99" s="64"/>
      <c r="E99" s="64"/>
      <c r="F99" s="64"/>
      <c r="G99" s="64"/>
      <c r="H99" s="64"/>
      <c r="I99" s="64"/>
      <c r="J99" s="64"/>
      <c r="K99" s="64"/>
    </row>
    <row r="100" spans="1:11" x14ac:dyDescent="0.35">
      <c r="J100" s="40"/>
    </row>
    <row r="101" spans="1:11" x14ac:dyDescent="0.35">
      <c r="J101" s="41"/>
    </row>
    <row r="102" spans="1:11" ht="15.5" x14ac:dyDescent="0.35">
      <c r="E102" s="59" t="s">
        <v>212</v>
      </c>
      <c r="F102" s="60"/>
      <c r="G102" s="60"/>
      <c r="H102" s="61"/>
      <c r="I102" s="62"/>
      <c r="J102" s="62"/>
      <c r="K102" s="62"/>
    </row>
    <row r="103" spans="1:11" ht="14.5" customHeight="1" x14ac:dyDescent="0.35">
      <c r="E103" s="53" t="s">
        <v>213</v>
      </c>
      <c r="F103" s="54"/>
      <c r="G103" s="54"/>
      <c r="H103" s="55"/>
      <c r="I103" s="57"/>
      <c r="J103" s="57"/>
      <c r="K103" s="57"/>
    </row>
    <row r="104" spans="1:11" ht="15.5" x14ac:dyDescent="0.35">
      <c r="E104" s="53" t="s">
        <v>214</v>
      </c>
      <c r="F104" s="54"/>
      <c r="G104" s="54"/>
      <c r="H104" s="55"/>
      <c r="I104" s="57"/>
      <c r="J104" s="57"/>
      <c r="K104" s="57"/>
    </row>
    <row r="105" spans="1:11" ht="14.5" customHeight="1" x14ac:dyDescent="0.35">
      <c r="E105" s="53" t="s">
        <v>215</v>
      </c>
      <c r="F105" s="54"/>
      <c r="G105" s="54"/>
      <c r="H105" s="55"/>
      <c r="I105" s="57"/>
      <c r="J105" s="57"/>
      <c r="K105" s="57"/>
    </row>
    <row r="106" spans="1:11" ht="15.5" x14ac:dyDescent="0.35">
      <c r="E106" s="53" t="s">
        <v>216</v>
      </c>
      <c r="F106" s="54"/>
      <c r="G106" s="54"/>
      <c r="H106" s="55"/>
      <c r="I106" s="57"/>
      <c r="J106" s="57"/>
      <c r="K106" s="57"/>
    </row>
    <row r="107" spans="1:11" ht="14.5" customHeight="1" x14ac:dyDescent="0.35">
      <c r="E107" s="53" t="s">
        <v>217</v>
      </c>
      <c r="F107" s="54"/>
      <c r="G107" s="54"/>
      <c r="H107" s="55"/>
      <c r="I107" s="56"/>
      <c r="J107" s="57"/>
      <c r="K107" s="57"/>
    </row>
  </sheetData>
  <mergeCells count="42">
    <mergeCell ref="L41:L60"/>
    <mergeCell ref="A11:K11"/>
    <mergeCell ref="A85:I85"/>
    <mergeCell ref="B13:B84"/>
    <mergeCell ref="B88:B95"/>
    <mergeCell ref="D94:E94"/>
    <mergeCell ref="D95:E95"/>
    <mergeCell ref="K41:K60"/>
    <mergeCell ref="D87:E87"/>
    <mergeCell ref="D88:E88"/>
    <mergeCell ref="D89:E89"/>
    <mergeCell ref="D93:E93"/>
    <mergeCell ref="D90:E90"/>
    <mergeCell ref="D91:E91"/>
    <mergeCell ref="D92:E92"/>
    <mergeCell ref="D7:K7"/>
    <mergeCell ref="D8:K8"/>
    <mergeCell ref="D9:K9"/>
    <mergeCell ref="A10:K10"/>
    <mergeCell ref="A7:C7"/>
    <mergeCell ref="A8:C8"/>
    <mergeCell ref="A9:C9"/>
    <mergeCell ref="A2:K2"/>
    <mergeCell ref="A3:K3"/>
    <mergeCell ref="A4:K4"/>
    <mergeCell ref="A5:K5"/>
    <mergeCell ref="A6:K6"/>
    <mergeCell ref="E107:H107"/>
    <mergeCell ref="I107:K107"/>
    <mergeCell ref="E105:H105"/>
    <mergeCell ref="A97:I97"/>
    <mergeCell ref="A96:I96"/>
    <mergeCell ref="I105:K105"/>
    <mergeCell ref="E106:H106"/>
    <mergeCell ref="I106:K106"/>
    <mergeCell ref="E102:H102"/>
    <mergeCell ref="I102:K102"/>
    <mergeCell ref="E103:H103"/>
    <mergeCell ref="I103:K103"/>
    <mergeCell ref="E104:H104"/>
    <mergeCell ref="I104:K104"/>
    <mergeCell ref="A99:K9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CONTRATOS 2</dc:creator>
  <cp:keywords/>
  <dc:description/>
  <cp:lastModifiedBy>alexander ospina garcia</cp:lastModifiedBy>
  <cp:revision/>
  <dcterms:created xsi:type="dcterms:W3CDTF">2024-10-10T16:58:00Z</dcterms:created>
  <dcterms:modified xsi:type="dcterms:W3CDTF">2025-06-17T18:47:04Z</dcterms:modified>
  <cp:category/>
  <cp:contentStatus/>
</cp:coreProperties>
</file>