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66925"/>
  <mc:AlternateContent xmlns:mc="http://schemas.openxmlformats.org/markup-compatibility/2006">
    <mc:Choice Requires="x15">
      <x15ac:absPath xmlns:x15ac="http://schemas.microsoft.com/office/spreadsheetml/2010/11/ac" url="D:\$Wilmar2020\Escritorio_28Ago2020\20001006H4 Constru canales\"/>
    </mc:Choice>
  </mc:AlternateContent>
  <xr:revisionPtr revIDLastSave="0" documentId="13_ncr:1_{C0B3AF09-F684-4997-9CE5-936021F81D42}" xr6:coauthVersionLast="45" xr6:coauthVersionMax="45" xr10:uidLastSave="{00000000-0000-0000-0000-000000000000}"/>
  <bookViews>
    <workbookView xWindow="-108" yWindow="-108" windowWidth="23256" windowHeight="12576" tabRatio="896" activeTab="4" xr2:uid="{00000000-000D-0000-FFFF-FFFF00000000}"/>
  </bookViews>
  <sheets>
    <sheet name="PRESUPUESTO OFICIAL LOTE 1" sheetId="207" r:id="rId1"/>
    <sheet name="PROPUESTA ECONOMICA LOTE1" sheetId="208" r:id="rId2"/>
    <sheet name="PRESUPUESTO OFICIAL LOTE 2" sheetId="201" r:id="rId3"/>
    <sheet name="PROPUESTA ECONOMICA LOTE2" sheetId="209" r:id="rId4"/>
    <sheet name="INDICAR CÓDIGO DEL ITEM DE PAGO" sheetId="210" r:id="rId5"/>
    <sheet name="Hoja4" sheetId="212" r:id="rId6"/>
    <sheet name="Hoja1" sheetId="182" state="hidden" r:id="rId7"/>
  </sheets>
  <externalReferences>
    <externalReference r:id="rId8"/>
  </externalReferences>
  <definedNames>
    <definedName name="AccessDatabase" hidden="1">"C:\C-314\VOLUMENES\volfin4.mdb"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0" i="201" l="1"/>
  <c r="K19" i="201" s="1"/>
  <c r="K11" i="201"/>
  <c r="K12" i="201"/>
  <c r="K13" i="201"/>
  <c r="K14" i="201"/>
  <c r="K15" i="201"/>
  <c r="K16" i="201"/>
  <c r="K17" i="201"/>
  <c r="K18" i="201"/>
  <c r="K18" i="207" l="1"/>
  <c r="K17" i="207"/>
  <c r="K16" i="207"/>
  <c r="K15" i="207"/>
  <c r="K14" i="207"/>
  <c r="K13" i="207"/>
  <c r="K12" i="207"/>
  <c r="K11" i="207"/>
  <c r="K10" i="207"/>
  <c r="K19" i="207" s="1"/>
  <c r="H214" i="182" l="1"/>
  <c r="H216" i="182" s="1"/>
  <c r="C203" i="182"/>
  <c r="D184" i="182"/>
  <c r="C178" i="182"/>
  <c r="C183" i="182" s="1"/>
  <c r="C187" i="182" s="1"/>
  <c r="C168" i="182"/>
  <c r="C169" i="182"/>
  <c r="C170" i="182" s="1"/>
  <c r="C171" i="182" s="1"/>
  <c r="C172" i="182" s="1"/>
  <c r="C173" i="182" s="1"/>
  <c r="C174" i="182" s="1"/>
  <c r="C175" i="182" s="1"/>
  <c r="C176" i="182" s="1"/>
  <c r="C164" i="182"/>
  <c r="C156" i="182"/>
  <c r="C157" i="182" s="1"/>
  <c r="C158" i="182" s="1"/>
  <c r="C159" i="182" s="1"/>
  <c r="C160" i="182" s="1"/>
  <c r="C146" i="182"/>
  <c r="C151" i="182"/>
  <c r="C152" i="182"/>
  <c r="C153" i="182" s="1"/>
  <c r="C142" i="182"/>
  <c r="G139" i="182"/>
  <c r="H139" i="182" s="1"/>
  <c r="D139" i="182"/>
  <c r="C137" i="182"/>
  <c r="C127" i="182"/>
  <c r="C128" i="182"/>
  <c r="C129" i="182"/>
  <c r="C130" i="182" s="1"/>
  <c r="C131" i="182" s="1"/>
  <c r="C132" i="182" s="1"/>
  <c r="C133" i="182" s="1"/>
  <c r="C134" i="182" s="1"/>
  <c r="C135" i="182" s="1"/>
  <c r="C119" i="182"/>
  <c r="C120" i="182"/>
  <c r="C121" i="182" s="1"/>
  <c r="C122" i="182" s="1"/>
  <c r="C123" i="182" s="1"/>
  <c r="G102" i="182"/>
  <c r="H102" i="182" s="1"/>
  <c r="F102" i="182"/>
  <c r="D102" i="182"/>
  <c r="G101" i="182"/>
  <c r="H101" i="182" s="1"/>
  <c r="D101" i="182"/>
  <c r="G98" i="182"/>
  <c r="H98" i="182" s="1"/>
  <c r="D98" i="182"/>
  <c r="G97" i="182"/>
  <c r="F97" i="182"/>
  <c r="D97" i="182"/>
  <c r="C95" i="182"/>
  <c r="C100" i="182"/>
  <c r="C104" i="182"/>
  <c r="C109" i="182" s="1"/>
  <c r="C114" i="182" s="1"/>
  <c r="C115" i="182" s="1"/>
  <c r="C116" i="182" s="1"/>
  <c r="C85" i="182"/>
  <c r="C86" i="182" s="1"/>
  <c r="C87" i="182" s="1"/>
  <c r="C88" i="182" s="1"/>
  <c r="C89" i="182" s="1"/>
  <c r="C90" i="182" s="1"/>
  <c r="C91" i="182" s="1"/>
  <c r="C92" i="182" s="1"/>
  <c r="C93" i="182" s="1"/>
  <c r="F78" i="182"/>
  <c r="F77" i="182"/>
  <c r="C77" i="182"/>
  <c r="C78" i="182" s="1"/>
  <c r="C79" i="182" s="1"/>
  <c r="C80" i="182" s="1"/>
  <c r="C81" i="182" s="1"/>
  <c r="G74" i="182"/>
  <c r="G116" i="182" s="1"/>
  <c r="G73" i="182"/>
  <c r="G115" i="182" s="1"/>
  <c r="G152" i="182" s="1"/>
  <c r="H73" i="182"/>
  <c r="G70" i="182"/>
  <c r="H70" i="182" s="1"/>
  <c r="F70" i="182"/>
  <c r="G69" i="182"/>
  <c r="G111" i="182" s="1"/>
  <c r="F69" i="182"/>
  <c r="G68" i="182"/>
  <c r="H68" i="182" s="1"/>
  <c r="F68" i="182"/>
  <c r="G65" i="182"/>
  <c r="G107" i="182"/>
  <c r="G144" i="182" s="1"/>
  <c r="F65" i="182"/>
  <c r="G64" i="182"/>
  <c r="H64" i="182" s="1"/>
  <c r="F64" i="182"/>
  <c r="G63" i="182"/>
  <c r="G105" i="182" s="1"/>
  <c r="F63" i="182"/>
  <c r="F60" i="182"/>
  <c r="F59" i="182"/>
  <c r="D59" i="182"/>
  <c r="F56" i="182"/>
  <c r="F55" i="182"/>
  <c r="F54" i="182"/>
  <c r="C53" i="182"/>
  <c r="C58" i="182"/>
  <c r="C62" i="182" s="1"/>
  <c r="F51" i="182"/>
  <c r="F50" i="182"/>
  <c r="F49" i="182"/>
  <c r="F48" i="182"/>
  <c r="F47" i="182"/>
  <c r="F46" i="182"/>
  <c r="F45" i="182"/>
  <c r="F44" i="182"/>
  <c r="F43" i="182"/>
  <c r="C43" i="182"/>
  <c r="C44" i="182"/>
  <c r="C45" i="182" s="1"/>
  <c r="C46" i="182" s="1"/>
  <c r="C47" i="182" s="1"/>
  <c r="C48" i="182" s="1"/>
  <c r="C49" i="182" s="1"/>
  <c r="C50" i="182" s="1"/>
  <c r="C51" i="182" s="1"/>
  <c r="G39" i="182"/>
  <c r="H39" i="182" s="1"/>
  <c r="G38" i="182"/>
  <c r="H38" i="182" s="1"/>
  <c r="G37" i="182"/>
  <c r="H37" i="182" s="1"/>
  <c r="G79" i="182"/>
  <c r="H79" i="182" s="1"/>
  <c r="G36" i="182"/>
  <c r="H36" i="182" s="1"/>
  <c r="G35" i="182"/>
  <c r="G77" i="182" s="1"/>
  <c r="C35" i="182"/>
  <c r="C36" i="182"/>
  <c r="C37" i="182" s="1"/>
  <c r="C38" i="182" s="1"/>
  <c r="C39" i="182" s="1"/>
  <c r="G32" i="182"/>
  <c r="G60" i="182" s="1"/>
  <c r="F32" i="182"/>
  <c r="G31" i="182"/>
  <c r="G59" i="182" s="1"/>
  <c r="F31" i="182"/>
  <c r="D31" i="182"/>
  <c r="G28" i="182"/>
  <c r="G56" i="182" s="1"/>
  <c r="H56" i="182" s="1"/>
  <c r="F28" i="182"/>
  <c r="G27" i="182"/>
  <c r="G180" i="182" s="1"/>
  <c r="H180" i="182" s="1"/>
  <c r="F27" i="182"/>
  <c r="G26" i="182"/>
  <c r="G54" i="182" s="1"/>
  <c r="F26" i="182"/>
  <c r="C25" i="182"/>
  <c r="C30" i="182"/>
  <c r="G23" i="182"/>
  <c r="G51" i="182" s="1"/>
  <c r="H51" i="182" s="1"/>
  <c r="F23" i="182"/>
  <c r="G22" i="182"/>
  <c r="G92" i="182" s="1"/>
  <c r="F22" i="182"/>
  <c r="G21" i="182"/>
  <c r="G49" i="182" s="1"/>
  <c r="H49" i="182" s="1"/>
  <c r="F21" i="182"/>
  <c r="H21" i="182" s="1"/>
  <c r="G20" i="182"/>
  <c r="G90" i="182" s="1"/>
  <c r="G19" i="182"/>
  <c r="G89" i="182" s="1"/>
  <c r="H19" i="182"/>
  <c r="G18" i="182"/>
  <c r="G88" i="182" s="1"/>
  <c r="G17" i="182"/>
  <c r="H17" i="182" s="1"/>
  <c r="F17" i="182"/>
  <c r="G16" i="182"/>
  <c r="G44" i="182" s="1"/>
  <c r="H44" i="182" s="1"/>
  <c r="G15" i="182"/>
  <c r="G43" i="182" s="1"/>
  <c r="H43" i="182" s="1"/>
  <c r="C15" i="182"/>
  <c r="C16" i="182" s="1"/>
  <c r="C17" i="182" s="1"/>
  <c r="C18" i="182" s="1"/>
  <c r="C19" i="182" s="1"/>
  <c r="C20" i="182" s="1"/>
  <c r="C21" i="182" s="1"/>
  <c r="C22" i="182" s="1"/>
  <c r="C23" i="182" s="1"/>
  <c r="G11" i="182"/>
  <c r="G164" i="182"/>
  <c r="H164" i="182" s="1"/>
  <c r="H165" i="182" s="1"/>
  <c r="F11" i="182"/>
  <c r="C11" i="182"/>
  <c r="H23" i="182"/>
  <c r="H31" i="182"/>
  <c r="G78" i="182"/>
  <c r="G120" i="182" s="1"/>
  <c r="G110" i="182"/>
  <c r="G147" i="182" s="1"/>
  <c r="G80" i="182"/>
  <c r="H80" i="182" s="1"/>
  <c r="H35" i="182"/>
  <c r="G91" i="182"/>
  <c r="H91" i="182" s="1"/>
  <c r="H26" i="182"/>
  <c r="H28" i="182"/>
  <c r="G45" i="182"/>
  <c r="C105" i="182"/>
  <c r="H45" i="182" l="1"/>
  <c r="G87" i="182"/>
  <c r="G129" i="182" s="1"/>
  <c r="H69" i="182"/>
  <c r="H63" i="182"/>
  <c r="H66" i="182" s="1"/>
  <c r="H65" i="182"/>
  <c r="G132" i="182"/>
  <c r="H90" i="182"/>
  <c r="C188" i="182"/>
  <c r="C192" i="182"/>
  <c r="C197" i="182" s="1"/>
  <c r="C198" i="182" s="1"/>
  <c r="C199" i="182" s="1"/>
  <c r="H77" i="182"/>
  <c r="G119" i="182"/>
  <c r="G156" i="182" s="1"/>
  <c r="H156" i="182" s="1"/>
  <c r="C63" i="182"/>
  <c r="C67" i="182"/>
  <c r="C72" i="182" s="1"/>
  <c r="C73" i="182" s="1"/>
  <c r="C74" i="182" s="1"/>
  <c r="H88" i="182"/>
  <c r="G130" i="182"/>
  <c r="H130" i="182" s="1"/>
  <c r="G122" i="182"/>
  <c r="G46" i="182"/>
  <c r="H46" i="182" s="1"/>
  <c r="H18" i="182"/>
  <c r="H15" i="182"/>
  <c r="H97" i="182"/>
  <c r="G85" i="182"/>
  <c r="H85" i="182" s="1"/>
  <c r="G93" i="182"/>
  <c r="G106" i="182"/>
  <c r="H106" i="182" s="1"/>
  <c r="H11" i="182"/>
  <c r="H12" i="182" s="1"/>
  <c r="G48" i="182"/>
  <c r="H48" i="182" s="1"/>
  <c r="H20" i="182"/>
  <c r="H132" i="182"/>
  <c r="G173" i="182"/>
  <c r="H173" i="182" s="1"/>
  <c r="G153" i="182"/>
  <c r="G199" i="182" s="1"/>
  <c r="H199" i="182" s="1"/>
  <c r="H116" i="182"/>
  <c r="H71" i="182"/>
  <c r="G133" i="182"/>
  <c r="H133" i="182" s="1"/>
  <c r="G55" i="182"/>
  <c r="H55" i="182" s="1"/>
  <c r="H103" i="182"/>
  <c r="H115" i="182"/>
  <c r="G143" i="182"/>
  <c r="G189" i="182" s="1"/>
  <c r="H189" i="182" s="1"/>
  <c r="H87" i="182"/>
  <c r="G112" i="182"/>
  <c r="H27" i="182"/>
  <c r="H29" i="182" s="1"/>
  <c r="H74" i="182"/>
  <c r="H75" i="182" s="1"/>
  <c r="G127" i="182"/>
  <c r="H127" i="182" s="1"/>
  <c r="G81" i="182"/>
  <c r="G193" i="182"/>
  <c r="H193" i="182" s="1"/>
  <c r="H147" i="182"/>
  <c r="G157" i="182"/>
  <c r="H157" i="182" s="1"/>
  <c r="H120" i="182"/>
  <c r="H152" i="182"/>
  <c r="G198" i="182"/>
  <c r="H198" i="182" s="1"/>
  <c r="H129" i="182"/>
  <c r="G170" i="182"/>
  <c r="H170" i="182" s="1"/>
  <c r="G131" i="182"/>
  <c r="H89" i="182"/>
  <c r="H59" i="182"/>
  <c r="G184" i="182"/>
  <c r="H184" i="182" s="1"/>
  <c r="G142" i="182"/>
  <c r="H105" i="182"/>
  <c r="H144" i="182"/>
  <c r="G190" i="182"/>
  <c r="H190" i="182" s="1"/>
  <c r="H60" i="182"/>
  <c r="G185" i="182"/>
  <c r="H185" i="182" s="1"/>
  <c r="H40" i="182"/>
  <c r="G134" i="182"/>
  <c r="H92" i="182"/>
  <c r="H54" i="182"/>
  <c r="H57" i="182" s="1"/>
  <c r="G96" i="182"/>
  <c r="G148" i="182"/>
  <c r="H111" i="182"/>
  <c r="G174" i="182"/>
  <c r="H174" i="182" s="1"/>
  <c r="H78" i="182"/>
  <c r="H110" i="182"/>
  <c r="G47" i="182"/>
  <c r="H47" i="182" s="1"/>
  <c r="G121" i="182"/>
  <c r="H107" i="182"/>
  <c r="H32" i="182"/>
  <c r="H33" i="182" s="1"/>
  <c r="G86" i="182"/>
  <c r="H16" i="182"/>
  <c r="G50" i="182"/>
  <c r="H50" i="182" s="1"/>
  <c r="H22" i="182"/>
  <c r="G181" i="182"/>
  <c r="H181" i="182" s="1"/>
  <c r="G171" i="182" l="1"/>
  <c r="H171" i="182" s="1"/>
  <c r="H143" i="182"/>
  <c r="H119" i="182"/>
  <c r="H24" i="182"/>
  <c r="G168" i="182"/>
  <c r="H168" i="182" s="1"/>
  <c r="H122" i="182"/>
  <c r="G159" i="182"/>
  <c r="H52" i="182"/>
  <c r="H93" i="182"/>
  <c r="G135" i="182"/>
  <c r="G123" i="182"/>
  <c r="H81" i="182"/>
  <c r="H82" i="182" s="1"/>
  <c r="H153" i="182"/>
  <c r="H154" i="182" s="1"/>
  <c r="H112" i="182"/>
  <c r="H113" i="182" s="1"/>
  <c r="G149" i="182"/>
  <c r="H117" i="182"/>
  <c r="H108" i="182"/>
  <c r="H200" i="182"/>
  <c r="G158" i="182"/>
  <c r="H158" i="182" s="1"/>
  <c r="H121" i="182"/>
  <c r="H86" i="182"/>
  <c r="G128" i="182"/>
  <c r="H142" i="182"/>
  <c r="H145" i="182" s="1"/>
  <c r="G188" i="182"/>
  <c r="H188" i="182" s="1"/>
  <c r="H191" i="182" s="1"/>
  <c r="G172" i="182"/>
  <c r="H172" i="182" s="1"/>
  <c r="H131" i="182"/>
  <c r="G194" i="182"/>
  <c r="H194" i="182" s="1"/>
  <c r="H148" i="182"/>
  <c r="H186" i="182"/>
  <c r="G179" i="182"/>
  <c r="H179" i="182" s="1"/>
  <c r="H182" i="182" s="1"/>
  <c r="H96" i="182"/>
  <c r="H99" i="182" s="1"/>
  <c r="G138" i="182"/>
  <c r="H138" i="182" s="1"/>
  <c r="H140" i="182" s="1"/>
  <c r="G175" i="182"/>
  <c r="H175" i="182" s="1"/>
  <c r="H134" i="182"/>
  <c r="H61" i="182"/>
  <c r="H159" i="182" l="1"/>
  <c r="G202" i="182"/>
  <c r="H202" i="182" s="1"/>
  <c r="H94" i="182"/>
  <c r="H135" i="182"/>
  <c r="G176" i="182"/>
  <c r="H176" i="182" s="1"/>
  <c r="H196" i="182"/>
  <c r="H149" i="182"/>
  <c r="H150" i="182" s="1"/>
  <c r="G195" i="182"/>
  <c r="H195" i="182" s="1"/>
  <c r="G160" i="182"/>
  <c r="H123" i="182"/>
  <c r="H124" i="182" s="1"/>
  <c r="H128" i="182"/>
  <c r="G169" i="182"/>
  <c r="H169" i="182" s="1"/>
  <c r="H136" i="182" l="1"/>
  <c r="H177" i="182"/>
  <c r="H160" i="182"/>
  <c r="H161" i="182" s="1"/>
  <c r="G203" i="182"/>
  <c r="H203" i="182" s="1"/>
  <c r="H204" i="182" s="1"/>
  <c r="H206" i="182"/>
  <c r="H210" i="182" s="1"/>
  <c r="H211" i="182" s="1"/>
  <c r="H219" i="18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139" authorId="0" shapeId="0" xr:uid="{C12A84DE-67C7-40B2-96BD-26E11AF776DF}">
      <text>
        <r>
          <rPr>
            <b/>
            <sz val="9"/>
            <color indexed="81"/>
            <rFont val="Tahoma"/>
            <family val="2"/>
          </rPr>
          <t>user:</t>
        </r>
        <r>
          <rPr>
            <sz val="9"/>
            <color indexed="81"/>
            <rFont val="Tahoma"/>
            <family val="2"/>
          </rPr>
          <t xml:space="preserve">
MAYUSCULAS </t>
        </r>
      </text>
    </comment>
  </commentList>
</comments>
</file>

<file path=xl/sharedStrings.xml><?xml version="1.0" encoding="utf-8"?>
<sst xmlns="http://schemas.openxmlformats.org/spreadsheetml/2006/main" count="659" uniqueCount="172">
  <si>
    <t>DESCRIPCIÓN</t>
  </si>
  <si>
    <t>UND</t>
  </si>
  <si>
    <t>CANTIDAD</t>
  </si>
  <si>
    <t>UND.</t>
  </si>
  <si>
    <t>Código</t>
  </si>
  <si>
    <t>Versión</t>
  </si>
  <si>
    <t>M2</t>
  </si>
  <si>
    <t>FORMULARIO 1</t>
  </si>
  <si>
    <t>Nº</t>
  </si>
  <si>
    <t>ÍTEM DE PAGO</t>
  </si>
  <si>
    <t xml:space="preserve">ESPECIFICACIONES </t>
  </si>
  <si>
    <t>VALOR UNITARIO</t>
  </si>
  <si>
    <t xml:space="preserve">VALOR TOTAL                                </t>
  </si>
  <si>
    <t>GENERAL</t>
  </si>
  <si>
    <t>PARTICULAR</t>
  </si>
  <si>
    <t>Subtotal</t>
  </si>
  <si>
    <t xml:space="preserve">    IVA  (sobre la utilidad)</t>
  </si>
  <si>
    <t>TOTAL COSTO DIRECTO APROXIMADO AL PESO</t>
  </si>
  <si>
    <t>M3</t>
  </si>
  <si>
    <t>KG</t>
  </si>
  <si>
    <t>ESTUCO Y PINTURA</t>
  </si>
  <si>
    <t>PINTURA</t>
  </si>
  <si>
    <t>RE-EMBOQUILLADO PARA CERÁMICA 2MM</t>
  </si>
  <si>
    <t>ALISTADO DE PISOS ( e= 0,01m a 0,04m- INCLUYE RETIRO)</t>
  </si>
  <si>
    <t>SUMINITRO E INSTALACIÓN DE VIDRIO 3MM</t>
  </si>
  <si>
    <t>LIMPIEZA DE CUBIERTA INCLUYE ESTRUCTURA METALICA</t>
  </si>
  <si>
    <t>LIMPIEZA DE CANALES Y BAJANTES</t>
  </si>
  <si>
    <t>CRISTALERIA</t>
  </si>
  <si>
    <t>PISOS</t>
  </si>
  <si>
    <t>DESCRIPCION</t>
  </si>
  <si>
    <t>PORCENTAJE</t>
  </si>
  <si>
    <t>A=</t>
  </si>
  <si>
    <t>I=</t>
  </si>
  <si>
    <t>U=</t>
  </si>
  <si>
    <t>TOTAL A.I.U</t>
  </si>
  <si>
    <t>A.I.U.=</t>
  </si>
  <si>
    <t>PRESUPUESTO OFICIAL</t>
  </si>
  <si>
    <t xml:space="preserve"> UNIDAD ADMINISTRATIVA ESPECIAL DE AERONAUTICA CIVIL</t>
  </si>
  <si>
    <t>Formulario 1- Formulario de Presupuesto Oficial</t>
  </si>
  <si>
    <t>OBJETO:REALIZAR EL MANTENIMIENTO DE LAS EDIFICACIONES A CARGO DE LA AEROCIVIL DEL AEROPUERTO ERNESTO CORTISSOZ DE BARRAQUILLA, ATLANTICO.</t>
  </si>
  <si>
    <t>EDIFICIO ÁREA ADMINISTRATIVA</t>
  </si>
  <si>
    <t>MAMPOSTERIA</t>
  </si>
  <si>
    <t>SubTotal</t>
  </si>
  <si>
    <t>EDIFICIO NUEVO CENTRO DE CONTROL</t>
  </si>
  <si>
    <t>SUMNISTRO E INSTALACION DE MURO DIVISORIO  (BLOQUE No. 4)</t>
  </si>
  <si>
    <t>PAÑETE LISO IMPERMEABILIZADO MUROS 1:4 (INCLUYE FILOS Y DILATACIONES)</t>
  </si>
  <si>
    <t>PAÑETE LISO IMPERMEABILIZADO MUROS 1:4 e= 0,04m (INCLUYE FILOS Y DILATACIONES)</t>
  </si>
  <si>
    <t>ML</t>
  </si>
  <si>
    <t>ENCHAPE MURO EN CERÁMICA (INCLUYE RETIRO Y ENBOQUILLADO)</t>
  </si>
  <si>
    <t>ENCHAPE PISO EN CERÁMICA  (INCLUYE RETIRO Y ENBOQUILLADO)</t>
  </si>
  <si>
    <t>ENCHAPE PISO EN BALDOSA  DE GRANITO PULIDO (INCLUYE RETIRO Y EMBOQILLADO)</t>
  </si>
  <si>
    <t xml:space="preserve">CUBIERTA </t>
  </si>
  <si>
    <t>SUMINISTRO E INSTALACIÓN DE CIELORRASO PLANO SUPERBOARD 8MM (INCLUYE RETIRO)</t>
  </si>
  <si>
    <t>LIMPIEZA PROFUNDA</t>
  </si>
  <si>
    <t>LIMPIEZA DE FACHADA INCLUYE VENTANERIA Y PUERTAS</t>
  </si>
  <si>
    <t xml:space="preserve">MANTENIMIIENTO GENERAL DE BATERIA DE BAÑOS INCLUYE DESINFECCIÓN </t>
  </si>
  <si>
    <t>LIMPIEZA PULIDA Y BRILLO DE PISOS INCLUYE GUARDAESCOBA</t>
  </si>
  <si>
    <t>EDIFICIO SAR- AIM-AISON-COMUNICACIONES - PLAN DE VUELO</t>
  </si>
  <si>
    <t>CUBIERTA Y CIELORASO</t>
  </si>
  <si>
    <t>CARPINTERIA METÁLICA</t>
  </si>
  <si>
    <t>SUMINITRO E INSTALACIÓN DE PUERTA LAMINA MAS MARCO (INCLUYE RETIRO Y CERRADURA)</t>
  </si>
  <si>
    <t>ESMALTE SOBRE LAMINA LINEAL (INCLUYE DISOLVENTE)</t>
  </si>
  <si>
    <t>ESMALTE SOBRE LAMINA LLENA (INCLUYE DISOLVENTE)</t>
  </si>
  <si>
    <t>CARPINTERIA MADERA</t>
  </si>
  <si>
    <t>SUMINISTRO E INSTALACIÓN DE PUERTA  EN MADERA Y MARCO (INCLUYE RETIRO Y CERRADURA)</t>
  </si>
  <si>
    <t>TINTILLA SOBRE MADERA LINEAL</t>
  </si>
  <si>
    <t>TINTILLA SOBRE MADERA LLENA</t>
  </si>
  <si>
    <t>SUMINISTRO E INSTALACIÓN DE VENTANAL Y MARCO Y/O PUERTA CRISTAL TEMPLADO 8 MM</t>
  </si>
  <si>
    <t>SUBESTACIÓN ELÉCTRICA</t>
  </si>
  <si>
    <t xml:space="preserve">PAVIMENTO </t>
  </si>
  <si>
    <t>SUMINISTRO E INSTALACIÓN DE PUERTA  EN MADERA Y MARCO(INCLUYE RETIRO Y CERRADURA)</t>
  </si>
  <si>
    <t>ALMACEN   NUEVO</t>
  </si>
  <si>
    <t>PAVIMENTO</t>
  </si>
  <si>
    <t>GARITA</t>
  </si>
  <si>
    <t>TORRE DE CONTROL</t>
  </si>
  <si>
    <t>SUMINISTRO E INSTALACIÓN DE PUERTA  EN MADERA MAS MARCO(INCLUYE RETIRO Y CERRADURA)</t>
  </si>
  <si>
    <t xml:space="preserve"> ADMINISTRACION (A)</t>
  </si>
  <si>
    <t xml:space="preserve"> IMPREVISTOS (I)</t>
  </si>
  <si>
    <t xml:space="preserve">  UTILIDADES (U)</t>
  </si>
  <si>
    <t xml:space="preserve">BOLSA DEMONTO AGOTABLE </t>
  </si>
  <si>
    <t>BOLSA  DE MONTO AGOTABLE PARA SUMINISTRO E INSTALACION  Y/0 REPARACION DE PUNTOS ELECTRICOS, HIDRAULICOS, AA, MANTENIMIENTO BATERIAS BAÑO, MANTENIMIENTO SOPORTES METALICOS FACHADAS  Y PAGO DE ACTIVIDADES DE MANTENIMIENTO LADO TIERRA INCLUYE LIMPIEZA PROFUNDA.</t>
  </si>
  <si>
    <t>VALOR TOTAL APROXIMADO AL PESO</t>
  </si>
  <si>
    <r>
      <rPr>
        <b/>
        <sz val="11"/>
        <rFont val="Arial"/>
        <family val="2"/>
      </rPr>
      <t>NOTA 1:</t>
    </r>
    <r>
      <rPr>
        <sz val="11"/>
        <rFont val="Arial"/>
        <family val="2"/>
      </rPr>
      <t xml:space="preserve"> Los valores unitarios de los costos directos incluyen la Administracion (A) , los Imprevistos (I) y utilidad. Ademas en el desgloce de la administración  deben incluir los costos por temas de protoolos del Coronavirus 19.</t>
    </r>
  </si>
  <si>
    <r>
      <rPr>
        <b/>
        <sz val="11"/>
        <rFont val="Arial"/>
        <family val="2"/>
      </rPr>
      <t xml:space="preserve">NOTA 2: </t>
    </r>
    <r>
      <rPr>
        <sz val="11"/>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</si>
  <si>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 xml:space="preserve">NOTA 3: </t>
    </r>
    <r>
      <rPr>
        <sz val="11"/>
        <rFont val="Arial"/>
        <family val="2"/>
      </rPr>
      <t xml:space="preserve"> El pago de la bolsa de monto agotable que se ejecute en actividades de suministro e instalación  y/o reparación de puntos eléctricos, hidráulicos y sanitarios  se realizará mediante la siguiente metodología: Una vez la interventoría notifique al contratista de obra del daño de alguna instalación eléctrica y/o sanitaria y/o hidráulica, deberá presentar el mismo día dos cotizaciones del insumo(s) requerido(s) para atender el daño, la interventoría en un término no mayor de dos horas deberá aprobar una de las cotizaciones presentadas y ordenar el arreglo del daño, momento a partir del cual se medirá el tiempo de respuesta descrito en los INDICADORES DE MEDICIÓN PARA EL CUMPLIMIENTO DE LAS ACTIVIDADES DEL MANTENIMIENTO (ver especificaciones técnicas). La anterior metodología aplica para insumos que superen los $ 100.000 pesos M/C. Para valores menos a $100.000 solo se requiere de una cotización. Para el pago el contratista de mantenimiento deberá presentar la factura de compra de los elementos adquiridos al interventor. </t>
    </r>
  </si>
  <si>
    <r>
      <rPr>
        <b/>
        <sz val="11"/>
        <rFont val="Arial"/>
        <family val="2"/>
      </rPr>
      <t>NOTA 4:  El valor de  las bolsa de monto agotables para  NO podrá ser modificado por los interesados al proceso licitatorio</t>
    </r>
    <r>
      <rPr>
        <sz val="11"/>
        <rFont val="Arial"/>
        <family val="2"/>
      </rPr>
      <t xml:space="preserve">. El no cumplimiento de lo anterior es causal de rechazo. En la etapa de diagnóstico podrá ser modificado con la aprobación de la interventoría y la AEROCIVIL. (ver detalle en el documento estudios previos).								</t>
    </r>
  </si>
  <si>
    <r>
      <rPr>
        <b/>
        <sz val="11"/>
        <rFont val="Arial"/>
        <family val="2"/>
      </rPr>
      <t>NOTA 5:</t>
    </r>
    <r>
      <rPr>
        <sz val="11"/>
        <rFont val="Arial"/>
        <family val="2"/>
      </rPr>
      <t xml:space="preserve"> El A.I.U y su discriminación presentadas por el INTERESADO deben estar en porcentaje (%). </t>
    </r>
  </si>
  <si>
    <r>
      <rPr>
        <b/>
        <sz val="11"/>
        <rFont val="Arial"/>
        <family val="2"/>
      </rPr>
      <t>NOTA 6</t>
    </r>
    <r>
      <rPr>
        <sz val="11"/>
        <rFont val="Arial"/>
        <family val="2"/>
      </rPr>
      <t>:El valor del A.I.U. que presenten los proponentes no debe ser menor al 85% o mayor al 110 % del Valor Oficial del Porcentaje de A.I.U, establecido en el Formulario 1– Formulario de Presupuesto Oficial.</t>
    </r>
  </si>
  <si>
    <t>UTILIDAD</t>
  </si>
  <si>
    <t>CCE-EICP-FM-25</t>
  </si>
  <si>
    <t>ADMINISTRACION</t>
  </si>
  <si>
    <t>ITEM</t>
  </si>
  <si>
    <t>UNIDAD</t>
  </si>
  <si>
    <t>TARIFA</t>
  </si>
  <si>
    <t>TRABAJADOR</t>
  </si>
  <si>
    <t>JORNAL</t>
  </si>
  <si>
    <t xml:space="preserve"> </t>
  </si>
  <si>
    <t>A</t>
  </si>
  <si>
    <t>X</t>
  </si>
  <si>
    <t>VERSIÓN</t>
  </si>
  <si>
    <t xml:space="preserve">[NÚMERO DEL PROCESO] </t>
  </si>
  <si>
    <t>PÁGINA</t>
  </si>
  <si>
    <t>DE</t>
  </si>
  <si>
    <t xml:space="preserve">ANALISIS DE PRECIOS UNITARIOS </t>
  </si>
  <si>
    <t>FECHA</t>
  </si>
  <si>
    <t>DD</t>
  </si>
  <si>
    <t>MM</t>
  </si>
  <si>
    <t>AA</t>
  </si>
  <si>
    <t>DATOS ESPECÍFICOS</t>
  </si>
  <si>
    <t>I. EQUIPO</t>
  </si>
  <si>
    <t>MARCA</t>
  </si>
  <si>
    <t>TIPO</t>
  </si>
  <si>
    <t>TARIFA/HORA</t>
  </si>
  <si>
    <t>RENDIMIENTO</t>
  </si>
  <si>
    <t>Vr. UNITARIO</t>
  </si>
  <si>
    <t>SUBTOTAL $</t>
  </si>
  <si>
    <t>II. MATERIALES</t>
  </si>
  <si>
    <t>PRECIO UNIT.</t>
  </si>
  <si>
    <t>III. TRANSPORTES</t>
  </si>
  <si>
    <t>MATERIAL</t>
  </si>
  <si>
    <t>VOL. o PESO</t>
  </si>
  <si>
    <t>DISTANCIA</t>
  </si>
  <si>
    <t>IV. MANO DE OBRA</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</si>
  <si>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</si>
  <si>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</si>
  <si>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</si>
  <si>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</si>
  <si>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</si>
  <si>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</si>
  <si>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</si>
  <si>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</si>
  <si>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</si>
  <si>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</si>
  <si>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</si>
  <si>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</si>
  <si>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</si>
  <si>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</si>
  <si>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</si>
  <si>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</si>
  <si>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</si>
  <si>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</si>
  <si>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OBJETO: REALIZAR EL REVESTIMIENTO A LOS CANALES DE AGUAS LLUVIAS UBICADOS EN LOS AEROPUERTOS DE ARAUQUITA Y PUERTO RONDON</t>
  </si>
  <si>
    <t>AEROPUERTO EL TRONCAL DE ARAUQUITA</t>
  </si>
  <si>
    <t>TRAZADO SOBRE TERRENO</t>
  </si>
  <si>
    <t>ROCERIA, LIMPIEZA Y NIVELACION  (INCLUYE RETIRO DE ESCOMBROS)</t>
  </si>
  <si>
    <t>DEMOLICIONES VARIAS (INCLUYE RETIRO DE ESCOMBROS)</t>
  </si>
  <si>
    <t>EXCAVACION MANUAL EN MATERIAL CONGLOMERADO</t>
  </si>
  <si>
    <t>RELLENO DETRAS DE LA ESTRUCTURA  CON MATERIAL PROVENIENTE DE LA EXCAVACION</t>
  </si>
  <si>
    <t>RELLENO CON BASE GRANULAR e = 0,10 m</t>
  </si>
  <si>
    <t>SOLADO EN CONCRETO DE 2000 PSI e = 0,05 m</t>
  </si>
  <si>
    <t>CONCRETO DE 3000 PSI PARA REVESTIMIENTO CANALES e = 0,10 m  INCLUYE FORMALETA, DILATACIONES Y MALLA ELECTROSOLDADA</t>
  </si>
  <si>
    <t xml:space="preserve">TRANSPORTE DE MATERIAL SOBRANTE DE EXCAVACIÓN  Y DISPOSICION FINAL DE ESCOMBROS EN SITIO AUTORIZADO </t>
  </si>
  <si>
    <t>HA</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</si>
  <si>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</si>
  <si>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</si>
  <si>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</si>
  <si>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</si>
  <si>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</si>
  <si>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</si>
  <si>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</si>
  <si>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t xml:space="preserve">SUBTOTAL </t>
  </si>
  <si>
    <t>AEROPUERTO DE PUERTO RONDON</t>
  </si>
  <si>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</si>
  <si>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</si>
  <si>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</si>
  <si>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</si>
  <si>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</si>
  <si>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</si>
  <si>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</si>
  <si>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ITEMS DE LA PROPUESTA ECONÓMICA</t>
  </si>
  <si>
    <t>ITEMS NO PREVISTOS</t>
  </si>
  <si>
    <r>
      <t>M</t>
    </r>
    <r>
      <rPr>
        <b/>
        <vertAlign val="superscript"/>
        <sz val="8"/>
        <rFont val="Arial Narrow"/>
        <family val="2"/>
      </rPr>
      <t>3</t>
    </r>
    <r>
      <rPr>
        <b/>
        <sz val="8"/>
        <rFont val="Arial Narrow"/>
        <family val="2"/>
      </rPr>
      <t xml:space="preserve"> o Ton/Km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</si>
</sst>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_ * #,##0_ ;_ * \-#,##0_ ;_ * &quot;-&quot;??_ ;_ @_ "/>
    <numFmt numFmtId="168" formatCode="_(&quot;C$&quot;* #,##0.00_);_(&quot;C$&quot;* \(#,##0.00\);_(&quot;C$&quot;* &quot;-&quot;??_);_(@_)"/>
    <numFmt numFmtId="169" formatCode="&quot;$&quot;\ #,##0.00_);\(&quot;$&quot;\ #,##0.00\)"/>
    <numFmt numFmtId="170" formatCode="_-[$$-240A]* #,##0.00_-;\-[$$-240A]* #,##0.00_-;_-[$$-240A]* &quot;-&quot;??_-;_-@_-"/>
    <numFmt numFmtId="171" formatCode="_-[$$-240A]\ * #,##0.00_ ;_-[$$-240A]\ * \-#,##0.00\ ;_-[$$-240A]\ * &quot;-&quot;??_ ;_-@_ "/>
    <numFmt numFmtId="172" formatCode="_-* #,##0.00\ &quot;Pts&quot;_-;\-* #,##0.00\ &quot;Pts&quot;_-;_-* &quot;-&quot;??\ &quot;Pts&quot;_-;_-@_-"/>
    <numFmt numFmtId="173" formatCode="_([$$-240A]\ * #,##0.00_);_([$$-240A]\ * \(#,##0.00\);_([$$-240A]\ * &quot;-&quot;??_);_(@_)"/>
    <numFmt numFmtId="174" formatCode="_([$$-240A]\ * #,##0_);_([$$-240A]\ * \(#,##0\);_([$$-240A]\ * &quot;-&quot;??_);_(@_)"/>
    <numFmt numFmtId="175" formatCode="_ [$$-240A]\ * #,##0.00_ ;_ [$$-240A]\ * \-#,##0.00_ ;_ [$$-240A]\ * &quot;-&quot;??_ ;_ @_ "/>
    <numFmt numFmtId="176" formatCode="0#.00\ \L\t"/>
    <numFmt numFmtId="177" formatCode="0.0"/>
    <numFmt numFmtId="178" formatCode="_-[$$-240A]\ * #,##0.00_-;\-[$$-240A]\ * #,##0.00_-;_-[$$-240A]\ * &quot;-&quot;??_-;_-@_-"/>
    <numFmt numFmtId="179" formatCode="0.0%"/>
    <numFmt numFmtId="180" formatCode="_ * #,##0.00_ ;_ * \-#,##0.00_ ;_ * &quot;-&quot;??_ ;_ @_ "/>
    <numFmt numFmtId="182" formatCode="_-* #,##0.00\ _€_-;\-* #,##0.00\ _€_-;_-* &quot;-&quot;??\ _€_-;_-@_-"/>
    <numFmt numFmtId="185" formatCode="&quot;$&quot;\ #,##0_);\(&quot;$&quot;\ #,##0\)"/>
    <numFmt numFmtId="186" formatCode="_-&quot;$&quot;* #,##0_-;\-&quot;$&quot;* #,##0_-;_-&quot;$&quot;* &quot;-&quot;??_-;_-@_-"/>
    <numFmt numFmtId="187" formatCode="_-* #,##0.00_-;\-* #,##0.00_-;_-* &quot;-&quot;_-;_-@_-"/>
  </numFmts>
  <fonts count="4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b/>
      <sz val="10"/>
      <name val="Arial"/>
      <family val="2"/>
    </font>
    <font>
      <sz val="10"/>
      <name val="Tahoma"/>
      <family val="2"/>
    </font>
    <font>
      <sz val="10"/>
      <name val="Arial Narrow"/>
      <family val="2"/>
    </font>
    <font>
      <b/>
      <sz val="8"/>
      <color rgb="FF595959"/>
      <name val="Arial"/>
      <family val="2"/>
      <charset val="1"/>
    </font>
    <font>
      <sz val="8"/>
      <color rgb="FF595959"/>
      <name val="Arial"/>
      <family val="2"/>
      <charset val="1"/>
    </font>
    <font>
      <sz val="11"/>
      <name val="Arial"/>
      <family val="2"/>
    </font>
    <font>
      <b/>
      <sz val="11"/>
      <name val="Arial"/>
      <family val="2"/>
    </font>
    <font>
      <sz val="8"/>
      <name val="Arial Narrow"/>
      <family val="2"/>
    </font>
    <font>
      <sz val="12"/>
      <name val="Arial Narrow"/>
      <family val="2"/>
    </font>
    <font>
      <u/>
      <sz val="11"/>
      <color theme="10"/>
      <name val="Calibri"/>
      <family val="2"/>
    </font>
    <font>
      <sz val="11"/>
      <name val="Arial Narrow"/>
      <family val="2"/>
    </font>
    <font>
      <b/>
      <sz val="16"/>
      <name val="Arial"/>
      <family val="2"/>
    </font>
    <font>
      <b/>
      <sz val="12"/>
      <name val="Arial Narrow"/>
      <family val="2"/>
    </font>
    <font>
      <b/>
      <sz val="14"/>
      <name val="Arial"/>
      <family val="2"/>
    </font>
    <font>
      <sz val="11"/>
      <color rgb="FFFF0000"/>
      <name val="Arial Narrow"/>
      <family val="2"/>
    </font>
    <font>
      <b/>
      <sz val="9"/>
      <color indexed="81"/>
      <name val="Tahoma"/>
      <family val="2"/>
    </font>
    <font>
      <sz val="9"/>
      <color indexed="81"/>
      <name val="Tahoma"/>
      <family val="2"/>
    </font>
    <font>
      <u/>
      <sz val="10"/>
      <color indexed="12"/>
      <name val="Arial"/>
      <family val="2"/>
    </font>
    <font>
      <sz val="10"/>
      <name val="Geneva"/>
    </font>
    <font>
      <b/>
      <sz val="10"/>
      <name val="Arial Narrow"/>
      <family val="2"/>
    </font>
    <font>
      <b/>
      <sz val="12"/>
      <color rgb="FFFF0000"/>
      <name val="Arial Narrow"/>
      <family val="2"/>
    </font>
    <font>
      <sz val="9"/>
      <name val="Arial Narrow"/>
      <family val="2"/>
    </font>
    <font>
      <b/>
      <sz val="8"/>
      <name val="Arial Narrow"/>
      <family val="2"/>
    </font>
    <font>
      <b/>
      <sz val="16"/>
      <name val="Arial Narrow"/>
      <family val="2"/>
    </font>
    <font>
      <u/>
      <sz val="10"/>
      <name val="Arial Narrow"/>
      <family val="2"/>
    </font>
    <font>
      <b/>
      <sz val="7"/>
      <name val="Arial Narrow"/>
      <family val="2"/>
    </font>
    <font>
      <b/>
      <sz val="8"/>
      <color theme="1"/>
      <name val="Arial Narrow"/>
      <family val="2"/>
    </font>
    <font>
      <b/>
      <vertAlign val="superscript"/>
      <sz val="8"/>
      <name val="Arial Narrow"/>
      <family val="2"/>
    </font>
    <font>
      <sz val="5"/>
      <name val="Arial Narrow"/>
      <family val="2"/>
    </font>
  </fonts>
  <fills count="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FFFF00"/>
        <bgColor indexed="64"/>
      </patternFill>
    </fill>
  </fills>
  <borders count="96">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double">
        <color indexed="64"/>
      </left>
      <right style="medium">
        <color indexed="64"/>
      </right>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bottom style="double">
        <color indexed="64"/>
      </bottom>
      <diagonal/>
    </border>
    <border>
      <left style="medium">
        <color indexed="64"/>
      </left>
      <right style="thin">
        <color indexed="64"/>
      </right>
      <top/>
      <bottom/>
      <diagonal/>
    </border>
    <border>
      <left style="thin">
        <color indexed="64"/>
      </left>
      <right style="medium">
        <color indexed="64"/>
      </right>
      <top/>
      <bottom/>
      <diagonal/>
    </border>
    <border>
      <left style="dotted">
        <color indexed="64"/>
      </left>
      <right style="dotted">
        <color indexed="64"/>
      </right>
      <top style="double">
        <color auto="1"/>
      </top>
      <bottom style="dotted">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double">
        <color auto="1"/>
      </left>
      <right style="dotted">
        <color indexed="64"/>
      </right>
      <top style="double">
        <color auto="1"/>
      </top>
      <bottom style="dotted">
        <color indexed="64"/>
      </bottom>
      <diagonal/>
    </border>
  </borders>
  <cellStyleXfs count="60">
    <xf numFmtId="0" fontId="0" fillId="0" borderId="0" applyNumberFormat="0" applyBorder="0" applyAlignment="0"/>
    <xf numFmtId="9" fontId="10" fillId="0" borderId="0" applyFont="0" applyFill="0" applyBorder="0" applyAlignment="0" applyProtection="0"/>
    <xf numFmtId="9" fontId="10" fillId="0" borderId="0" applyFont="0" applyFill="0" applyBorder="0" applyAlignment="0" applyProtection="0"/>
    <xf numFmtId="0" fontId="11" fillId="0" borderId="0"/>
    <xf numFmtId="0" fontId="10" fillId="0" borderId="0" applyNumberFormat="0" applyBorder="0" applyAlignment="0"/>
    <xf numFmtId="43" fontId="9" fillId="0" borderId="0" applyFont="0" applyFill="0" applyBorder="0" applyAlignment="0" applyProtection="0"/>
    <xf numFmtId="164" fontId="10" fillId="0" borderId="0" applyFont="0" applyFill="0" applyBorder="0" applyAlignment="0" applyProtection="0"/>
    <xf numFmtId="168" fontId="11" fillId="0" borderId="0" applyFont="0" applyFill="0" applyBorder="0" applyAlignment="0" applyProtection="0"/>
    <xf numFmtId="41" fontId="10"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0" fontId="11" fillId="0" borderId="0"/>
    <xf numFmtId="165" fontId="7" fillId="0" borderId="0" applyFont="0" applyFill="0" applyBorder="0" applyAlignment="0" applyProtection="0"/>
    <xf numFmtId="43" fontId="7"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0" fontId="11" fillId="0" borderId="0"/>
    <xf numFmtId="0" fontId="21" fillId="0" borderId="0" applyNumberFormat="0" applyFill="0" applyBorder="0" applyAlignment="0" applyProtection="0"/>
    <xf numFmtId="0" fontId="3" fillId="0" borderId="0"/>
    <xf numFmtId="0" fontId="11" fillId="0" borderId="0"/>
    <xf numFmtId="0" fontId="11" fillId="0" borderId="0"/>
    <xf numFmtId="0" fontId="11" fillId="0" borderId="0"/>
    <xf numFmtId="0" fontId="11" fillId="0" borderId="0"/>
    <xf numFmtId="172" fontId="11" fillId="0" borderId="0" applyFont="0" applyFill="0" applyBorder="0" applyAlignment="0" applyProtection="0"/>
    <xf numFmtId="0" fontId="11" fillId="0" borderId="0"/>
    <xf numFmtId="0" fontId="11" fillId="0" borderId="0"/>
    <xf numFmtId="0" fontId="3" fillId="0" borderId="0"/>
    <xf numFmtId="0" fontId="10" fillId="0" borderId="0" applyNumberFormat="0" applyBorder="0" applyAlignment="0"/>
    <xf numFmtId="0" fontId="11" fillId="0" borderId="0"/>
    <xf numFmtId="43" fontId="2" fillId="0" borderId="0" applyFont="0" applyFill="0" applyBorder="0" applyAlignment="0" applyProtection="0"/>
    <xf numFmtId="41" fontId="10"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2" fillId="0" borderId="0"/>
    <xf numFmtId="0" fontId="2" fillId="0" borderId="0"/>
    <xf numFmtId="44" fontId="10" fillId="0" borderId="0" applyFont="0" applyFill="0" applyBorder="0" applyAlignment="0" applyProtection="0"/>
    <xf numFmtId="176" fontId="11" fillId="0" borderId="0" applyFont="0" applyFill="0" applyBorder="0" applyAlignment="0" applyProtection="0"/>
    <xf numFmtId="0" fontId="11" fillId="0" borderId="0"/>
    <xf numFmtId="9" fontId="11" fillId="0" borderId="0" applyFont="0" applyFill="0" applyBorder="0" applyAlignment="0" applyProtection="0"/>
    <xf numFmtId="0" fontId="11" fillId="0" borderId="0"/>
    <xf numFmtId="0" fontId="29" fillId="0" borderId="0" applyNumberFormat="0" applyFill="0" applyBorder="0" applyAlignment="0" applyProtection="0">
      <alignment vertical="top"/>
      <protection locked="0"/>
    </xf>
    <xf numFmtId="0" fontId="30" fillId="0" borderId="0"/>
    <xf numFmtId="165" fontId="1" fillId="0" borderId="0" applyFont="0" applyFill="0" applyBorder="0" applyAlignment="0" applyProtection="0"/>
    <xf numFmtId="41" fontId="10" fillId="0" borderId="0" applyFont="0" applyFill="0" applyBorder="0" applyAlignment="0" applyProtection="0"/>
  </cellStyleXfs>
  <cellXfs count="541">
    <xf numFmtId="0" fontId="0" fillId="0" borderId="0" xfId="0"/>
    <xf numFmtId="0" fontId="20" fillId="0" borderId="0" xfId="4" applyFont="1"/>
    <xf numFmtId="0" fontId="20" fillId="0" borderId="0" xfId="4" applyFont="1" applyAlignment="1">
      <alignment horizontal="center"/>
    </xf>
    <xf numFmtId="0" fontId="22" fillId="0" borderId="0" xfId="4" applyFont="1"/>
    <xf numFmtId="0" fontId="20" fillId="0" borderId="29" xfId="4" applyFont="1" applyBorder="1"/>
    <xf numFmtId="0" fontId="20" fillId="0" borderId="30" xfId="4" applyFont="1" applyBorder="1"/>
    <xf numFmtId="0" fontId="20" fillId="0" borderId="31" xfId="4" applyFont="1" applyBorder="1"/>
    <xf numFmtId="0" fontId="20" fillId="0" borderId="32" xfId="4" applyFont="1" applyBorder="1"/>
    <xf numFmtId="0" fontId="20" fillId="0" borderId="33" xfId="4" applyFont="1" applyBorder="1"/>
    <xf numFmtId="0" fontId="20" fillId="2" borderId="32" xfId="4" applyFont="1" applyFill="1" applyBorder="1"/>
    <xf numFmtId="0" fontId="20" fillId="2" borderId="33" xfId="4" applyFont="1" applyFill="1" applyBorder="1"/>
    <xf numFmtId="0" fontId="12" fillId="0" borderId="25" xfId="24" applyFont="1" applyBorder="1" applyAlignment="1">
      <alignment horizontal="center" vertical="center" wrapText="1"/>
    </xf>
    <xf numFmtId="0" fontId="20" fillId="0" borderId="0" xfId="25" applyFont="1"/>
    <xf numFmtId="0" fontId="20" fillId="0" borderId="32" xfId="25" applyFont="1" applyBorder="1"/>
    <xf numFmtId="0" fontId="20" fillId="0" borderId="33" xfId="25" applyFont="1" applyBorder="1"/>
    <xf numFmtId="0" fontId="19" fillId="0" borderId="0" xfId="25" applyFont="1"/>
    <xf numFmtId="174" fontId="20" fillId="0" borderId="33" xfId="25" applyNumberFormat="1" applyFont="1" applyBorder="1"/>
    <xf numFmtId="175" fontId="20" fillId="0" borderId="33" xfId="25" applyNumberFormat="1" applyFont="1" applyBorder="1"/>
    <xf numFmtId="0" fontId="14" fillId="0" borderId="0" xfId="25" applyFont="1"/>
    <xf numFmtId="0" fontId="20" fillId="0" borderId="42" xfId="25" applyFont="1" applyBorder="1"/>
    <xf numFmtId="0" fontId="20" fillId="0" borderId="43" xfId="4" applyFont="1" applyBorder="1" applyAlignment="1">
      <alignment horizontal="center"/>
    </xf>
    <xf numFmtId="0" fontId="20" fillId="0" borderId="43" xfId="4" applyFont="1" applyBorder="1"/>
    <xf numFmtId="167" fontId="20" fillId="0" borderId="43" xfId="18" applyNumberFormat="1" applyFont="1" applyBorder="1"/>
    <xf numFmtId="0" fontId="20" fillId="0" borderId="44" xfId="4" applyFont="1" applyBorder="1"/>
    <xf numFmtId="0" fontId="22" fillId="0" borderId="0" xfId="4" applyFont="1" applyAlignment="1">
      <alignment horizontal="center"/>
    </xf>
    <xf numFmtId="0" fontId="20" fillId="2" borderId="0" xfId="4" applyFont="1" applyFill="1" applyAlignment="1">
      <alignment horizontal="center"/>
    </xf>
    <xf numFmtId="0" fontId="20" fillId="2" borderId="30" xfId="4" applyFont="1" applyFill="1" applyBorder="1" applyAlignment="1">
      <alignment horizontal="center"/>
    </xf>
    <xf numFmtId="4" fontId="17" fillId="2" borderId="7" xfId="5" applyNumberFormat="1" applyFont="1" applyFill="1" applyBorder="1" applyAlignment="1">
      <alignment horizontal="center" vertical="center" wrapText="1"/>
    </xf>
    <xf numFmtId="4" fontId="17" fillId="2" borderId="25" xfId="5" applyNumberFormat="1" applyFont="1" applyFill="1" applyBorder="1" applyAlignment="1">
      <alignment horizontal="center" vertical="center" wrapText="1"/>
    </xf>
    <xf numFmtId="49" fontId="18" fillId="2" borderId="0" xfId="26" applyNumberFormat="1" applyFont="1" applyFill="1" applyAlignment="1">
      <alignment horizontal="center" vertical="center"/>
    </xf>
    <xf numFmtId="2" fontId="17" fillId="2" borderId="0" xfId="27" applyNumberFormat="1" applyFont="1" applyFill="1" applyAlignment="1">
      <alignment horizontal="center"/>
    </xf>
    <xf numFmtId="0" fontId="22" fillId="2" borderId="0" xfId="4" applyFont="1" applyFill="1" applyAlignment="1">
      <alignment horizontal="center"/>
    </xf>
    <xf numFmtId="171" fontId="18" fillId="2" borderId="0" xfId="26" applyNumberFormat="1" applyFont="1" applyFill="1" applyAlignment="1">
      <alignment vertical="center"/>
    </xf>
    <xf numFmtId="169" fontId="17" fillId="2" borderId="45" xfId="7" applyNumberFormat="1" applyFont="1" applyFill="1" applyBorder="1" applyAlignment="1">
      <alignment horizontal="right" vertical="center" wrapText="1"/>
    </xf>
    <xf numFmtId="169" fontId="17" fillId="2" borderId="25" xfId="7" applyNumberFormat="1" applyFont="1" applyFill="1" applyBorder="1" applyAlignment="1">
      <alignment horizontal="right" vertical="center" wrapText="1"/>
    </xf>
    <xf numFmtId="169" fontId="17" fillId="2" borderId="7" xfId="7" applyNumberFormat="1" applyFont="1" applyFill="1" applyBorder="1" applyAlignment="1">
      <alignment horizontal="right" vertical="center" wrapText="1"/>
    </xf>
    <xf numFmtId="169" fontId="17" fillId="2" borderId="23" xfId="7" applyNumberFormat="1" applyFont="1" applyFill="1" applyBorder="1" applyAlignment="1">
      <alignment horizontal="right" vertical="center" wrapText="1"/>
    </xf>
    <xf numFmtId="0" fontId="20" fillId="2" borderId="0" xfId="4" applyFont="1" applyFill="1"/>
    <xf numFmtId="0" fontId="22" fillId="2" borderId="0" xfId="4" applyFont="1" applyFill="1"/>
    <xf numFmtId="49" fontId="18" fillId="2" borderId="0" xfId="26" applyNumberFormat="1" applyFont="1" applyFill="1" applyAlignment="1">
      <alignment horizontal="right" vertical="center"/>
    </xf>
    <xf numFmtId="0" fontId="17" fillId="2" borderId="7" xfId="24" applyFont="1" applyFill="1" applyBorder="1" applyAlignment="1">
      <alignment horizontal="center" vertical="center"/>
    </xf>
    <xf numFmtId="0" fontId="17" fillId="2" borderId="23" xfId="24" applyFont="1" applyFill="1" applyBorder="1" applyAlignment="1">
      <alignment horizontal="center" vertical="center"/>
    </xf>
    <xf numFmtId="0" fontId="17" fillId="2" borderId="23" xfId="24" applyFont="1" applyFill="1" applyBorder="1" applyAlignment="1">
      <alignment horizontal="left" vertical="center" wrapText="1"/>
    </xf>
    <xf numFmtId="4" fontId="17" fillId="2" borderId="23" xfId="5" applyNumberFormat="1" applyFont="1" applyFill="1" applyBorder="1" applyAlignment="1">
      <alignment horizontal="center" vertical="center" wrapText="1"/>
    </xf>
    <xf numFmtId="0" fontId="20" fillId="2" borderId="29" xfId="4" applyFont="1" applyFill="1" applyBorder="1"/>
    <xf numFmtId="0" fontId="20" fillId="2" borderId="30" xfId="4" applyFont="1" applyFill="1" applyBorder="1" applyAlignment="1">
      <alignment wrapText="1"/>
    </xf>
    <xf numFmtId="0" fontId="20" fillId="2" borderId="31" xfId="4" applyFont="1" applyFill="1" applyBorder="1"/>
    <xf numFmtId="166" fontId="18" fillId="2" borderId="7" xfId="24" applyNumberFormat="1" applyFont="1" applyFill="1" applyBorder="1" applyAlignment="1">
      <alignment vertical="center" wrapText="1"/>
    </xf>
    <xf numFmtId="0" fontId="18" fillId="2" borderId="2" xfId="3" applyFont="1" applyFill="1" applyBorder="1" applyAlignment="1">
      <alignment horizontal="center" vertical="center"/>
    </xf>
    <xf numFmtId="0" fontId="18" fillId="2" borderId="0" xfId="3" applyFont="1" applyFill="1" applyAlignment="1">
      <alignment vertical="center"/>
    </xf>
    <xf numFmtId="0" fontId="18" fillId="2" borderId="1" xfId="3" applyFont="1" applyFill="1" applyBorder="1" applyAlignment="1">
      <alignment vertical="center"/>
    </xf>
    <xf numFmtId="0" fontId="17" fillId="2" borderId="22" xfId="24" applyFont="1" applyFill="1" applyBorder="1" applyAlignment="1">
      <alignment horizontal="center" vertical="center"/>
    </xf>
    <xf numFmtId="169" fontId="17" fillId="2" borderId="26" xfId="7" applyNumberFormat="1" applyFont="1" applyFill="1" applyBorder="1" applyAlignment="1">
      <alignment horizontal="right" vertical="center" wrapText="1"/>
    </xf>
    <xf numFmtId="4" fontId="17" fillId="2" borderId="51" xfId="5" applyNumberFormat="1" applyFont="1" applyFill="1" applyBorder="1" applyAlignment="1">
      <alignment vertical="center" wrapText="1"/>
    </xf>
    <xf numFmtId="166" fontId="18" fillId="2" borderId="28" xfId="5" applyNumberFormat="1" applyFont="1" applyFill="1" applyBorder="1" applyAlignment="1">
      <alignment horizontal="right" vertical="center"/>
    </xf>
    <xf numFmtId="0" fontId="18" fillId="2" borderId="8" xfId="3" applyFont="1" applyFill="1" applyBorder="1" applyAlignment="1">
      <alignment horizontal="center" vertical="center"/>
    </xf>
    <xf numFmtId="0" fontId="18" fillId="2" borderId="4" xfId="3" applyFont="1" applyFill="1" applyBorder="1" applyAlignment="1">
      <alignment vertical="center"/>
    </xf>
    <xf numFmtId="0" fontId="18" fillId="2" borderId="5" xfId="3" applyFont="1" applyFill="1" applyBorder="1" applyAlignment="1">
      <alignment vertical="center"/>
    </xf>
    <xf numFmtId="0" fontId="17" fillId="2" borderId="38" xfId="3" applyFont="1" applyFill="1" applyBorder="1" applyAlignment="1">
      <alignment horizontal="center" vertical="center"/>
    </xf>
    <xf numFmtId="0" fontId="13" fillId="2" borderId="7" xfId="0" applyFont="1" applyFill="1" applyBorder="1" applyAlignment="1" applyProtection="1">
      <alignment horizontal="justify" vertical="center" wrapText="1"/>
      <protection locked="0"/>
    </xf>
    <xf numFmtId="0" fontId="17" fillId="2" borderId="52" xfId="3" applyFont="1" applyFill="1" applyBorder="1" applyAlignment="1">
      <alignment horizontal="center" vertical="center"/>
    </xf>
    <xf numFmtId="177" fontId="17" fillId="2" borderId="52" xfId="3" applyNumberFormat="1" applyFont="1" applyFill="1" applyBorder="1" applyAlignment="1">
      <alignment horizontal="center" vertical="center"/>
    </xf>
    <xf numFmtId="169" fontId="17" fillId="2" borderId="19" xfId="7" applyNumberFormat="1" applyFont="1" applyFill="1" applyBorder="1" applyAlignment="1">
      <alignment horizontal="right" vertical="center" wrapText="1"/>
    </xf>
    <xf numFmtId="177" fontId="17" fillId="2" borderId="53" xfId="3" applyNumberFormat="1" applyFont="1" applyFill="1" applyBorder="1" applyAlignment="1">
      <alignment horizontal="center" vertical="center"/>
    </xf>
    <xf numFmtId="0" fontId="18" fillId="2" borderId="10" xfId="3" applyFont="1" applyFill="1" applyBorder="1" applyAlignment="1">
      <alignment vertical="center"/>
    </xf>
    <xf numFmtId="0" fontId="18" fillId="2" borderId="11" xfId="3" applyFont="1" applyFill="1" applyBorder="1" applyAlignment="1">
      <alignment vertical="center"/>
    </xf>
    <xf numFmtId="177" fontId="17" fillId="2" borderId="2" xfId="3" applyNumberFormat="1" applyFont="1" applyFill="1" applyBorder="1" applyAlignment="1">
      <alignment horizontal="center" vertical="center"/>
    </xf>
    <xf numFmtId="169" fontId="17" fillId="2" borderId="54" xfId="7" applyNumberFormat="1" applyFont="1" applyFill="1" applyBorder="1" applyAlignment="1">
      <alignment horizontal="right" vertical="center" wrapText="1"/>
    </xf>
    <xf numFmtId="0" fontId="18" fillId="2" borderId="55" xfId="3" applyFont="1" applyFill="1" applyBorder="1" applyAlignment="1">
      <alignment horizontal="center" vertical="center"/>
    </xf>
    <xf numFmtId="177" fontId="17" fillId="2" borderId="56" xfId="3" applyNumberFormat="1" applyFont="1" applyFill="1" applyBorder="1" applyAlignment="1">
      <alignment horizontal="center" vertical="center"/>
    </xf>
    <xf numFmtId="0" fontId="17" fillId="2" borderId="50" xfId="3" applyFont="1" applyFill="1" applyBorder="1" applyAlignment="1">
      <alignment horizontal="left" vertical="top" wrapText="1"/>
    </xf>
    <xf numFmtId="0" fontId="17" fillId="2" borderId="7" xfId="3" applyFont="1" applyFill="1" applyBorder="1" applyAlignment="1">
      <alignment horizontal="center" vertical="center"/>
    </xf>
    <xf numFmtId="177" fontId="17" fillId="2" borderId="57" xfId="3" applyNumberFormat="1" applyFont="1" applyFill="1" applyBorder="1" applyAlignment="1">
      <alignment horizontal="center" vertical="center"/>
    </xf>
    <xf numFmtId="177" fontId="17" fillId="2" borderId="58" xfId="3" applyNumberFormat="1" applyFont="1" applyFill="1" applyBorder="1" applyAlignment="1">
      <alignment horizontal="center" vertical="center"/>
    </xf>
    <xf numFmtId="166" fontId="18" fillId="2" borderId="48" xfId="24" applyNumberFormat="1" applyFont="1" applyFill="1" applyBorder="1" applyAlignment="1">
      <alignment horizontal="right" vertical="center" wrapText="1"/>
    </xf>
    <xf numFmtId="0" fontId="20" fillId="2" borderId="42" xfId="4" applyFont="1" applyFill="1" applyBorder="1"/>
    <xf numFmtId="4" fontId="17" fillId="2" borderId="61" xfId="5" applyNumberFormat="1" applyFont="1" applyFill="1" applyBorder="1" applyAlignment="1">
      <alignment vertical="center" wrapText="1"/>
    </xf>
    <xf numFmtId="169" fontId="17" fillId="2" borderId="60" xfId="7" applyNumberFormat="1" applyFont="1" applyFill="1" applyBorder="1" applyAlignment="1">
      <alignment horizontal="right" vertical="center" wrapText="1"/>
    </xf>
    <xf numFmtId="166" fontId="18" fillId="2" borderId="62" xfId="5" applyNumberFormat="1" applyFont="1" applyFill="1" applyBorder="1" applyAlignment="1">
      <alignment horizontal="right" vertical="center"/>
    </xf>
    <xf numFmtId="0" fontId="20" fillId="2" borderId="44" xfId="4" applyFont="1" applyFill="1" applyBorder="1"/>
    <xf numFmtId="0" fontId="18" fillId="2" borderId="63" xfId="3" applyFont="1" applyFill="1" applyBorder="1" applyAlignment="1">
      <alignment horizontal="center" vertical="center"/>
    </xf>
    <xf numFmtId="0" fontId="17" fillId="2" borderId="64" xfId="3" applyFont="1" applyFill="1" applyBorder="1" applyAlignment="1">
      <alignment horizontal="left" vertical="top" wrapText="1"/>
    </xf>
    <xf numFmtId="0" fontId="20" fillId="2" borderId="0" xfId="25" applyFont="1" applyFill="1"/>
    <xf numFmtId="0" fontId="20" fillId="2" borderId="32" xfId="25" applyFont="1" applyFill="1" applyBorder="1"/>
    <xf numFmtId="0" fontId="20" fillId="2" borderId="33" xfId="25" applyFont="1" applyFill="1" applyBorder="1"/>
    <xf numFmtId="0" fontId="19" fillId="2" borderId="0" xfId="25" applyFont="1" applyFill="1"/>
    <xf numFmtId="0" fontId="20" fillId="2" borderId="0" xfId="27" applyFont="1" applyFill="1"/>
    <xf numFmtId="0" fontId="20" fillId="2" borderId="32" xfId="27" applyFont="1" applyFill="1" applyBorder="1"/>
    <xf numFmtId="0" fontId="20" fillId="2" borderId="33" xfId="27" applyFont="1" applyFill="1" applyBorder="1"/>
    <xf numFmtId="0" fontId="19" fillId="2" borderId="0" xfId="27" applyFont="1" applyFill="1"/>
    <xf numFmtId="4" fontId="17" fillId="2" borderId="25" xfId="5" applyNumberFormat="1" applyFont="1" applyFill="1" applyBorder="1" applyAlignment="1">
      <alignment vertical="center" wrapText="1"/>
    </xf>
    <xf numFmtId="166" fontId="18" fillId="2" borderId="27" xfId="5" applyNumberFormat="1" applyFont="1" applyFill="1" applyBorder="1" applyAlignment="1">
      <alignment horizontal="right" vertical="center"/>
    </xf>
    <xf numFmtId="178" fontId="22" fillId="2" borderId="0" xfId="4" applyNumberFormat="1" applyFont="1" applyFill="1"/>
    <xf numFmtId="166" fontId="18" fillId="2" borderId="66" xfId="24" applyNumberFormat="1" applyFont="1" applyFill="1" applyBorder="1" applyAlignment="1">
      <alignment horizontal="right" vertical="center" wrapText="1"/>
    </xf>
    <xf numFmtId="178" fontId="19" fillId="2" borderId="0" xfId="27" applyNumberFormat="1" applyFont="1" applyFill="1"/>
    <xf numFmtId="174" fontId="20" fillId="2" borderId="33" xfId="27" applyNumberFormat="1" applyFont="1" applyFill="1" applyBorder="1"/>
    <xf numFmtId="175" fontId="20" fillId="2" borderId="33" xfId="27" applyNumberFormat="1" applyFont="1" applyFill="1" applyBorder="1"/>
    <xf numFmtId="0" fontId="20" fillId="2" borderId="42" xfId="27" applyFont="1" applyFill="1" applyBorder="1"/>
    <xf numFmtId="175" fontId="20" fillId="2" borderId="44" xfId="27" applyNumberFormat="1" applyFont="1" applyFill="1" applyBorder="1"/>
    <xf numFmtId="0" fontId="18" fillId="2" borderId="3" xfId="3" applyFont="1" applyFill="1" applyBorder="1" applyAlignment="1">
      <alignment vertical="center"/>
    </xf>
    <xf numFmtId="0" fontId="18" fillId="2" borderId="13" xfId="3" applyFont="1" applyFill="1" applyBorder="1" applyAlignment="1">
      <alignment vertical="center"/>
    </xf>
    <xf numFmtId="4" fontId="17" fillId="2" borderId="68" xfId="5" applyNumberFormat="1" applyFont="1" applyFill="1" applyBorder="1" applyAlignment="1">
      <alignment vertical="center" wrapText="1"/>
    </xf>
    <xf numFmtId="169" fontId="17" fillId="2" borderId="68" xfId="7" applyNumberFormat="1" applyFont="1" applyFill="1" applyBorder="1" applyAlignment="1">
      <alignment horizontal="right" vertical="center" wrapText="1"/>
    </xf>
    <xf numFmtId="166" fontId="18" fillId="2" borderId="69" xfId="5" applyNumberFormat="1" applyFont="1" applyFill="1" applyBorder="1" applyAlignment="1">
      <alignment horizontal="right" vertical="center"/>
    </xf>
    <xf numFmtId="0" fontId="18" fillId="2" borderId="70" xfId="3" applyFont="1" applyFill="1" applyBorder="1" applyAlignment="1">
      <alignment horizontal="center" vertical="center"/>
    </xf>
    <xf numFmtId="177" fontId="17" fillId="2" borderId="71" xfId="3" applyNumberFormat="1" applyFont="1" applyFill="1" applyBorder="1" applyAlignment="1">
      <alignment horizontal="center" vertical="center"/>
    </xf>
    <xf numFmtId="0" fontId="17" fillId="2" borderId="17" xfId="3" applyFont="1" applyFill="1" applyBorder="1" applyAlignment="1">
      <alignment horizontal="left" vertical="top" wrapText="1"/>
    </xf>
    <xf numFmtId="0" fontId="17" fillId="2" borderId="21" xfId="3" applyFont="1" applyFill="1" applyBorder="1" applyAlignment="1">
      <alignment horizontal="center" vertical="center"/>
    </xf>
    <xf numFmtId="170" fontId="18" fillId="2" borderId="1" xfId="3" applyNumberFormat="1" applyFont="1" applyFill="1" applyBorder="1" applyAlignment="1">
      <alignment vertical="center"/>
    </xf>
    <xf numFmtId="9" fontId="17" fillId="2" borderId="39" xfId="1" applyFont="1" applyFill="1" applyBorder="1" applyAlignment="1">
      <alignment horizontal="center" vertical="center"/>
    </xf>
    <xf numFmtId="9" fontId="17" fillId="2" borderId="49" xfId="1" applyFont="1" applyFill="1" applyBorder="1" applyAlignment="1">
      <alignment horizontal="center" vertical="center"/>
    </xf>
    <xf numFmtId="9" fontId="18" fillId="2" borderId="37" xfId="27" applyNumberFormat="1" applyFont="1" applyFill="1" applyBorder="1" applyAlignment="1">
      <alignment horizontal="center" vertical="center"/>
    </xf>
    <xf numFmtId="173" fontId="17" fillId="2" borderId="18" xfId="28" applyNumberFormat="1" applyFont="1" applyFill="1" applyBorder="1" applyAlignment="1">
      <alignment vertical="center"/>
    </xf>
    <xf numFmtId="173" fontId="18" fillId="2" borderId="8" xfId="28" applyNumberFormat="1" applyFont="1" applyFill="1" applyBorder="1" applyAlignment="1">
      <alignment vertical="center"/>
    </xf>
    <xf numFmtId="0" fontId="18" fillId="2" borderId="76" xfId="33" applyFont="1" applyFill="1" applyBorder="1" applyAlignment="1">
      <alignment horizontal="center" vertical="center" wrapText="1"/>
    </xf>
    <xf numFmtId="0" fontId="18" fillId="2" borderId="4" xfId="33" applyFont="1" applyFill="1" applyBorder="1" applyAlignment="1">
      <alignment vertical="center" wrapText="1"/>
    </xf>
    <xf numFmtId="0" fontId="18" fillId="2" borderId="5" xfId="33" applyFont="1" applyFill="1" applyBorder="1" applyAlignment="1">
      <alignment vertical="center" wrapText="1"/>
    </xf>
    <xf numFmtId="0" fontId="17" fillId="2" borderId="22" xfId="33" applyFont="1" applyFill="1" applyBorder="1" applyAlignment="1">
      <alignment horizontal="center" vertical="center"/>
    </xf>
    <xf numFmtId="0" fontId="13" fillId="2" borderId="23" xfId="0" applyFont="1" applyFill="1" applyBorder="1" applyAlignment="1" applyProtection="1">
      <alignment horizontal="justify" vertical="center" wrapText="1"/>
      <protection locked="0"/>
    </xf>
    <xf numFmtId="0" fontId="17" fillId="2" borderId="23" xfId="33" applyFont="1" applyFill="1" applyBorder="1" applyAlignment="1">
      <alignment horizontal="center" vertical="center"/>
    </xf>
    <xf numFmtId="0" fontId="17" fillId="2" borderId="25" xfId="33" applyFont="1" applyFill="1" applyBorder="1" applyAlignment="1">
      <alignment horizontal="center" vertical="center"/>
    </xf>
    <xf numFmtId="170" fontId="18" fillId="2" borderId="13" xfId="33" applyNumberFormat="1" applyFont="1" applyFill="1" applyBorder="1" applyAlignment="1">
      <alignment vertical="center"/>
    </xf>
    <xf numFmtId="0" fontId="17" fillId="2" borderId="3" xfId="27" applyFont="1" applyFill="1" applyBorder="1" applyAlignment="1">
      <alignment horizontal="center" wrapText="1"/>
    </xf>
    <xf numFmtId="170" fontId="25" fillId="2" borderId="8" xfId="33" applyNumberFormat="1" applyFont="1" applyFill="1" applyBorder="1" applyAlignment="1">
      <alignment vertical="center"/>
    </xf>
    <xf numFmtId="170" fontId="22" fillId="2" borderId="0" xfId="4" applyNumberFormat="1" applyFont="1" applyFill="1"/>
    <xf numFmtId="0" fontId="17" fillId="2" borderId="0" xfId="27" applyFont="1" applyFill="1" applyAlignment="1">
      <alignment horizontal="center"/>
    </xf>
    <xf numFmtId="0" fontId="17" fillId="2" borderId="0" xfId="27" applyFont="1" applyFill="1"/>
    <xf numFmtId="173" fontId="17" fillId="2" borderId="0" xfId="28" applyNumberFormat="1" applyFont="1" applyFill="1" applyBorder="1"/>
    <xf numFmtId="39" fontId="18" fillId="2" borderId="0" xfId="28" applyNumberFormat="1" applyFont="1" applyFill="1" applyBorder="1" applyAlignment="1">
      <alignment vertical="center"/>
    </xf>
    <xf numFmtId="0" fontId="26" fillId="2" borderId="0" xfId="4" applyFont="1" applyFill="1"/>
    <xf numFmtId="0" fontId="20" fillId="2" borderId="77" xfId="27" applyFont="1" applyFill="1" applyBorder="1"/>
    <xf numFmtId="175" fontId="20" fillId="2" borderId="81" xfId="27" applyNumberFormat="1" applyFont="1" applyFill="1" applyBorder="1"/>
    <xf numFmtId="0" fontId="15" fillId="0" borderId="84" xfId="0" applyFont="1" applyBorder="1" applyAlignment="1">
      <alignment horizontal="left"/>
    </xf>
    <xf numFmtId="0" fontId="16" fillId="0" borderId="84" xfId="0" applyFont="1" applyBorder="1" applyAlignment="1">
      <alignment horizontal="left"/>
    </xf>
    <xf numFmtId="0" fontId="18" fillId="4" borderId="9" xfId="3" applyFont="1" applyFill="1" applyBorder="1" applyAlignment="1">
      <alignment horizontal="right" vertical="center"/>
    </xf>
    <xf numFmtId="0" fontId="18" fillId="4" borderId="10" xfId="3" applyFont="1" applyFill="1" applyBorder="1" applyAlignment="1">
      <alignment horizontal="right" vertical="center"/>
    </xf>
    <xf numFmtId="0" fontId="18" fillId="0" borderId="0" xfId="3" applyFont="1" applyAlignment="1">
      <alignment horizontal="right" vertical="center"/>
    </xf>
    <xf numFmtId="0" fontId="14" fillId="0" borderId="0" xfId="0" applyFont="1"/>
    <xf numFmtId="0" fontId="14" fillId="0" borderId="30" xfId="0" applyFont="1" applyBorder="1"/>
    <xf numFmtId="0" fontId="14" fillId="0" borderId="31" xfId="0" applyFont="1" applyBorder="1"/>
    <xf numFmtId="0" fontId="14" fillId="0" borderId="32" xfId="0" applyFont="1" applyBorder="1"/>
    <xf numFmtId="0" fontId="14" fillId="0" borderId="0" xfId="0" applyFont="1" applyBorder="1"/>
    <xf numFmtId="0" fontId="14" fillId="0" borderId="33" xfId="0" applyFont="1" applyBorder="1"/>
    <xf numFmtId="0" fontId="12" fillId="0" borderId="2" xfId="0" applyFont="1" applyBorder="1" applyAlignment="1">
      <alignment horizontal="left"/>
    </xf>
    <xf numFmtId="0" fontId="14" fillId="0" borderId="42" xfId="0" applyFont="1" applyBorder="1"/>
    <xf numFmtId="0" fontId="14" fillId="0" borderId="43" xfId="0" applyFont="1" applyBorder="1"/>
    <xf numFmtId="0" fontId="14" fillId="0" borderId="44" xfId="0" applyFont="1" applyBorder="1"/>
    <xf numFmtId="0" fontId="17" fillId="2" borderId="64" xfId="3" applyFont="1" applyFill="1" applyBorder="1" applyAlignment="1">
      <alignment horizontal="center" vertical="center"/>
    </xf>
    <xf numFmtId="0" fontId="17" fillId="2" borderId="64" xfId="24" applyFont="1" applyFill="1" applyBorder="1" applyAlignment="1">
      <alignment horizontal="center" vertical="center"/>
    </xf>
    <xf numFmtId="0" fontId="17" fillId="2" borderId="7" xfId="24" applyFont="1" applyFill="1" applyBorder="1" applyAlignment="1">
      <alignment horizontal="center" vertical="center" wrapText="1"/>
    </xf>
    <xf numFmtId="0" fontId="17" fillId="2" borderId="24" xfId="3" applyFont="1" applyFill="1" applyBorder="1" applyAlignment="1">
      <alignment horizontal="center" vertical="center"/>
    </xf>
    <xf numFmtId="0" fontId="17" fillId="2" borderId="25" xfId="24" applyFont="1" applyFill="1" applyBorder="1" applyAlignment="1">
      <alignment horizontal="center" vertical="center"/>
    </xf>
    <xf numFmtId="0" fontId="17" fillId="2" borderId="22" xfId="3" applyFont="1" applyFill="1" applyBorder="1" applyAlignment="1">
      <alignment horizontal="center" vertical="center"/>
    </xf>
    <xf numFmtId="0" fontId="18" fillId="3" borderId="6" xfId="3" applyFont="1" applyFill="1" applyBorder="1" applyAlignment="1">
      <alignment horizontal="center" vertical="center"/>
    </xf>
    <xf numFmtId="4" fontId="17" fillId="2" borderId="23" xfId="32" applyNumberFormat="1" applyFont="1" applyFill="1" applyBorder="1" applyAlignment="1">
      <alignment vertical="center" wrapText="1"/>
    </xf>
    <xf numFmtId="4" fontId="17" fillId="2" borderId="23" xfId="32" applyNumberFormat="1" applyFont="1" applyFill="1" applyBorder="1" applyAlignment="1">
      <alignment horizontal="center" vertical="center" wrapText="1"/>
    </xf>
    <xf numFmtId="4" fontId="17" fillId="2" borderId="7" xfId="32" applyNumberFormat="1" applyFont="1" applyFill="1" applyBorder="1" applyAlignment="1">
      <alignment vertical="center" wrapText="1"/>
    </xf>
    <xf numFmtId="4" fontId="17" fillId="2" borderId="7" xfId="32" applyNumberFormat="1" applyFont="1" applyFill="1" applyBorder="1" applyAlignment="1">
      <alignment horizontal="center" vertical="center" wrapText="1"/>
    </xf>
    <xf numFmtId="4" fontId="17" fillId="2" borderId="7" xfId="32" applyNumberFormat="1" applyFont="1" applyFill="1" applyBorder="1" applyAlignment="1">
      <alignment horizontal="left" vertical="center" wrapText="1"/>
    </xf>
    <xf numFmtId="4" fontId="17" fillId="2" borderId="25" xfId="32" applyNumberFormat="1" applyFont="1" applyFill="1" applyBorder="1" applyAlignment="1">
      <alignment vertical="center" wrapText="1"/>
    </xf>
    <xf numFmtId="4" fontId="17" fillId="2" borderId="25" xfId="32" applyNumberFormat="1" applyFont="1" applyFill="1" applyBorder="1" applyAlignment="1">
      <alignment horizontal="center" vertical="center" wrapText="1"/>
    </xf>
    <xf numFmtId="185" fontId="20" fillId="2" borderId="0" xfId="4" applyNumberFormat="1" applyFont="1" applyFill="1"/>
    <xf numFmtId="185" fontId="20" fillId="2" borderId="30" xfId="4" applyNumberFormat="1" applyFont="1" applyFill="1" applyBorder="1"/>
    <xf numFmtId="185" fontId="17" fillId="2" borderId="23" xfId="7" applyNumberFormat="1" applyFont="1" applyFill="1" applyBorder="1" applyAlignment="1">
      <alignment horizontal="right" vertical="center" wrapText="1"/>
    </xf>
    <xf numFmtId="185" fontId="17" fillId="2" borderId="7" xfId="7" applyNumberFormat="1" applyFont="1" applyFill="1" applyBorder="1" applyAlignment="1">
      <alignment horizontal="right" vertical="center" wrapText="1"/>
    </xf>
    <xf numFmtId="185" fontId="17" fillId="2" borderId="25" xfId="7" applyNumberFormat="1" applyFont="1" applyFill="1" applyBorder="1" applyAlignment="1">
      <alignment horizontal="right" vertical="center" wrapText="1"/>
    </xf>
    <xf numFmtId="185" fontId="18" fillId="4" borderId="10" xfId="3" applyNumberFormat="1" applyFont="1" applyFill="1" applyBorder="1" applyAlignment="1">
      <alignment horizontal="right" vertical="center"/>
    </xf>
    <xf numFmtId="185" fontId="18" fillId="0" borderId="0" xfId="3" applyNumberFormat="1" applyFont="1" applyAlignment="1">
      <alignment horizontal="right" vertical="center"/>
    </xf>
    <xf numFmtId="185" fontId="22" fillId="2" borderId="0" xfId="4" applyNumberFormat="1" applyFont="1" applyFill="1"/>
    <xf numFmtId="186" fontId="20" fillId="0" borderId="0" xfId="4" applyNumberFormat="1" applyFont="1"/>
    <xf numFmtId="186" fontId="20" fillId="0" borderId="30" xfId="4" applyNumberFormat="1" applyFont="1" applyBorder="1"/>
    <xf numFmtId="186" fontId="13" fillId="2" borderId="26" xfId="14" applyNumberFormat="1" applyFont="1" applyFill="1" applyBorder="1" applyAlignment="1">
      <alignment horizontal="center" vertical="center" wrapText="1"/>
    </xf>
    <xf numFmtId="186" fontId="13" fillId="2" borderId="19" xfId="14" applyNumberFormat="1" applyFont="1" applyFill="1" applyBorder="1" applyAlignment="1">
      <alignment horizontal="center" vertical="center" wrapText="1"/>
    </xf>
    <xf numFmtId="186" fontId="13" fillId="2" borderId="27" xfId="14" applyNumberFormat="1" applyFont="1" applyFill="1" applyBorder="1" applyAlignment="1">
      <alignment horizontal="center" vertical="center" wrapText="1"/>
    </xf>
    <xf numFmtId="186" fontId="18" fillId="4" borderId="66" xfId="3" applyNumberFormat="1" applyFont="1" applyFill="1" applyBorder="1" applyAlignment="1">
      <alignment vertical="center"/>
    </xf>
    <xf numFmtId="186" fontId="18" fillId="0" borderId="0" xfId="3" applyNumberFormat="1" applyFont="1" applyAlignment="1">
      <alignment vertical="center"/>
    </xf>
    <xf numFmtId="186" fontId="22" fillId="0" borderId="0" xfId="4" applyNumberFormat="1" applyFont="1"/>
    <xf numFmtId="0" fontId="20" fillId="0" borderId="0" xfId="27" applyFont="1"/>
    <xf numFmtId="0" fontId="20" fillId="0" borderId="0" xfId="27" applyFont="1" applyAlignment="1">
      <alignment horizontal="center"/>
    </xf>
    <xf numFmtId="0" fontId="32" fillId="0" borderId="85" xfId="27" applyFont="1" applyBorder="1" applyAlignment="1">
      <alignment horizontal="right" vertical="center"/>
    </xf>
    <xf numFmtId="173" fontId="20" fillId="0" borderId="26" xfId="28" applyNumberFormat="1" applyFont="1" applyBorder="1" applyAlignment="1">
      <alignment vertical="center"/>
    </xf>
    <xf numFmtId="0" fontId="20" fillId="0" borderId="52" xfId="27" applyFont="1" applyBorder="1" applyAlignment="1">
      <alignment horizontal="left" vertical="center"/>
    </xf>
    <xf numFmtId="179" fontId="20" fillId="0" borderId="49" xfId="28" applyNumberFormat="1" applyFont="1" applyBorder="1" applyAlignment="1">
      <alignment horizontal="center" vertical="center"/>
    </xf>
    <xf numFmtId="0" fontId="24" fillId="0" borderId="49" xfId="27" applyFont="1" applyBorder="1" applyAlignment="1">
      <alignment vertical="center"/>
    </xf>
    <xf numFmtId="0" fontId="24" fillId="0" borderId="50" xfId="27" applyFont="1" applyBorder="1" applyAlignment="1">
      <alignment horizontal="right" vertical="center"/>
    </xf>
    <xf numFmtId="173" fontId="20" fillId="0" borderId="19" xfId="28" applyNumberFormat="1" applyFont="1" applyBorder="1" applyAlignment="1">
      <alignment vertical="center"/>
    </xf>
    <xf numFmtId="0" fontId="20" fillId="0" borderId="0" xfId="24" applyFont="1" applyAlignment="1">
      <alignment horizontal="center" vertical="center"/>
    </xf>
    <xf numFmtId="9" fontId="20" fillId="0" borderId="49" xfId="28" applyNumberFormat="1" applyFont="1" applyBorder="1" applyAlignment="1">
      <alignment horizontal="center" vertical="center"/>
    </xf>
    <xf numFmtId="173" fontId="20" fillId="0" borderId="49" xfId="28" applyNumberFormat="1" applyFont="1" applyBorder="1" applyAlignment="1">
      <alignment vertical="center"/>
    </xf>
    <xf numFmtId="0" fontId="20" fillId="0" borderId="50" xfId="27" applyFont="1" applyBorder="1" applyAlignment="1">
      <alignment vertical="center"/>
    </xf>
    <xf numFmtId="0" fontId="24" fillId="0" borderId="52" xfId="27" applyFont="1" applyBorder="1" applyAlignment="1">
      <alignment horizontal="left" vertical="center"/>
    </xf>
    <xf numFmtId="173" fontId="24" fillId="0" borderId="19" xfId="28" applyNumberFormat="1" applyFont="1" applyBorder="1" applyAlignment="1">
      <alignment vertical="center"/>
    </xf>
    <xf numFmtId="0" fontId="20" fillId="0" borderId="52" xfId="27" applyFont="1" applyBorder="1" applyAlignment="1">
      <alignment horizontal="left" vertical="center" wrapText="1"/>
    </xf>
    <xf numFmtId="0" fontId="20" fillId="0" borderId="50" xfId="27" applyFont="1" applyBorder="1" applyAlignment="1">
      <alignment horizontal="right" vertical="center"/>
    </xf>
    <xf numFmtId="0" fontId="20" fillId="0" borderId="0" xfId="27" applyFont="1" applyAlignment="1">
      <alignment horizontal="center" vertical="center" wrapText="1"/>
    </xf>
    <xf numFmtId="0" fontId="24" fillId="0" borderId="35" xfId="27" applyFont="1" applyBorder="1" applyAlignment="1">
      <alignment horizontal="left" vertical="center"/>
    </xf>
    <xf numFmtId="9" fontId="20" fillId="0" borderId="36" xfId="28" applyNumberFormat="1" applyFont="1" applyBorder="1" applyAlignment="1">
      <alignment horizontal="center" vertical="center"/>
    </xf>
    <xf numFmtId="173" fontId="24" fillId="0" borderId="36" xfId="28" applyNumberFormat="1" applyFont="1" applyBorder="1" applyAlignment="1">
      <alignment vertical="center"/>
    </xf>
    <xf numFmtId="0" fontId="20" fillId="0" borderId="41" xfId="27" applyFont="1" applyBorder="1" applyAlignment="1">
      <alignment vertical="center"/>
    </xf>
    <xf numFmtId="170" fontId="24" fillId="3" borderId="11" xfId="3" applyNumberFormat="1" applyFont="1" applyFill="1" applyBorder="1" applyAlignment="1">
      <alignment vertical="center"/>
    </xf>
    <xf numFmtId="2" fontId="20" fillId="0" borderId="0" xfId="27" applyNumberFormat="1" applyFont="1"/>
    <xf numFmtId="173" fontId="20" fillId="0" borderId="0" xfId="28" applyNumberFormat="1" applyFont="1" applyBorder="1"/>
    <xf numFmtId="39" fontId="24" fillId="0" borderId="0" xfId="28" applyNumberFormat="1" applyFont="1" applyBorder="1" applyAlignment="1">
      <alignment vertical="center"/>
    </xf>
    <xf numFmtId="0" fontId="24" fillId="0" borderId="38" xfId="29" applyFont="1" applyBorder="1" applyAlignment="1">
      <alignment vertical="center"/>
    </xf>
    <xf numFmtId="171" fontId="24" fillId="5" borderId="54" xfId="52" applyNumberFormat="1" applyFont="1" applyFill="1" applyBorder="1" applyAlignment="1">
      <alignment horizontal="center" vertical="center"/>
    </xf>
    <xf numFmtId="171" fontId="24" fillId="5" borderId="7" xfId="52" applyNumberFormat="1" applyFont="1" applyFill="1" applyBorder="1" applyAlignment="1">
      <alignment horizontal="center" vertical="center"/>
    </xf>
    <xf numFmtId="9" fontId="20" fillId="4" borderId="19" xfId="1" applyFont="1" applyFill="1" applyBorder="1" applyAlignment="1">
      <alignment horizontal="center" vertical="center"/>
    </xf>
    <xf numFmtId="41" fontId="22" fillId="0" borderId="0" xfId="59" applyFont="1"/>
    <xf numFmtId="41" fontId="19" fillId="0" borderId="0" xfId="59" applyFont="1"/>
    <xf numFmtId="187" fontId="22" fillId="0" borderId="0" xfId="59" applyNumberFormat="1" applyFont="1"/>
    <xf numFmtId="43" fontId="19" fillId="0" borderId="0" xfId="25" applyNumberFormat="1" applyFont="1"/>
    <xf numFmtId="0" fontId="24" fillId="0" borderId="25" xfId="24" applyFont="1" applyBorder="1" applyAlignment="1">
      <alignment horizontal="center" vertical="center" wrapText="1"/>
    </xf>
    <xf numFmtId="0" fontId="20" fillId="2" borderId="0" xfId="23" applyFont="1" applyFill="1" applyAlignment="1">
      <alignment horizontal="center" vertical="center" wrapText="1"/>
    </xf>
    <xf numFmtId="0" fontId="24" fillId="2" borderId="16" xfId="23" applyFont="1" applyFill="1" applyBorder="1" applyAlignment="1">
      <alignment horizontal="center" vertical="center" wrapText="1"/>
    </xf>
    <xf numFmtId="0" fontId="20" fillId="4" borderId="64" xfId="23" applyFont="1" applyFill="1" applyBorder="1" applyAlignment="1">
      <alignment vertical="center" wrapText="1"/>
    </xf>
    <xf numFmtId="0" fontId="20" fillId="4" borderId="7" xfId="23" applyFont="1" applyFill="1" applyBorder="1" applyAlignment="1">
      <alignment vertical="center" wrapText="1"/>
    </xf>
    <xf numFmtId="3" fontId="24" fillId="5" borderId="7" xfId="23" applyNumberFormat="1" applyFont="1" applyFill="1" applyBorder="1" applyAlignment="1">
      <alignment horizontal="center" vertical="center"/>
    </xf>
    <xf numFmtId="0" fontId="24" fillId="4" borderId="64" xfId="23" applyFont="1" applyFill="1" applyBorder="1" applyAlignment="1">
      <alignment vertical="center" wrapText="1"/>
    </xf>
    <xf numFmtId="0" fontId="20" fillId="2" borderId="7" xfId="23" applyFont="1" applyFill="1" applyBorder="1" applyAlignment="1">
      <alignment horizontal="center" vertical="center" wrapText="1"/>
    </xf>
    <xf numFmtId="0" fontId="20" fillId="2" borderId="19" xfId="23" applyFont="1" applyFill="1" applyBorder="1" applyAlignment="1">
      <alignment horizontal="center" vertical="center" wrapText="1"/>
    </xf>
    <xf numFmtId="0" fontId="20" fillId="5" borderId="64" xfId="23" applyFont="1" applyFill="1" applyBorder="1" applyAlignment="1">
      <alignment vertical="center" wrapText="1"/>
    </xf>
    <xf numFmtId="0" fontId="20" fillId="5" borderId="7" xfId="23" applyFont="1" applyFill="1" applyBorder="1" applyAlignment="1">
      <alignment vertical="center" wrapText="1"/>
    </xf>
    <xf numFmtId="0" fontId="24" fillId="5" borderId="7" xfId="23" applyFont="1" applyFill="1" applyBorder="1" applyAlignment="1">
      <alignment horizontal="center" vertical="center" wrapText="1"/>
    </xf>
    <xf numFmtId="0" fontId="24" fillId="5" borderId="7" xfId="23" applyFont="1" applyFill="1" applyBorder="1" applyAlignment="1">
      <alignment horizontal="center" vertical="center"/>
    </xf>
    <xf numFmtId="0" fontId="20" fillId="4" borderId="64" xfId="0" applyFont="1" applyFill="1" applyBorder="1" applyAlignment="1">
      <alignment vertical="center" wrapText="1"/>
    </xf>
    <xf numFmtId="0" fontId="20" fillId="4" borderId="7" xfId="0" applyFont="1" applyFill="1" applyBorder="1" applyAlignment="1">
      <alignment vertical="center" wrapText="1"/>
    </xf>
    <xf numFmtId="3" fontId="24" fillId="5" borderId="7" xfId="23" applyNumberFormat="1" applyFont="1" applyFill="1" applyBorder="1" applyAlignment="1">
      <alignment horizontal="center" vertical="center" wrapText="1"/>
    </xf>
    <xf numFmtId="186" fontId="12" fillId="2" borderId="26" xfId="3" applyNumberFormat="1" applyFont="1" applyFill="1" applyBorder="1" applyAlignment="1">
      <alignment horizontal="center" vertical="center" wrapText="1"/>
    </xf>
    <xf numFmtId="186" fontId="12" fillId="2" borderId="27" xfId="3" applyNumberFormat="1" applyFont="1" applyFill="1" applyBorder="1" applyAlignment="1">
      <alignment horizontal="center" vertical="center" wrapText="1"/>
    </xf>
    <xf numFmtId="0" fontId="18" fillId="3" borderId="4" xfId="3" applyFont="1" applyFill="1" applyBorder="1" applyAlignment="1">
      <alignment horizontal="left" vertical="center"/>
    </xf>
    <xf numFmtId="0" fontId="18" fillId="3" borderId="5" xfId="3" applyFont="1" applyFill="1" applyBorder="1" applyAlignment="1">
      <alignment horizontal="left" vertical="center"/>
    </xf>
    <xf numFmtId="0" fontId="20" fillId="0" borderId="38" xfId="27" applyFont="1" applyBorder="1" applyAlignment="1">
      <alignment horizontal="left" vertical="center" wrapText="1"/>
    </xf>
    <xf numFmtId="0" fontId="20" fillId="0" borderId="39" xfId="27" applyFont="1" applyBorder="1" applyAlignment="1">
      <alignment horizontal="left" vertical="center" wrapText="1"/>
    </xf>
    <xf numFmtId="0" fontId="20" fillId="0" borderId="85" xfId="27" applyFont="1" applyBorder="1" applyAlignment="1">
      <alignment horizontal="left" vertical="center" wrapText="1"/>
    </xf>
    <xf numFmtId="0" fontId="20" fillId="0" borderId="39" xfId="29" applyFont="1" applyBorder="1" applyAlignment="1">
      <alignment horizontal="center" vertical="center"/>
    </xf>
    <xf numFmtId="0" fontId="20" fillId="0" borderId="20" xfId="29" applyFont="1" applyBorder="1" applyAlignment="1">
      <alignment horizontal="center" vertical="center"/>
    </xf>
    <xf numFmtId="3" fontId="24" fillId="5" borderId="75" xfId="23" applyNumberFormat="1" applyFont="1" applyFill="1" applyBorder="1" applyAlignment="1">
      <alignment horizontal="center" vertical="center" wrapText="1"/>
    </xf>
    <xf numFmtId="0" fontId="18" fillId="0" borderId="2" xfId="23" applyFont="1" applyBorder="1" applyAlignment="1">
      <alignment horizontal="center" vertical="center"/>
    </xf>
    <xf numFmtId="0" fontId="18" fillId="0" borderId="0" xfId="23" applyFont="1" applyAlignment="1">
      <alignment horizontal="center" vertical="center"/>
    </xf>
    <xf numFmtId="0" fontId="18" fillId="0" borderId="1" xfId="23" applyFont="1" applyBorder="1" applyAlignment="1">
      <alignment horizontal="center" vertical="center"/>
    </xf>
    <xf numFmtId="0" fontId="18" fillId="0" borderId="2" xfId="23" applyFont="1" applyBorder="1" applyAlignment="1">
      <alignment horizontal="center"/>
    </xf>
    <xf numFmtId="0" fontId="18" fillId="0" borderId="0" xfId="23" applyFont="1" applyAlignment="1">
      <alignment horizontal="center"/>
    </xf>
    <xf numFmtId="0" fontId="18" fillId="0" borderId="1" xfId="23" applyFont="1" applyBorder="1" applyAlignment="1">
      <alignment horizontal="center"/>
    </xf>
    <xf numFmtId="0" fontId="18" fillId="4" borderId="15" xfId="4" applyFont="1" applyFill="1" applyBorder="1" applyAlignment="1">
      <alignment horizontal="center" vertical="center" wrapText="1"/>
    </xf>
    <xf numFmtId="0" fontId="18" fillId="4" borderId="16" xfId="4" applyFont="1" applyFill="1" applyBorder="1" applyAlignment="1">
      <alignment horizontal="center" vertical="center" wrapText="1"/>
    </xf>
    <xf numFmtId="0" fontId="18" fillId="4" borderId="17" xfId="4" applyFont="1" applyFill="1" applyBorder="1" applyAlignment="1">
      <alignment horizontal="center" vertical="center" wrapText="1"/>
    </xf>
    <xf numFmtId="0" fontId="18" fillId="4" borderId="34" xfId="4" applyFont="1" applyFill="1" applyBorder="1" applyAlignment="1">
      <alignment horizontal="center" vertical="center" wrapText="1"/>
    </xf>
    <xf numFmtId="0" fontId="18" fillId="4" borderId="14" xfId="4" applyFont="1" applyFill="1" applyBorder="1" applyAlignment="1">
      <alignment horizontal="center" vertical="center" wrapText="1"/>
    </xf>
    <xf numFmtId="0" fontId="18" fillId="4" borderId="40" xfId="4" applyFont="1" applyFill="1" applyBorder="1" applyAlignment="1">
      <alignment horizontal="center" vertical="center" wrapText="1"/>
    </xf>
    <xf numFmtId="0" fontId="18" fillId="2" borderId="22" xfId="3" applyFont="1" applyFill="1" applyBorder="1" applyAlignment="1">
      <alignment horizontal="center" vertical="center" wrapText="1"/>
    </xf>
    <xf numFmtId="0" fontId="18" fillId="2" borderId="24" xfId="3" applyFont="1" applyFill="1" applyBorder="1" applyAlignment="1">
      <alignment horizontal="center" vertical="center" wrapText="1"/>
    </xf>
    <xf numFmtId="0" fontId="12" fillId="2" borderId="23" xfId="3" applyFont="1" applyFill="1" applyBorder="1" applyAlignment="1">
      <alignment horizontal="center" vertical="center" wrapText="1"/>
    </xf>
    <xf numFmtId="0" fontId="12" fillId="2" borderId="25" xfId="3" applyFont="1" applyFill="1" applyBorder="1" applyAlignment="1">
      <alignment horizontal="center" vertical="center" wrapText="1"/>
    </xf>
    <xf numFmtId="0" fontId="12" fillId="0" borderId="23" xfId="24" applyFont="1" applyBorder="1" applyAlignment="1">
      <alignment horizontal="center" vertical="center" wrapText="1"/>
    </xf>
    <xf numFmtId="0" fontId="12" fillId="2" borderId="22" xfId="3" applyFont="1" applyFill="1" applyBorder="1" applyAlignment="1">
      <alignment horizontal="center" vertical="center" wrapText="1"/>
    </xf>
    <xf numFmtId="0" fontId="12" fillId="2" borderId="24" xfId="3" applyFont="1" applyFill="1" applyBorder="1" applyAlignment="1">
      <alignment horizontal="center" vertical="center" wrapText="1"/>
    </xf>
    <xf numFmtId="185" fontId="12" fillId="2" borderId="23" xfId="3" applyNumberFormat="1" applyFont="1" applyFill="1" applyBorder="1" applyAlignment="1">
      <alignment horizontal="center" vertical="center" wrapText="1"/>
    </xf>
    <xf numFmtId="185" fontId="12" fillId="2" borderId="25" xfId="3" applyNumberFormat="1" applyFont="1" applyFill="1" applyBorder="1" applyAlignment="1">
      <alignment horizontal="center" vertical="center" wrapText="1"/>
    </xf>
    <xf numFmtId="0" fontId="22" fillId="5" borderId="48" xfId="4" applyFont="1" applyFill="1" applyBorder="1" applyAlignment="1">
      <alignment horizontal="center" wrapText="1"/>
    </xf>
    <xf numFmtId="0" fontId="22" fillId="5" borderId="49" xfId="4" applyFont="1" applyFill="1" applyBorder="1" applyAlignment="1">
      <alignment horizontal="center" wrapText="1"/>
    </xf>
    <xf numFmtId="0" fontId="22" fillId="5" borderId="50" xfId="4" applyFont="1" applyFill="1" applyBorder="1" applyAlignment="1">
      <alignment horizontal="center" wrapText="1"/>
    </xf>
    <xf numFmtId="0" fontId="24" fillId="3" borderId="12" xfId="3" applyFont="1" applyFill="1" applyBorder="1" applyAlignment="1">
      <alignment horizontal="left" vertical="center"/>
    </xf>
    <xf numFmtId="0" fontId="24" fillId="3" borderId="3" xfId="3" applyFont="1" applyFill="1" applyBorder="1" applyAlignment="1">
      <alignment horizontal="left" vertical="center"/>
    </xf>
    <xf numFmtId="0" fontId="24" fillId="3" borderId="13" xfId="3" applyFont="1" applyFill="1" applyBorder="1" applyAlignment="1">
      <alignment horizontal="left" vertical="center"/>
    </xf>
    <xf numFmtId="0" fontId="24" fillId="2" borderId="22" xfId="3" applyFont="1" applyFill="1" applyBorder="1" applyAlignment="1">
      <alignment horizontal="center" vertical="center" wrapText="1"/>
    </xf>
    <xf numFmtId="0" fontId="24" fillId="2" borderId="24" xfId="3" applyFont="1" applyFill="1" applyBorder="1" applyAlignment="1">
      <alignment horizontal="center" vertical="center" wrapText="1"/>
    </xf>
    <xf numFmtId="0" fontId="24" fillId="2" borderId="23" xfId="3" applyFont="1" applyFill="1" applyBorder="1" applyAlignment="1">
      <alignment horizontal="center" vertical="center" wrapText="1"/>
    </xf>
    <xf numFmtId="0" fontId="24" fillId="2" borderId="25" xfId="3" applyFont="1" applyFill="1" applyBorder="1" applyAlignment="1">
      <alignment horizontal="center" vertical="center" wrapText="1"/>
    </xf>
    <xf numFmtId="0" fontId="24" fillId="0" borderId="23" xfId="24" applyFont="1" applyBorder="1" applyAlignment="1">
      <alignment horizontal="center" vertical="center" wrapText="1"/>
    </xf>
    <xf numFmtId="4" fontId="24" fillId="2" borderId="23" xfId="3" applyNumberFormat="1" applyFont="1" applyFill="1" applyBorder="1" applyAlignment="1">
      <alignment horizontal="center" vertical="center" wrapText="1"/>
    </xf>
    <xf numFmtId="4" fontId="24" fillId="2" borderId="25" xfId="3" applyNumberFormat="1" applyFont="1" applyFill="1" applyBorder="1" applyAlignment="1">
      <alignment horizontal="center" vertical="center" wrapText="1"/>
    </xf>
    <xf numFmtId="4" fontId="24" fillId="2" borderId="26" xfId="3" applyNumberFormat="1" applyFont="1" applyFill="1" applyBorder="1" applyAlignment="1">
      <alignment horizontal="center" vertical="center" wrapText="1"/>
    </xf>
    <xf numFmtId="4" fontId="24" fillId="2" borderId="27" xfId="3" applyNumberFormat="1" applyFont="1" applyFill="1" applyBorder="1" applyAlignment="1">
      <alignment horizontal="center" vertical="center" wrapText="1"/>
    </xf>
    <xf numFmtId="0" fontId="24" fillId="0" borderId="2" xfId="23" applyFont="1" applyBorder="1" applyAlignment="1">
      <alignment horizontal="center"/>
    </xf>
    <xf numFmtId="0" fontId="24" fillId="0" borderId="0" xfId="23" applyFont="1" applyAlignment="1">
      <alignment horizontal="center"/>
    </xf>
    <xf numFmtId="0" fontId="24" fillId="0" borderId="1" xfId="23" applyFont="1" applyBorder="1" applyAlignment="1">
      <alignment horizontal="center"/>
    </xf>
    <xf numFmtId="0" fontId="22" fillId="4" borderId="7" xfId="4" applyFont="1" applyFill="1" applyBorder="1" applyAlignment="1">
      <alignment horizontal="left" wrapText="1"/>
    </xf>
    <xf numFmtId="0" fontId="12" fillId="0" borderId="2" xfId="0" applyFont="1" applyBorder="1" applyAlignment="1">
      <alignment wrapText="1"/>
    </xf>
    <xf numFmtId="0" fontId="12" fillId="0" borderId="0" xfId="0" applyFont="1" applyBorder="1" applyAlignment="1">
      <alignment wrapText="1"/>
    </xf>
    <xf numFmtId="0" fontId="12" fillId="0" borderId="1" xfId="0" applyFont="1" applyBorder="1" applyAlignment="1">
      <alignment wrapText="1"/>
    </xf>
    <xf numFmtId="0" fontId="12" fillId="0" borderId="2" xfId="0" applyFont="1" applyBorder="1" applyAlignment="1">
      <alignment horizontal="right" vertical="center"/>
    </xf>
    <xf numFmtId="0" fontId="12" fillId="0" borderId="0" xfId="0" applyFont="1" applyBorder="1" applyAlignment="1">
      <alignment horizontal="right" vertical="center"/>
    </xf>
    <xf numFmtId="0" fontId="17" fillId="2" borderId="38" xfId="30" applyFont="1" applyFill="1" applyBorder="1" applyAlignment="1">
      <alignment horizontal="justify" vertical="justify" wrapText="1"/>
    </xf>
    <xf numFmtId="0" fontId="17" fillId="2" borderId="39" xfId="30" applyFont="1" applyFill="1" applyBorder="1" applyAlignment="1">
      <alignment horizontal="justify" vertical="justify" wrapText="1"/>
    </xf>
    <xf numFmtId="0" fontId="17" fillId="2" borderId="20" xfId="30" applyFont="1" applyFill="1" applyBorder="1" applyAlignment="1">
      <alignment horizontal="justify" vertical="justify" wrapText="1"/>
    </xf>
    <xf numFmtId="0" fontId="17" fillId="2" borderId="38" xfId="30" applyFont="1" applyFill="1" applyBorder="1" applyAlignment="1">
      <alignment horizontal="justify" vertical="center" wrapText="1"/>
    </xf>
    <xf numFmtId="0" fontId="17" fillId="2" borderId="39" xfId="30" applyFont="1" applyFill="1" applyBorder="1" applyAlignment="1">
      <alignment horizontal="justify" vertical="center" wrapText="1"/>
    </xf>
    <xf numFmtId="0" fontId="17" fillId="2" borderId="20" xfId="30" applyFont="1" applyFill="1" applyBorder="1" applyAlignment="1">
      <alignment horizontal="justify" vertical="center" wrapText="1"/>
    </xf>
    <xf numFmtId="0" fontId="17" fillId="2" borderId="78" xfId="30" applyFont="1" applyFill="1" applyBorder="1" applyAlignment="1">
      <alignment horizontal="justify" vertical="justify" wrapText="1"/>
    </xf>
    <xf numFmtId="0" fontId="17" fillId="2" borderId="79" xfId="30" applyFont="1" applyFill="1" applyBorder="1" applyAlignment="1">
      <alignment horizontal="justify" vertical="justify" wrapText="1"/>
    </xf>
    <xf numFmtId="0" fontId="17" fillId="2" borderId="80" xfId="30" applyFont="1" applyFill="1" applyBorder="1" applyAlignment="1">
      <alignment horizontal="justify" vertical="justify" wrapText="1"/>
    </xf>
    <xf numFmtId="0" fontId="17" fillId="2" borderId="35" xfId="33" applyFont="1" applyFill="1" applyBorder="1" applyAlignment="1">
      <alignment horizontal="left" vertical="center" wrapText="1"/>
    </xf>
    <xf numFmtId="0" fontId="17" fillId="2" borderId="41" xfId="33" applyFont="1" applyFill="1" applyBorder="1" applyAlignment="1">
      <alignment horizontal="left" vertical="center" wrapText="1"/>
    </xf>
    <xf numFmtId="0" fontId="18" fillId="2" borderId="12" xfId="33" applyFont="1" applyFill="1" applyBorder="1" applyAlignment="1">
      <alignment horizontal="left" vertical="center"/>
    </xf>
    <xf numFmtId="0" fontId="18" fillId="2" borderId="3" xfId="33" applyFont="1" applyFill="1" applyBorder="1" applyAlignment="1">
      <alignment horizontal="left" vertical="center"/>
    </xf>
    <xf numFmtId="0" fontId="18" fillId="2" borderId="45" xfId="33" applyFont="1" applyFill="1" applyBorder="1" applyAlignment="1">
      <alignment horizontal="left" vertical="center"/>
    </xf>
    <xf numFmtId="0" fontId="23" fillId="2" borderId="9" xfId="27" applyFont="1" applyFill="1" applyBorder="1" applyAlignment="1">
      <alignment horizontal="right" vertical="center" wrapText="1"/>
    </xf>
    <xf numFmtId="0" fontId="23" fillId="2" borderId="10" xfId="27" applyFont="1" applyFill="1" applyBorder="1" applyAlignment="1">
      <alignment horizontal="right" vertical="center" wrapText="1"/>
    </xf>
    <xf numFmtId="0" fontId="23" fillId="2" borderId="11" xfId="27" applyFont="1" applyFill="1" applyBorder="1" applyAlignment="1">
      <alignment horizontal="right" vertical="center" wrapText="1"/>
    </xf>
    <xf numFmtId="0" fontId="17" fillId="2" borderId="55" xfId="27" applyFont="1" applyFill="1" applyBorder="1" applyAlignment="1">
      <alignment horizontal="center" wrapText="1"/>
    </xf>
    <xf numFmtId="0" fontId="17" fillId="2" borderId="70" xfId="27" applyFont="1" applyFill="1" applyBorder="1" applyAlignment="1">
      <alignment horizontal="center" wrapText="1"/>
    </xf>
    <xf numFmtId="0" fontId="17" fillId="2" borderId="63" xfId="27" applyFont="1" applyFill="1" applyBorder="1" applyAlignment="1">
      <alignment horizontal="center" wrapText="1"/>
    </xf>
    <xf numFmtId="0" fontId="12" fillId="2" borderId="22" xfId="27" applyFont="1" applyFill="1" applyBorder="1" applyAlignment="1">
      <alignment horizontal="center" vertical="center" wrapText="1"/>
    </xf>
    <xf numFmtId="0" fontId="12" fillId="2" borderId="23" xfId="27" applyFont="1" applyFill="1" applyBorder="1" applyAlignment="1">
      <alignment horizontal="center" vertical="center" wrapText="1"/>
    </xf>
    <xf numFmtId="0" fontId="12" fillId="2" borderId="26" xfId="27" applyFont="1" applyFill="1" applyBorder="1" applyAlignment="1">
      <alignment horizontal="center" vertical="center" wrapText="1"/>
    </xf>
    <xf numFmtId="173" fontId="17" fillId="2" borderId="21" xfId="28" applyNumberFormat="1" applyFont="1" applyFill="1" applyBorder="1" applyAlignment="1">
      <alignment horizontal="center" vertical="center"/>
    </xf>
    <xf numFmtId="173" fontId="17" fillId="2" borderId="74" xfId="28" applyNumberFormat="1" applyFont="1" applyFill="1" applyBorder="1" applyAlignment="1">
      <alignment horizontal="center" vertical="center"/>
    </xf>
    <xf numFmtId="173" fontId="17" fillId="2" borderId="75" xfId="28" applyNumberFormat="1" applyFont="1" applyFill="1" applyBorder="1" applyAlignment="1">
      <alignment horizontal="center" vertical="center"/>
    </xf>
    <xf numFmtId="0" fontId="12" fillId="2" borderId="64" xfId="27" applyFont="1" applyFill="1" applyBorder="1" applyAlignment="1">
      <alignment horizontal="center" vertical="center" wrapText="1"/>
    </xf>
    <xf numFmtId="0" fontId="12" fillId="2" borderId="7" xfId="27" applyFont="1" applyFill="1" applyBorder="1" applyAlignment="1">
      <alignment horizontal="center" vertical="center" wrapText="1"/>
    </xf>
    <xf numFmtId="0" fontId="12" fillId="2" borderId="19" xfId="27" applyFont="1" applyFill="1" applyBorder="1" applyAlignment="1">
      <alignment horizontal="center" vertical="center" wrapText="1"/>
    </xf>
    <xf numFmtId="0" fontId="12" fillId="2" borderId="24" xfId="27" applyFont="1" applyFill="1" applyBorder="1" applyAlignment="1">
      <alignment horizontal="center" vertical="center" wrapText="1"/>
    </xf>
    <xf numFmtId="0" fontId="12" fillId="2" borderId="25" xfId="27" applyFont="1" applyFill="1" applyBorder="1" applyAlignment="1">
      <alignment horizontal="center" vertical="center" wrapText="1"/>
    </xf>
    <xf numFmtId="0" fontId="12" fillId="2" borderId="27" xfId="27" applyFont="1" applyFill="1" applyBorder="1" applyAlignment="1">
      <alignment horizontal="center" vertical="center" wrapText="1"/>
    </xf>
    <xf numFmtId="0" fontId="18" fillId="2" borderId="9" xfId="27" applyFont="1" applyFill="1" applyBorder="1" applyAlignment="1">
      <alignment horizontal="center" vertical="center" wrapText="1"/>
    </xf>
    <xf numFmtId="0" fontId="18" fillId="2" borderId="10" xfId="27" applyFont="1" applyFill="1" applyBorder="1" applyAlignment="1">
      <alignment horizontal="center" vertical="center" wrapText="1"/>
    </xf>
    <xf numFmtId="0" fontId="18" fillId="2" borderId="12" xfId="3" applyFont="1" applyFill="1" applyBorder="1" applyAlignment="1">
      <alignment horizontal="right" vertical="center"/>
    </xf>
    <xf numFmtId="0" fontId="18" fillId="2" borderId="3" xfId="3" applyFont="1" applyFill="1" applyBorder="1" applyAlignment="1">
      <alignment horizontal="right" vertical="center"/>
    </xf>
    <xf numFmtId="0" fontId="18" fillId="2" borderId="13" xfId="3" applyFont="1" applyFill="1" applyBorder="1" applyAlignment="1">
      <alignment horizontal="right" vertical="center"/>
    </xf>
    <xf numFmtId="0" fontId="18" fillId="2" borderId="48" xfId="24" applyFont="1" applyFill="1" applyBorder="1" applyAlignment="1">
      <alignment horizontal="left" vertical="center" wrapText="1"/>
    </xf>
    <xf numFmtId="0" fontId="18" fillId="2" borderId="49" xfId="24" applyFont="1" applyFill="1" applyBorder="1" applyAlignment="1">
      <alignment horizontal="left" vertical="center" wrapText="1"/>
    </xf>
    <xf numFmtId="0" fontId="18" fillId="2" borderId="50" xfId="24" applyFont="1" applyFill="1" applyBorder="1" applyAlignment="1">
      <alignment horizontal="left" vertical="center" wrapText="1"/>
    </xf>
    <xf numFmtId="0" fontId="17" fillId="2" borderId="35" xfId="24" applyFont="1" applyFill="1" applyBorder="1" applyAlignment="1">
      <alignment horizontal="left" vertical="center" wrapText="1"/>
    </xf>
    <xf numFmtId="0" fontId="17" fillId="2" borderId="36" xfId="24" applyFont="1" applyFill="1" applyBorder="1" applyAlignment="1">
      <alignment horizontal="left" vertical="center" wrapText="1"/>
    </xf>
    <xf numFmtId="0" fontId="17" fillId="2" borderId="41" xfId="24" applyFont="1" applyFill="1" applyBorder="1" applyAlignment="1">
      <alignment horizontal="left" vertical="center" wrapText="1"/>
    </xf>
    <xf numFmtId="0" fontId="17" fillId="2" borderId="59" xfId="24" applyFont="1" applyFill="1" applyBorder="1" applyAlignment="1">
      <alignment horizontal="left" vertical="center"/>
    </xf>
    <xf numFmtId="0" fontId="17" fillId="2" borderId="43" xfId="24" applyFont="1" applyFill="1" applyBorder="1" applyAlignment="1">
      <alignment horizontal="left" vertical="center"/>
    </xf>
    <xf numFmtId="0" fontId="17" fillId="2" borderId="60" xfId="24" applyFont="1" applyFill="1" applyBorder="1" applyAlignment="1">
      <alignment horizontal="left" vertical="center"/>
    </xf>
    <xf numFmtId="0" fontId="17" fillId="2" borderId="35" xfId="24" applyFont="1" applyFill="1" applyBorder="1" applyAlignment="1">
      <alignment horizontal="left" vertical="center"/>
    </xf>
    <xf numFmtId="0" fontId="17" fillId="2" borderId="3" xfId="24" applyFont="1" applyFill="1" applyBorder="1" applyAlignment="1">
      <alignment horizontal="left" vertical="center"/>
    </xf>
    <xf numFmtId="0" fontId="17" fillId="2" borderId="45" xfId="24" applyFont="1" applyFill="1" applyBorder="1" applyAlignment="1">
      <alignment horizontal="left" vertical="center"/>
    </xf>
    <xf numFmtId="0" fontId="17" fillId="2" borderId="65" xfId="24" applyFont="1" applyFill="1" applyBorder="1" applyAlignment="1">
      <alignment horizontal="left" vertical="center"/>
    </xf>
    <xf numFmtId="0" fontId="17" fillId="2" borderId="25" xfId="24" applyFont="1" applyFill="1" applyBorder="1" applyAlignment="1">
      <alignment horizontal="left" vertical="center"/>
    </xf>
    <xf numFmtId="0" fontId="17" fillId="2" borderId="72" xfId="24" applyFont="1" applyFill="1" applyBorder="1" applyAlignment="1">
      <alignment horizontal="left" vertical="center"/>
    </xf>
    <xf numFmtId="0" fontId="17" fillId="2" borderId="73" xfId="24" applyFont="1" applyFill="1" applyBorder="1" applyAlignment="1">
      <alignment horizontal="left" vertical="center"/>
    </xf>
    <xf numFmtId="0" fontId="17" fillId="2" borderId="43" xfId="24" applyFont="1" applyFill="1" applyBorder="1" applyAlignment="1">
      <alignment horizontal="center" vertical="center" wrapText="1"/>
    </xf>
    <xf numFmtId="0" fontId="17" fillId="2" borderId="67" xfId="24" applyFont="1" applyFill="1" applyBorder="1" applyAlignment="1">
      <alignment horizontal="left" vertical="center"/>
    </xf>
    <xf numFmtId="0" fontId="17" fillId="2" borderId="68" xfId="24" applyFont="1" applyFill="1" applyBorder="1" applyAlignment="1">
      <alignment horizontal="left" vertical="center"/>
    </xf>
    <xf numFmtId="0" fontId="18" fillId="2" borderId="9" xfId="24" applyFont="1" applyFill="1" applyBorder="1" applyAlignment="1">
      <alignment horizontal="left" vertical="center" wrapText="1"/>
    </xf>
    <xf numFmtId="0" fontId="18" fillId="2" borderId="10" xfId="24" applyFont="1" applyFill="1" applyBorder="1" applyAlignment="1">
      <alignment horizontal="left" vertical="center" wrapText="1"/>
    </xf>
    <xf numFmtId="0" fontId="18" fillId="2" borderId="46" xfId="24" applyFont="1" applyFill="1" applyBorder="1" applyAlignment="1">
      <alignment horizontal="left" vertical="center" wrapText="1"/>
    </xf>
    <xf numFmtId="0" fontId="24" fillId="2" borderId="30" xfId="4" applyFont="1" applyFill="1" applyBorder="1" applyAlignment="1">
      <alignment horizontal="center" wrapText="1"/>
    </xf>
    <xf numFmtId="0" fontId="20" fillId="2" borderId="30" xfId="4" applyFont="1" applyFill="1" applyBorder="1" applyAlignment="1">
      <alignment horizontal="center" wrapText="1"/>
    </xf>
    <xf numFmtId="0" fontId="24" fillId="2" borderId="14" xfId="4" applyFont="1" applyFill="1" applyBorder="1" applyAlignment="1">
      <alignment horizontal="center" vertical="center"/>
    </xf>
    <xf numFmtId="0" fontId="18" fillId="2" borderId="15" xfId="4" applyFont="1" applyFill="1" applyBorder="1" applyAlignment="1">
      <alignment horizontal="center" vertical="center" wrapText="1"/>
    </xf>
    <xf numFmtId="0" fontId="18" fillId="2" borderId="16" xfId="4" applyFont="1" applyFill="1" applyBorder="1" applyAlignment="1">
      <alignment horizontal="center" vertical="center" wrapText="1"/>
    </xf>
    <xf numFmtId="0" fontId="18" fillId="2" borderId="17" xfId="4" applyFont="1" applyFill="1" applyBorder="1" applyAlignment="1">
      <alignment horizontal="center" vertical="center" wrapText="1"/>
    </xf>
    <xf numFmtId="0" fontId="18" fillId="2" borderId="34" xfId="4" applyFont="1" applyFill="1" applyBorder="1" applyAlignment="1">
      <alignment horizontal="center" vertical="center" wrapText="1"/>
    </xf>
    <xf numFmtId="0" fontId="18" fillId="2" borderId="14" xfId="4" applyFont="1" applyFill="1" applyBorder="1" applyAlignment="1">
      <alignment horizontal="center" vertical="center" wrapText="1"/>
    </xf>
    <xf numFmtId="0" fontId="18" fillId="2" borderId="40" xfId="4" applyFont="1" applyFill="1" applyBorder="1" applyAlignment="1">
      <alignment horizontal="center" vertical="center" wrapText="1"/>
    </xf>
    <xf numFmtId="0" fontId="18" fillId="2" borderId="3" xfId="3" applyFont="1" applyFill="1" applyBorder="1" applyAlignment="1">
      <alignment horizontal="center" vertical="center"/>
    </xf>
    <xf numFmtId="0" fontId="18" fillId="2" borderId="13" xfId="3" applyFont="1" applyFill="1" applyBorder="1" applyAlignment="1">
      <alignment horizontal="center" vertical="center"/>
    </xf>
    <xf numFmtId="0" fontId="18" fillId="2" borderId="23" xfId="3" applyFont="1" applyFill="1" applyBorder="1" applyAlignment="1">
      <alignment horizontal="center" vertical="center" wrapText="1"/>
    </xf>
    <xf numFmtId="0" fontId="18" fillId="2" borderId="21" xfId="3" applyFont="1" applyFill="1" applyBorder="1" applyAlignment="1">
      <alignment horizontal="center" vertical="center" wrapText="1"/>
    </xf>
    <xf numFmtId="4" fontId="18" fillId="2" borderId="23" xfId="3" applyNumberFormat="1" applyFont="1" applyFill="1" applyBorder="1" applyAlignment="1">
      <alignment horizontal="center" vertical="center" wrapText="1"/>
    </xf>
    <xf numFmtId="4" fontId="18" fillId="2" borderId="21" xfId="3" applyNumberFormat="1" applyFont="1" applyFill="1" applyBorder="1" applyAlignment="1">
      <alignment horizontal="center" vertical="center" wrapText="1"/>
    </xf>
    <xf numFmtId="4" fontId="18" fillId="2" borderId="26" xfId="3" applyNumberFormat="1" applyFont="1" applyFill="1" applyBorder="1" applyAlignment="1">
      <alignment horizontal="center" vertical="center" wrapText="1"/>
    </xf>
    <xf numFmtId="4" fontId="18" fillId="2" borderId="47" xfId="3" applyNumberFormat="1" applyFont="1" applyFill="1" applyBorder="1" applyAlignment="1">
      <alignment horizontal="center" vertical="center" wrapText="1"/>
    </xf>
    <xf numFmtId="0" fontId="15" fillId="0" borderId="95" xfId="0" applyFont="1" applyBorder="1" applyAlignment="1">
      <alignment horizontal="left"/>
    </xf>
    <xf numFmtId="0" fontId="20" fillId="4" borderId="7" xfId="0" applyFont="1" applyFill="1" applyBorder="1" applyAlignment="1">
      <alignment horizontal="center" wrapText="1"/>
    </xf>
    <xf numFmtId="0" fontId="36" fillId="0" borderId="6" xfId="56" applyFont="1" applyBorder="1" applyAlignment="1" applyProtection="1">
      <alignment horizontal="center"/>
    </xf>
    <xf numFmtId="0" fontId="37" fillId="0" borderId="90" xfId="0" applyFont="1" applyBorder="1" applyAlignment="1">
      <alignment horizontal="center"/>
    </xf>
    <xf numFmtId="0" fontId="37" fillId="0" borderId="4" xfId="0" applyFont="1" applyBorder="1" applyAlignment="1">
      <alignment horizontal="center"/>
    </xf>
    <xf numFmtId="0" fontId="37" fillId="0" borderId="91" xfId="0" applyFont="1" applyBorder="1" applyAlignment="1">
      <alignment horizontal="center"/>
    </xf>
    <xf numFmtId="0" fontId="33" fillId="0" borderId="90" xfId="57" applyFont="1" applyBorder="1" applyAlignment="1">
      <alignment horizontal="center" vertical="center"/>
    </xf>
    <xf numFmtId="0" fontId="33" fillId="0" borderId="4" xfId="57" applyFont="1" applyBorder="1" applyAlignment="1">
      <alignment horizontal="center" vertical="center"/>
    </xf>
    <xf numFmtId="0" fontId="33" fillId="0" borderId="5" xfId="57" applyFont="1" applyBorder="1" applyAlignment="1">
      <alignment horizontal="center" vertical="center"/>
    </xf>
    <xf numFmtId="0" fontId="36" fillId="0" borderId="82" xfId="56" applyFont="1" applyBorder="1" applyAlignment="1" applyProtection="1">
      <alignment horizontal="center"/>
    </xf>
    <xf numFmtId="0" fontId="31" fillId="0" borderId="87" xfId="0" applyFont="1" applyBorder="1" applyAlignment="1">
      <alignment horizontal="center"/>
    </xf>
    <xf numFmtId="0" fontId="31" fillId="0" borderId="0" xfId="0" applyFont="1" applyBorder="1" applyAlignment="1">
      <alignment horizontal="center"/>
    </xf>
    <xf numFmtId="0" fontId="31" fillId="0" borderId="86" xfId="0" applyFont="1" applyBorder="1" applyAlignment="1">
      <alignment horizontal="center"/>
    </xf>
    <xf numFmtId="0" fontId="33" fillId="0" borderId="34" xfId="57" applyFont="1" applyBorder="1" applyAlignment="1">
      <alignment horizontal="center" vertical="center"/>
    </xf>
    <xf numFmtId="0" fontId="33" fillId="0" borderId="14" xfId="57" applyFont="1" applyBorder="1" applyAlignment="1">
      <alignment horizontal="center" vertical="center"/>
    </xf>
    <xf numFmtId="0" fontId="33" fillId="0" borderId="92" xfId="57" applyFont="1" applyBorder="1" applyAlignment="1">
      <alignment horizontal="center" vertical="center"/>
    </xf>
    <xf numFmtId="0" fontId="34" fillId="0" borderId="87" xfId="0" applyFont="1" applyBorder="1" applyAlignment="1">
      <alignment horizontal="center"/>
    </xf>
    <xf numFmtId="0" fontId="34" fillId="0" borderId="0" xfId="0" applyFont="1" applyBorder="1" applyAlignment="1">
      <alignment horizontal="center"/>
    </xf>
    <xf numFmtId="0" fontId="34" fillId="0" borderId="86" xfId="0" applyFont="1" applyBorder="1" applyAlignment="1">
      <alignment horizontal="center"/>
    </xf>
    <xf numFmtId="0" fontId="33" fillId="0" borderId="21" xfId="57" applyFont="1" applyBorder="1" applyAlignment="1">
      <alignment horizontal="center" vertical="center"/>
    </xf>
    <xf numFmtId="0" fontId="33" fillId="0" borderId="15" xfId="57" applyFont="1" applyBorder="1" applyAlignment="1">
      <alignment horizontal="center" vertical="center"/>
    </xf>
    <xf numFmtId="0" fontId="33" fillId="0" borderId="16" xfId="57" applyFont="1" applyBorder="1" applyAlignment="1">
      <alignment horizontal="center" vertical="center"/>
    </xf>
    <xf numFmtId="0" fontId="33" fillId="0" borderId="93" xfId="57" applyFont="1" applyBorder="1" applyAlignment="1">
      <alignment horizontal="center" vertical="center"/>
    </xf>
    <xf numFmtId="0" fontId="33" fillId="0" borderId="75" xfId="0" applyFont="1" applyBorder="1" applyAlignment="1">
      <alignment horizontal="center" vertical="center"/>
    </xf>
    <xf numFmtId="0" fontId="33" fillId="0" borderId="34" xfId="0" applyFont="1" applyBorder="1" applyAlignment="1">
      <alignment horizontal="center" vertical="center"/>
    </xf>
    <xf numFmtId="0" fontId="33" fillId="0" borderId="14" xfId="0" applyFont="1" applyBorder="1" applyAlignment="1">
      <alignment horizontal="center" vertical="center"/>
    </xf>
    <xf numFmtId="0" fontId="33" fillId="0" borderId="92" xfId="0" applyFont="1" applyBorder="1" applyAlignment="1">
      <alignment horizontal="center" vertical="center"/>
    </xf>
    <xf numFmtId="0" fontId="31" fillId="0" borderId="87" xfId="0" applyFont="1" applyBorder="1" applyAlignment="1">
      <alignment horizontal="center" vertical="center" wrapText="1"/>
    </xf>
    <xf numFmtId="0" fontId="31" fillId="0" borderId="0" xfId="0" applyFont="1" applyBorder="1" applyAlignment="1">
      <alignment horizontal="center" vertical="center" wrapText="1"/>
    </xf>
    <xf numFmtId="0" fontId="31" fillId="0" borderId="86" xfId="0" applyFont="1" applyBorder="1" applyAlignment="1">
      <alignment horizontal="center" vertical="center" wrapText="1"/>
    </xf>
    <xf numFmtId="0" fontId="33" fillId="0" borderId="47" xfId="57" applyFont="1" applyBorder="1" applyAlignment="1">
      <alignment horizontal="center" vertical="center"/>
    </xf>
    <xf numFmtId="0" fontId="33" fillId="0" borderId="74" xfId="57" applyFont="1" applyBorder="1" applyAlignment="1">
      <alignment horizontal="center" vertical="center"/>
    </xf>
    <xf numFmtId="0" fontId="33" fillId="0" borderId="83" xfId="57" applyFont="1" applyBorder="1" applyAlignment="1">
      <alignment horizontal="center" vertical="center"/>
    </xf>
    <xf numFmtId="0" fontId="14" fillId="0" borderId="53" xfId="0" applyFont="1" applyBorder="1" applyAlignment="1">
      <alignment horizontal="center"/>
    </xf>
    <xf numFmtId="0" fontId="31" fillId="0" borderId="16" xfId="0" applyFont="1" applyBorder="1" applyAlignment="1">
      <alignment horizontal="center"/>
    </xf>
    <xf numFmtId="0" fontId="33" fillId="0" borderId="16" xfId="0" applyFont="1" applyBorder="1" applyAlignment="1">
      <alignment vertical="center"/>
    </xf>
    <xf numFmtId="0" fontId="33" fillId="0" borderId="93" xfId="0" applyFont="1" applyBorder="1" applyAlignment="1">
      <alignment vertical="center"/>
    </xf>
    <xf numFmtId="0" fontId="14" fillId="0" borderId="76" xfId="0" applyFont="1" applyBorder="1" applyAlignment="1">
      <alignment horizontal="center"/>
    </xf>
    <xf numFmtId="0" fontId="31" fillId="0" borderId="4" xfId="0" applyFont="1" applyBorder="1" applyAlignment="1">
      <alignment horizontal="center"/>
    </xf>
    <xf numFmtId="0" fontId="33" fillId="0" borderId="4" xfId="0" applyFont="1" applyBorder="1" applyAlignment="1">
      <alignment horizontal="right" vertical="center"/>
    </xf>
    <xf numFmtId="0" fontId="33" fillId="0" borderId="23" xfId="0" applyFont="1" applyBorder="1" applyAlignment="1">
      <alignment horizontal="center" vertical="center"/>
    </xf>
    <xf numFmtId="0" fontId="33" fillId="0" borderId="26" xfId="0" applyFont="1" applyBorder="1" applyAlignment="1">
      <alignment horizontal="center" vertical="center"/>
    </xf>
    <xf numFmtId="0" fontId="14" fillId="0" borderId="2" xfId="0" applyFont="1" applyBorder="1" applyAlignment="1">
      <alignment horizontal="center"/>
    </xf>
    <xf numFmtId="0" fontId="31" fillId="0" borderId="0" xfId="0" applyFont="1" applyBorder="1" applyAlignment="1">
      <alignment horizontal="center"/>
    </xf>
    <xf numFmtId="0" fontId="33" fillId="0" borderId="0" xfId="0" applyFont="1" applyBorder="1" applyAlignment="1">
      <alignment horizontal="right" vertical="center"/>
    </xf>
    <xf numFmtId="1" fontId="33" fillId="0" borderId="7" xfId="0" applyNumberFormat="1" applyFont="1" applyBorder="1" applyAlignment="1">
      <alignment horizontal="center" vertical="center"/>
    </xf>
    <xf numFmtId="1" fontId="33" fillId="0" borderId="19" xfId="0" applyNumberFormat="1" applyFont="1" applyBorder="1" applyAlignment="1">
      <alignment horizontal="center" vertical="center"/>
    </xf>
    <xf numFmtId="1" fontId="33" fillId="0" borderId="1" xfId="0" applyNumberFormat="1" applyFont="1" applyBorder="1" applyAlignment="1">
      <alignment horizontal="center" vertical="center"/>
    </xf>
    <xf numFmtId="0" fontId="33" fillId="0" borderId="88" xfId="0" applyFont="1" applyBorder="1" applyAlignment="1">
      <alignment horizontal="left"/>
    </xf>
    <xf numFmtId="0" fontId="33" fillId="0" borderId="14" xfId="0" applyFont="1" applyBorder="1" applyAlignment="1">
      <alignment horizontal="center"/>
    </xf>
    <xf numFmtId="0" fontId="33" fillId="0" borderId="92" xfId="0" applyFont="1" applyBorder="1" applyAlignment="1">
      <alignment horizontal="center"/>
    </xf>
    <xf numFmtId="0" fontId="14" fillId="0" borderId="35" xfId="0" applyFont="1" applyBorder="1"/>
    <xf numFmtId="0" fontId="14" fillId="0" borderId="36" xfId="0" applyFont="1" applyBorder="1"/>
    <xf numFmtId="0" fontId="14" fillId="0" borderId="37" xfId="0" applyFont="1" applyBorder="1"/>
    <xf numFmtId="0" fontId="14" fillId="0" borderId="76" xfId="0" applyFont="1" applyBorder="1"/>
    <xf numFmtId="0" fontId="14" fillId="0" borderId="4" xfId="0" applyFont="1" applyBorder="1"/>
    <xf numFmtId="0" fontId="14" fillId="0" borderId="5" xfId="0" applyFont="1" applyBorder="1"/>
    <xf numFmtId="0" fontId="34" fillId="0" borderId="76" xfId="0" applyFont="1" applyBorder="1" applyAlignment="1" applyProtection="1">
      <alignment horizontal="center"/>
      <protection locked="0"/>
    </xf>
    <xf numFmtId="0" fontId="34" fillId="0" borderId="4" xfId="0" applyFont="1" applyBorder="1" applyAlignment="1" applyProtection="1">
      <alignment horizontal="center"/>
      <protection locked="0"/>
    </xf>
    <xf numFmtId="0" fontId="34" fillId="0" borderId="5" xfId="0" applyFont="1" applyBorder="1" applyAlignment="1" applyProtection="1">
      <alignment horizontal="center"/>
      <protection locked="0"/>
    </xf>
    <xf numFmtId="0" fontId="14" fillId="0" borderId="2" xfId="0" applyFont="1" applyBorder="1"/>
    <xf numFmtId="0" fontId="14" fillId="0" borderId="1" xfId="0" applyFont="1" applyBorder="1"/>
    <xf numFmtId="0" fontId="38" fillId="3" borderId="56" xfId="0" applyFont="1" applyFill="1" applyBorder="1" applyAlignment="1">
      <alignment horizontal="center" vertical="center"/>
    </xf>
    <xf numFmtId="0" fontId="38" fillId="3" borderId="38" xfId="0" applyFont="1" applyFill="1" applyBorder="1" applyAlignment="1">
      <alignment horizontal="center" vertical="center" wrapText="1"/>
    </xf>
    <xf numFmtId="0" fontId="38" fillId="3" borderId="39" xfId="0" applyFont="1" applyFill="1" applyBorder="1" applyAlignment="1">
      <alignment horizontal="center" vertical="center" wrapText="1"/>
    </xf>
    <xf numFmtId="0" fontId="38" fillId="3" borderId="20" xfId="0" applyFont="1" applyFill="1" applyBorder="1" applyAlignment="1">
      <alignment horizontal="center" vertical="center" wrapText="1"/>
    </xf>
    <xf numFmtId="0" fontId="38" fillId="3" borderId="38" xfId="0" applyFont="1" applyFill="1" applyBorder="1" applyAlignment="1">
      <alignment horizontal="center" vertical="center"/>
    </xf>
    <xf numFmtId="0" fontId="38" fillId="3" borderId="20" xfId="0" applyFont="1" applyFill="1" applyBorder="1" applyAlignment="1">
      <alignment horizontal="center" vertical="center"/>
    </xf>
    <xf numFmtId="0" fontId="14" fillId="3" borderId="58" xfId="0" applyFont="1" applyFill="1" applyBorder="1" applyAlignment="1">
      <alignment horizontal="center" vertical="center"/>
    </xf>
    <xf numFmtId="0" fontId="14" fillId="3" borderId="35" xfId="0" applyFont="1" applyFill="1" applyBorder="1" applyAlignment="1">
      <alignment horizontal="center" vertical="center"/>
    </xf>
    <xf numFmtId="0" fontId="14" fillId="3" borderId="36" xfId="0" applyFont="1" applyFill="1" applyBorder="1" applyAlignment="1">
      <alignment horizontal="center" vertical="center"/>
    </xf>
    <xf numFmtId="0" fontId="14" fillId="3" borderId="37" xfId="0" applyFont="1" applyFill="1" applyBorder="1" applyAlignment="1">
      <alignment horizontal="center" vertical="center"/>
    </xf>
    <xf numFmtId="4" fontId="14" fillId="3" borderId="58" xfId="0" applyNumberFormat="1" applyFont="1" applyFill="1" applyBorder="1" applyAlignment="1">
      <alignment horizontal="center" vertical="center"/>
    </xf>
    <xf numFmtId="0" fontId="34" fillId="0" borderId="76" xfId="0" applyFont="1" applyBorder="1" applyAlignment="1">
      <alignment horizontal="left" vertical="center"/>
    </xf>
    <xf numFmtId="0" fontId="34" fillId="0" borderId="4" xfId="0" applyFont="1" applyBorder="1" applyAlignment="1">
      <alignment horizontal="left" vertical="center"/>
    </xf>
    <xf numFmtId="0" fontId="34" fillId="0" borderId="5" xfId="0" applyFont="1" applyBorder="1" applyAlignment="1">
      <alignment horizontal="left" vertical="center"/>
    </xf>
    <xf numFmtId="0" fontId="34" fillId="0" borderId="2" xfId="0" applyFont="1" applyBorder="1" applyAlignment="1">
      <alignment horizontal="left" vertical="center"/>
    </xf>
    <xf numFmtId="0" fontId="34" fillId="0" borderId="0" xfId="0" applyFont="1" applyBorder="1" applyAlignment="1">
      <alignment horizontal="left" vertical="center"/>
    </xf>
    <xf numFmtId="0" fontId="34" fillId="0" borderId="1" xfId="0" applyFont="1" applyBorder="1" applyAlignment="1">
      <alignment horizontal="left" vertical="center"/>
    </xf>
    <xf numFmtId="0" fontId="34" fillId="0" borderId="12" xfId="0" applyFont="1" applyBorder="1" applyAlignment="1">
      <alignment horizontal="left" vertical="center"/>
    </xf>
    <xf numFmtId="0" fontId="34" fillId="0" borderId="3" xfId="0" applyFont="1" applyBorder="1" applyAlignment="1">
      <alignment horizontal="left" vertical="center"/>
    </xf>
    <xf numFmtId="0" fontId="34" fillId="0" borderId="13" xfId="0" applyFont="1" applyBorder="1" applyAlignment="1">
      <alignment horizontal="left" vertical="center"/>
    </xf>
    <xf numFmtId="0" fontId="34" fillId="3" borderId="38" xfId="0" applyFont="1" applyFill="1" applyBorder="1" applyAlignment="1">
      <alignment horizontal="center"/>
    </xf>
    <xf numFmtId="0" fontId="14" fillId="3" borderId="39" xfId="0" applyFont="1" applyFill="1" applyBorder="1" applyAlignment="1">
      <alignment horizontal="center"/>
    </xf>
    <xf numFmtId="0" fontId="14" fillId="3" borderId="85" xfId="0" applyFont="1" applyFill="1" applyBorder="1" applyAlignment="1">
      <alignment horizontal="center"/>
    </xf>
    <xf numFmtId="0" fontId="34" fillId="3" borderId="94" xfId="0" applyFont="1" applyFill="1" applyBorder="1" applyAlignment="1">
      <alignment horizontal="center"/>
    </xf>
    <xf numFmtId="0" fontId="34" fillId="3" borderId="34" xfId="0" applyFont="1" applyFill="1" applyBorder="1" applyAlignment="1">
      <alignment horizontal="center"/>
    </xf>
    <xf numFmtId="0" fontId="34" fillId="3" borderId="40" xfId="0" applyFont="1" applyFill="1" applyBorder="1" applyAlignment="1">
      <alignment horizontal="center"/>
    </xf>
    <xf numFmtId="0" fontId="34" fillId="3" borderId="23" xfId="0" applyFont="1" applyFill="1" applyBorder="1" applyAlignment="1">
      <alignment horizontal="center"/>
    </xf>
    <xf numFmtId="0" fontId="34" fillId="3" borderId="85" xfId="0" applyFont="1" applyFill="1" applyBorder="1" applyAlignment="1">
      <alignment horizontal="center"/>
    </xf>
    <xf numFmtId="0" fontId="34" fillId="3" borderId="26" xfId="0" applyFont="1" applyFill="1" applyBorder="1" applyAlignment="1">
      <alignment horizontal="center"/>
    </xf>
    <xf numFmtId="0" fontId="14" fillId="0" borderId="52" xfId="0" applyFont="1" applyBorder="1" applyAlignment="1"/>
    <xf numFmtId="0" fontId="14" fillId="0" borderId="49" xfId="0" applyFont="1" applyBorder="1" applyAlignment="1"/>
    <xf numFmtId="0" fontId="14" fillId="0" borderId="50" xfId="0" applyFont="1" applyBorder="1" applyAlignment="1"/>
    <xf numFmtId="0" fontId="14" fillId="0" borderId="48" xfId="0" applyFont="1" applyBorder="1" applyAlignment="1"/>
    <xf numFmtId="43" fontId="14" fillId="0" borderId="7" xfId="18" applyFont="1" applyBorder="1"/>
    <xf numFmtId="0" fontId="14" fillId="0" borderId="48" xfId="0" applyFont="1" applyBorder="1" applyAlignment="1">
      <alignment horizontal="center"/>
    </xf>
    <xf numFmtId="0" fontId="14" fillId="0" borderId="50" xfId="0" applyFont="1" applyBorder="1" applyAlignment="1">
      <alignment horizontal="center"/>
    </xf>
    <xf numFmtId="43" fontId="14" fillId="0" borderId="19" xfId="18" applyFont="1" applyBorder="1"/>
    <xf numFmtId="0" fontId="14" fillId="0" borderId="53" xfId="0" applyFont="1" applyBorder="1"/>
    <xf numFmtId="0" fontId="14" fillId="0" borderId="16" xfId="0" applyFont="1" applyBorder="1"/>
    <xf numFmtId="0" fontId="14" fillId="0" borderId="17" xfId="0" applyFont="1" applyBorder="1"/>
    <xf numFmtId="0" fontId="14" fillId="0" borderId="15" xfId="0" applyFont="1" applyBorder="1"/>
    <xf numFmtId="0" fontId="14" fillId="0" borderId="35" xfId="0" applyFont="1" applyBorder="1" applyAlignment="1"/>
    <xf numFmtId="0" fontId="14" fillId="0" borderId="36" xfId="0" applyFont="1" applyBorder="1" applyAlignment="1"/>
    <xf numFmtId="0" fontId="14" fillId="0" borderId="41" xfId="0" applyFont="1" applyBorder="1" applyAlignment="1"/>
    <xf numFmtId="0" fontId="14" fillId="0" borderId="89" xfId="0" applyFont="1" applyBorder="1" applyAlignment="1"/>
    <xf numFmtId="43" fontId="14" fillId="0" borderId="51" xfId="18" applyFont="1" applyBorder="1"/>
    <xf numFmtId="2" fontId="14" fillId="0" borderId="89" xfId="0" applyNumberFormat="1" applyFont="1" applyBorder="1" applyAlignment="1">
      <alignment horizontal="center"/>
    </xf>
    <xf numFmtId="2" fontId="14" fillId="0" borderId="41" xfId="0" applyNumberFormat="1" applyFont="1" applyBorder="1" applyAlignment="1">
      <alignment horizontal="center"/>
    </xf>
    <xf numFmtId="0" fontId="34" fillId="0" borderId="9" xfId="0" applyFont="1" applyBorder="1" applyAlignment="1">
      <alignment horizontal="right"/>
    </xf>
    <xf numFmtId="0" fontId="34" fillId="0" borderId="10" xfId="0" applyFont="1" applyBorder="1" applyAlignment="1">
      <alignment horizontal="right"/>
    </xf>
    <xf numFmtId="0" fontId="34" fillId="0" borderId="11" xfId="0" applyFont="1" applyBorder="1" applyAlignment="1">
      <alignment horizontal="right"/>
    </xf>
    <xf numFmtId="180" fontId="14" fillId="0" borderId="8" xfId="0" applyNumberFormat="1" applyFont="1" applyBorder="1"/>
    <xf numFmtId="0" fontId="34" fillId="3" borderId="39" xfId="0" applyFont="1" applyFill="1" applyBorder="1" applyAlignment="1">
      <alignment horizontal="center"/>
    </xf>
    <xf numFmtId="0" fontId="34" fillId="3" borderId="94" xfId="0" applyFont="1" applyFill="1" applyBorder="1" applyAlignment="1">
      <alignment horizontal="center"/>
    </xf>
    <xf numFmtId="0" fontId="14" fillId="0" borderId="49" xfId="0" applyFont="1" applyBorder="1" applyAlignment="1">
      <alignment horizontal="center"/>
    </xf>
    <xf numFmtId="2" fontId="14" fillId="0" borderId="7" xfId="0" applyNumberFormat="1" applyFont="1" applyBorder="1"/>
    <xf numFmtId="43" fontId="14" fillId="0" borderId="48" xfId="18" applyFont="1" applyBorder="1" applyAlignment="1">
      <alignment horizontal="center"/>
    </xf>
    <xf numFmtId="43" fontId="14" fillId="0" borderId="50" xfId="18" applyFont="1" applyBorder="1" applyAlignment="1">
      <alignment horizontal="center"/>
    </xf>
    <xf numFmtId="0" fontId="14" fillId="0" borderId="25" xfId="0" applyFont="1" applyBorder="1"/>
    <xf numFmtId="0" fontId="14" fillId="0" borderId="89" xfId="0" applyFont="1" applyBorder="1" applyAlignment="1">
      <alignment horizontal="center"/>
    </xf>
    <xf numFmtId="0" fontId="14" fillId="0" borderId="41" xfId="0" applyFont="1" applyBorder="1" applyAlignment="1">
      <alignment horizontal="center"/>
    </xf>
    <xf numFmtId="43" fontId="14" fillId="0" borderId="27" xfId="18" applyFont="1" applyBorder="1"/>
    <xf numFmtId="43" fontId="14" fillId="0" borderId="8" xfId="18" applyFont="1" applyBorder="1"/>
    <xf numFmtId="0" fontId="34" fillId="3" borderId="39" xfId="0" applyFont="1" applyFill="1" applyBorder="1" applyAlignment="1">
      <alignment horizontal="center"/>
    </xf>
    <xf numFmtId="0" fontId="34" fillId="3" borderId="23" xfId="0" applyFont="1" applyFill="1" applyBorder="1"/>
    <xf numFmtId="2" fontId="14" fillId="0" borderId="7" xfId="0" applyNumberFormat="1" applyFont="1" applyBorder="1" applyAlignment="1">
      <alignment horizontal="center"/>
    </xf>
    <xf numFmtId="2" fontId="14" fillId="0" borderId="49" xfId="0" applyNumberFormat="1" applyFont="1" applyBorder="1" applyAlignment="1">
      <alignment horizontal="center"/>
    </xf>
    <xf numFmtId="2" fontId="14" fillId="0" borderId="48" xfId="0" applyNumberFormat="1" applyFont="1" applyBorder="1" applyAlignment="1">
      <alignment horizontal="center"/>
    </xf>
    <xf numFmtId="2" fontId="14" fillId="0" borderId="50" xfId="0" applyNumberFormat="1" applyFont="1" applyBorder="1" applyAlignment="1">
      <alignment horizontal="center"/>
    </xf>
    <xf numFmtId="0" fontId="14" fillId="0" borderId="51" xfId="0" applyFont="1" applyBorder="1"/>
    <xf numFmtId="0" fontId="14" fillId="0" borderId="3" xfId="0" applyFont="1" applyBorder="1"/>
    <xf numFmtId="43" fontId="14" fillId="0" borderId="28" xfId="18" applyFont="1" applyBorder="1"/>
    <xf numFmtId="0" fontId="34" fillId="3" borderId="39" xfId="0" applyFont="1" applyFill="1" applyBorder="1" applyAlignment="1">
      <alignment horizontal="center" wrapText="1"/>
    </xf>
    <xf numFmtId="0" fontId="34" fillId="3" borderId="23" xfId="0" applyFont="1" applyFill="1" applyBorder="1" applyAlignment="1">
      <alignment horizontal="center" wrapText="1"/>
    </xf>
    <xf numFmtId="0" fontId="34" fillId="3" borderId="94" xfId="0" applyFont="1" applyFill="1" applyBorder="1" applyAlignment="1">
      <alignment horizontal="center" wrapText="1"/>
    </xf>
    <xf numFmtId="0" fontId="34" fillId="3" borderId="85" xfId="0" applyFont="1" applyFill="1" applyBorder="1" applyAlignment="1">
      <alignment horizontal="center" wrapText="1"/>
    </xf>
    <xf numFmtId="0" fontId="34" fillId="3" borderId="26" xfId="0" applyFont="1" applyFill="1" applyBorder="1" applyAlignment="1">
      <alignment horizontal="center" wrapText="1"/>
    </xf>
    <xf numFmtId="0" fontId="14" fillId="0" borderId="52" xfId="0" applyFont="1" applyBorder="1" applyAlignment="1">
      <alignment horizontal="left"/>
    </xf>
    <xf numFmtId="0" fontId="14" fillId="0" borderId="49" xfId="0" applyFont="1" applyBorder="1" applyAlignment="1">
      <alignment horizontal="left"/>
    </xf>
    <xf numFmtId="43" fontId="14" fillId="0" borderId="7" xfId="18" applyFont="1" applyBorder="1" applyAlignment="1">
      <alignment horizontal="center"/>
    </xf>
    <xf numFmtId="0" fontId="14" fillId="0" borderId="49" xfId="1" applyNumberFormat="1" applyFont="1" applyBorder="1" applyAlignment="1">
      <alignment horizontal="center"/>
    </xf>
    <xf numFmtId="182" fontId="14" fillId="0" borderId="75" xfId="0" applyNumberFormat="1" applyFont="1" applyBorder="1" applyAlignment="1">
      <alignment horizontal="center" wrapText="1"/>
    </xf>
    <xf numFmtId="2" fontId="14" fillId="0" borderId="48" xfId="0" applyNumberFormat="1" applyFont="1" applyBorder="1" applyAlignment="1">
      <alignment horizontal="center" wrapText="1"/>
    </xf>
    <xf numFmtId="2" fontId="14" fillId="0" borderId="50" xfId="0" applyNumberFormat="1" applyFont="1" applyBorder="1" applyAlignment="1">
      <alignment horizontal="center" wrapText="1"/>
    </xf>
    <xf numFmtId="43" fontId="14" fillId="0" borderId="54" xfId="18" applyFont="1" applyBorder="1" applyAlignment="1">
      <alignment horizontal="center" wrapText="1"/>
    </xf>
    <xf numFmtId="0" fontId="31" fillId="3" borderId="9" xfId="0" applyFont="1" applyFill="1" applyBorder="1" applyAlignment="1">
      <alignment horizontal="right"/>
    </xf>
    <xf numFmtId="0" fontId="31" fillId="3" borderId="10" xfId="0" applyFont="1" applyFill="1" applyBorder="1" applyAlignment="1">
      <alignment horizontal="right"/>
    </xf>
    <xf numFmtId="0" fontId="31" fillId="3" borderId="11" xfId="0" applyFont="1" applyFill="1" applyBorder="1" applyAlignment="1">
      <alignment horizontal="right"/>
    </xf>
    <xf numFmtId="182" fontId="14" fillId="3" borderId="8" xfId="0" applyNumberFormat="1" applyFont="1" applyFill="1" applyBorder="1"/>
    <xf numFmtId="0" fontId="34" fillId="3" borderId="85" xfId="0" applyFont="1" applyFill="1" applyBorder="1" applyAlignment="1">
      <alignment horizontal="center" wrapText="1"/>
    </xf>
    <xf numFmtId="43" fontId="14" fillId="0" borderId="49" xfId="18" applyFont="1" applyBorder="1"/>
    <xf numFmtId="9" fontId="14" fillId="0" borderId="50" xfId="1" applyFont="1" applyBorder="1"/>
    <xf numFmtId="9" fontId="14" fillId="0" borderId="7" xfId="1" applyFont="1" applyBorder="1" applyAlignment="1">
      <alignment horizontal="center"/>
    </xf>
    <xf numFmtId="43" fontId="14" fillId="0" borderId="36" xfId="18" applyFont="1" applyBorder="1"/>
    <xf numFmtId="9" fontId="14" fillId="0" borderId="41" xfId="1" applyFont="1" applyBorder="1"/>
    <xf numFmtId="43" fontId="14" fillId="0" borderId="89" xfId="18" applyFont="1" applyBorder="1" applyAlignment="1">
      <alignment horizontal="center"/>
    </xf>
    <xf numFmtId="43" fontId="14" fillId="0" borderId="41" xfId="18" applyFont="1" applyBorder="1" applyAlignment="1">
      <alignment horizontal="center"/>
    </xf>
    <xf numFmtId="43" fontId="14" fillId="0" borderId="8" xfId="0" applyNumberFormat="1" applyFont="1" applyBorder="1"/>
    <xf numFmtId="43" fontId="14" fillId="3" borderId="8" xfId="0" applyNumberFormat="1" applyFont="1" applyFill="1" applyBorder="1"/>
    <xf numFmtId="0" fontId="14" fillId="0" borderId="14" xfId="0" applyFont="1" applyBorder="1"/>
    <xf numFmtId="0" fontId="19" fillId="0" borderId="2" xfId="0" applyFont="1" applyBorder="1"/>
    <xf numFmtId="0" fontId="19" fillId="0" borderId="0" xfId="0" applyFont="1" applyBorder="1"/>
    <xf numFmtId="0" fontId="19" fillId="0" borderId="1" xfId="0" applyFont="1" applyBorder="1"/>
    <xf numFmtId="0" fontId="14" fillId="0" borderId="0" xfId="0" applyFont="1" applyBorder="1" applyAlignment="1">
      <alignment horizontal="center"/>
    </xf>
    <xf numFmtId="0" fontId="14" fillId="0" borderId="1" xfId="0" applyFont="1" applyBorder="1" applyAlignment="1">
      <alignment horizontal="center"/>
    </xf>
    <xf numFmtId="0" fontId="34" fillId="0" borderId="52" xfId="0" applyFont="1" applyBorder="1"/>
    <xf numFmtId="0" fontId="14" fillId="0" borderId="49" xfId="0" applyFont="1" applyBorder="1"/>
    <xf numFmtId="0" fontId="14" fillId="0" borderId="18" xfId="0" applyFont="1" applyBorder="1"/>
    <xf numFmtId="0" fontId="14" fillId="0" borderId="52" xfId="0" applyFont="1" applyBorder="1" applyAlignment="1">
      <alignment horizontal="center"/>
    </xf>
    <xf numFmtId="0" fontId="14" fillId="0" borderId="49" xfId="0" applyFont="1" applyBorder="1" applyAlignment="1">
      <alignment horizontal="center"/>
    </xf>
    <xf numFmtId="0" fontId="14" fillId="0" borderId="18" xfId="0" applyFont="1" applyBorder="1" applyAlignment="1">
      <alignment horizontal="center"/>
    </xf>
    <xf numFmtId="0" fontId="14" fillId="0" borderId="0" xfId="0" applyFont="1" applyBorder="1" applyAlignment="1">
      <alignment horizontal="left"/>
    </xf>
    <xf numFmtId="0" fontId="14" fillId="0" borderId="2" xfId="0" applyFont="1" applyBorder="1" applyAlignment="1">
      <alignment horizontal="left"/>
    </xf>
    <xf numFmtId="0" fontId="19" fillId="0" borderId="2" xfId="0" applyFont="1" applyBorder="1" applyAlignment="1">
      <alignment horizontal="left"/>
    </xf>
    <xf numFmtId="0" fontId="40" fillId="0" borderId="0" xfId="0" applyFont="1" applyBorder="1" applyAlignment="1">
      <alignment horizontal="left"/>
    </xf>
    <xf numFmtId="0" fontId="20" fillId="0" borderId="0" xfId="0" applyFont="1" applyBorder="1" applyAlignment="1">
      <alignment horizontal="right"/>
    </xf>
    <xf numFmtId="0" fontId="20" fillId="0" borderId="1" xfId="0" applyFont="1" applyBorder="1" applyAlignment="1">
      <alignment horizontal="right"/>
    </xf>
    <xf numFmtId="0" fontId="40" fillId="0" borderId="12" xfId="0" applyFont="1" applyBorder="1" applyAlignment="1">
      <alignment horizontal="left"/>
    </xf>
    <xf numFmtId="0" fontId="40" fillId="0" borderId="3" xfId="0" applyFont="1" applyBorder="1" applyAlignment="1">
      <alignment horizontal="left"/>
    </xf>
    <xf numFmtId="0" fontId="20" fillId="0" borderId="3" xfId="0" applyFont="1" applyBorder="1" applyAlignment="1">
      <alignment horizontal="right"/>
    </xf>
    <xf numFmtId="0" fontId="20" fillId="0" borderId="13" xfId="0" applyFont="1" applyBorder="1" applyAlignment="1">
      <alignment horizontal="right"/>
    </xf>
  </cellXfs>
  <cellStyles count="60">
    <cellStyle name="Hipervínculo" xfId="56" builtinId="8"/>
    <cellStyle name="Hipervínculo 2" xfId="22" xr:uid="{6356CFB7-2639-4A4A-9C69-F9130E289479}"/>
    <cellStyle name="Millares" xfId="18" builtinId="3"/>
    <cellStyle name="Millares [0]" xfId="59" builtinId="6"/>
    <cellStyle name="Millares [0] 2" xfId="8" xr:uid="{00000000-0005-0000-0000-000000000000}"/>
    <cellStyle name="Millares [0] 2 2" xfId="35" xr:uid="{72A9A72C-E7F1-4544-A34B-120BE41206A6}"/>
    <cellStyle name="Millares 2" xfId="5" xr:uid="{00000000-0005-0000-0000-000001000000}"/>
    <cellStyle name="Millares 2 2" xfId="34" xr:uid="{6D077F62-E040-420E-8AED-E0EFEC9071C4}"/>
    <cellStyle name="Millares 3" xfId="9" xr:uid="{00000000-0005-0000-0000-000002000000}"/>
    <cellStyle name="Millares 3 2" xfId="36" xr:uid="{A6FB0757-C455-4800-806A-D2803D8B694B}"/>
    <cellStyle name="Millares 4" xfId="13" xr:uid="{00000000-0005-0000-0000-000003000000}"/>
    <cellStyle name="Millares 4 2" xfId="17" xr:uid="{00000000-0005-0000-0000-000004000000}"/>
    <cellStyle name="Millares 4 2 2" xfId="43" xr:uid="{6D0E0CF4-76CE-4DB6-89E3-5BAAC53C7418}"/>
    <cellStyle name="Millares 4 3" xfId="20" xr:uid="{0F6B2C9E-BD22-44E6-BC7E-66920CFD2FB3}"/>
    <cellStyle name="Millares 4 3 2" xfId="46" xr:uid="{E784B1D6-B82F-4E00-9005-6DF2CB19B116}"/>
    <cellStyle name="Millares 4 4" xfId="39" xr:uid="{F731B11B-54E1-4753-94D8-92B8E449E92D}"/>
    <cellStyle name="Millares 5" xfId="15" xr:uid="{00000000-0005-0000-0000-000005000000}"/>
    <cellStyle name="Millares 5 2" xfId="41" xr:uid="{61426C07-067F-4AE3-89BB-4BD5459A7054}"/>
    <cellStyle name="Millares 6" xfId="44" xr:uid="{FC244926-A1EE-4808-9A75-F128FCA4D566}"/>
    <cellStyle name="Millares 7" xfId="48" xr:uid="{423D6FE4-7A97-4B26-9F4A-ECB97A08CC6D}"/>
    <cellStyle name="Millares_FORMULARIO 4 - M-OFERENTE PPTA ECONOMICA" xfId="52" xr:uid="{130CC21C-F3A2-44D1-9AF5-8DC9F53F7930}"/>
    <cellStyle name="Moneda [0] 2" xfId="6" xr:uid="{00000000-0005-0000-0000-000008000000}"/>
    <cellStyle name="Moneda 11" xfId="58" xr:uid="{B54189D0-41BA-4D81-841A-2F31F908F1B5}"/>
    <cellStyle name="Moneda 2" xfId="7" xr:uid="{00000000-0005-0000-0000-000009000000}"/>
    <cellStyle name="Moneda 2 2 2 2 2" xfId="28" xr:uid="{8C211804-80EB-4AB6-9B9F-72038AADAB6E}"/>
    <cellStyle name="Moneda 3" xfId="10" xr:uid="{00000000-0005-0000-0000-00000A000000}"/>
    <cellStyle name="Moneda 3 2" xfId="37" xr:uid="{6EF9FF18-DDF0-4AA8-B84D-5D99A209D3C8}"/>
    <cellStyle name="Moneda 4" xfId="12" xr:uid="{00000000-0005-0000-0000-00000B000000}"/>
    <cellStyle name="Moneda 4 2" xfId="16" xr:uid="{00000000-0005-0000-0000-00000C000000}"/>
    <cellStyle name="Moneda 4 2 2" xfId="42" xr:uid="{9C7243EB-D1B1-454A-93AA-7352620738BB}"/>
    <cellStyle name="Moneda 4 3" xfId="19" xr:uid="{DD6C9A2E-DAF0-49F0-BD62-37ABB96787B2}"/>
    <cellStyle name="Moneda 4 3 2" xfId="45" xr:uid="{486B592F-C679-4C1F-8DDF-2D2E829B10A4}"/>
    <cellStyle name="Moneda 4 4" xfId="38" xr:uid="{DBF75970-FE40-4A9E-89D0-55C3E77789A2}"/>
    <cellStyle name="Moneda 5" xfId="14" xr:uid="{00000000-0005-0000-0000-00000D000000}"/>
    <cellStyle name="Moneda 5 2" xfId="40" xr:uid="{82965FC4-3DF6-4C2C-A017-CE386422E278}"/>
    <cellStyle name="Moneda 6" xfId="47" xr:uid="{68091EDD-B168-42C3-8512-CF8BB2D2AC65}"/>
    <cellStyle name="Moneda 7" xfId="51" xr:uid="{A17FA392-4C9C-4EA7-824C-2301AEBA05AD}"/>
    <cellStyle name="Normal" xfId="0" builtinId="0"/>
    <cellStyle name="Normal 10" xfId="32" xr:uid="{81F646D5-0FAD-41E9-9E41-10DA23F49508}"/>
    <cellStyle name="Normal 2" xfId="3" xr:uid="{00000000-0005-0000-0000-00000F000000}"/>
    <cellStyle name="Normal 2 10 2 2" xfId="33" xr:uid="{6B39C096-792B-4DBC-81B9-EB4F11C1B978}"/>
    <cellStyle name="Normal 2 10 3" xfId="24" xr:uid="{3361D973-52A8-4C6B-B8B0-7E6AC7058797}"/>
    <cellStyle name="Normal 2 2" xfId="29" xr:uid="{F8F7C5A7-946D-44F2-B6B8-83B3159951EB}"/>
    <cellStyle name="Normal 2 2 10" xfId="53" xr:uid="{E29635DF-8BA0-4753-A0FA-9A276D67594A}"/>
    <cellStyle name="Normal 2 2 2" xfId="30" xr:uid="{F22B9D53-289F-4811-BF27-EA4335ABFB6F}"/>
    <cellStyle name="Normal 2 4" xfId="55" xr:uid="{25EDD7C1-0ADB-4410-9102-BA9C4C4F35A6}"/>
    <cellStyle name="Normal 3" xfId="4" xr:uid="{00000000-0005-0000-0000-000010000000}"/>
    <cellStyle name="Normal 3 11" xfId="23" xr:uid="{2C59C8A4-1B94-478A-99D1-F1C7EB1596DF}"/>
    <cellStyle name="Normal 3 11 2" xfId="31" xr:uid="{92C581C8-FF74-4750-8BF5-48FE8526AA2B}"/>
    <cellStyle name="Normal 3 11 2 2" xfId="50" xr:uid="{35ABD114-FAF3-438B-8195-C720AA18DCBD}"/>
    <cellStyle name="Normal 3 11 3" xfId="49" xr:uid="{D92BBCD4-43B2-4433-AFFE-9A69E086F0C0}"/>
    <cellStyle name="Normal 3 2" xfId="25" xr:uid="{E6404BE5-945F-4629-ADB3-36D5C7F8C459}"/>
    <cellStyle name="Normal 3 2 2" xfId="27" xr:uid="{B14F7396-E6E4-4D4C-A646-26C8DC703198}"/>
    <cellStyle name="Normal 4 2" xfId="11" xr:uid="{00000000-0005-0000-0000-000011000000}"/>
    <cellStyle name="Normal 4 2 2" xfId="21" xr:uid="{9D1F6BB3-DDE5-49CF-AEDF-9A68642CF1FB}"/>
    <cellStyle name="Normal_modelo ACTA OBRA y MODIFICACION" xfId="57" xr:uid="{BEAC0632-4C74-421F-BAB9-4AE8F09476AE}"/>
    <cellStyle name="Normal_PTO OFICIAL PREPLIEGO (CORREGIDO) 2" xfId="26" xr:uid="{522BF39B-A36C-40AB-99C2-DCEDB33AC677}"/>
    <cellStyle name="Porcentaje" xfId="1" builtinId="5"/>
    <cellStyle name="Porcentaje 2" xfId="2" xr:uid="{00000000-0005-0000-0000-000015000000}"/>
    <cellStyle name="Porcentual 2 2" xfId="54" xr:uid="{27405AEF-E238-4EE5-A5A7-A2A2E9E0B5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35E282C-9D60-4DC6-A0C8-821A6F7FDA7D}"/>
            </a:ext>
          </a:extLst>
        </xdr:cNvPr>
        <xdr:cNvSpPr/>
      </xdr:nvSpPr>
      <xdr:spPr bwMode="auto">
        <a:xfrm>
          <a:off x="404622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F7825CB-3673-4499-83EA-1C42117027F4}"/>
            </a:ext>
          </a:extLst>
        </xdr:cNvPr>
        <xdr:cNvSpPr/>
      </xdr:nvSpPr>
      <xdr:spPr bwMode="auto">
        <a:xfrm>
          <a:off x="7185660" y="360235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Desktop\PROYECTOS%20AEROCIVIL%202020\ATLANTICO%2018-03-2020\PRESUPUESTO%20MANT.%20BARRANQUILLA%2024-05-2020\Copia%20de%20PRESUPUESTO%20%20Rev%202%20OANA%20144%2015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atriz MBJ"/>
      <sheetName val="MATRIZ DE MERCADO LA LT - ATLAN"/>
      <sheetName val="4,1"/>
      <sheetName val="14,2"/>
      <sheetName val="14,3"/>
      <sheetName val="15,1"/>
      <sheetName val="15,2"/>
      <sheetName val="soporte 21,2 "/>
      <sheetName val="MATRIZ DE MERCADO LA LT"/>
    </sheetNames>
    <sheetDataSet>
      <sheetData sheetId="0"/>
      <sheetData sheetId="1"/>
      <sheetData sheetId="2">
        <row r="218">
          <cell r="M218">
            <v>31887</v>
          </cell>
        </row>
        <row r="219">
          <cell r="M219">
            <v>35873</v>
          </cell>
        </row>
        <row r="220">
          <cell r="M220">
            <v>18601</v>
          </cell>
        </row>
        <row r="221">
          <cell r="M221">
            <v>21258</v>
          </cell>
        </row>
        <row r="222">
          <cell r="M222">
            <v>12356</v>
          </cell>
        </row>
        <row r="223">
          <cell r="M223">
            <v>13951</v>
          </cell>
        </row>
        <row r="224">
          <cell r="M224">
            <v>69089</v>
          </cell>
        </row>
        <row r="225">
          <cell r="M225">
            <v>42516</v>
          </cell>
        </row>
        <row r="226">
          <cell r="M226">
            <v>4517</v>
          </cell>
        </row>
        <row r="227">
          <cell r="M227">
            <v>11307</v>
          </cell>
        </row>
        <row r="228">
          <cell r="M228">
            <v>93005</v>
          </cell>
        </row>
        <row r="229">
          <cell r="M229">
            <v>193981</v>
          </cell>
        </row>
        <row r="231">
          <cell r="M231">
            <v>111606</v>
          </cell>
        </row>
        <row r="232">
          <cell r="M232">
            <v>225869</v>
          </cell>
        </row>
        <row r="233">
          <cell r="M233">
            <v>9035</v>
          </cell>
        </row>
        <row r="234">
          <cell r="M234">
            <v>15412</v>
          </cell>
        </row>
        <row r="235">
          <cell r="M235">
            <v>265728</v>
          </cell>
        </row>
        <row r="236">
          <cell r="M236">
            <v>11958</v>
          </cell>
        </row>
        <row r="237">
          <cell r="M237">
            <v>27827</v>
          </cell>
        </row>
        <row r="238">
          <cell r="M238">
            <v>332160</v>
          </cell>
        </row>
        <row r="242">
          <cell r="M242">
            <v>47831</v>
          </cell>
        </row>
        <row r="243">
          <cell r="M243">
            <v>6271</v>
          </cell>
        </row>
        <row r="244">
          <cell r="M244">
            <v>8209</v>
          </cell>
        </row>
        <row r="245">
          <cell r="M245">
            <v>4977</v>
          </cell>
        </row>
        <row r="246">
          <cell r="M246">
            <v>762000</v>
          </cell>
        </row>
        <row r="247">
          <cell r="M247">
            <v>31750</v>
          </cell>
        </row>
        <row r="248">
          <cell r="M248">
            <v>18413</v>
          </cell>
        </row>
      </sheetData>
      <sheetData sheetId="3">
        <row r="66">
          <cell r="O66">
            <v>88541</v>
          </cell>
        </row>
      </sheetData>
      <sheetData sheetId="4">
        <row r="21">
          <cell r="D21" t="str">
            <v>SUMINISTRO E INSTALACIÓN  DE BASE GRANULAR PARA BACHEO TIPO INVIAS (INCLUYE EXCAVACIÓN Y RETIRO DE MATERIAL EXISTENTE)</v>
          </cell>
        </row>
        <row r="72">
          <cell r="O72">
            <v>271498</v>
          </cell>
        </row>
      </sheetData>
      <sheetData sheetId="5">
        <row r="72">
          <cell r="O72">
            <v>83296</v>
          </cell>
        </row>
      </sheetData>
      <sheetData sheetId="6">
        <row r="72">
          <cell r="O72">
            <v>105539</v>
          </cell>
        </row>
      </sheetData>
      <sheetData sheetId="7">
        <row r="73">
          <cell r="O73">
            <v>29645</v>
          </cell>
        </row>
      </sheetData>
      <sheetData sheetId="8"/>
      <sheetData sheetId="9">
        <row r="223">
          <cell r="B223" t="str">
            <v>SUMINISTRO E INSTALACIÓN DE MANTO ASFALTICO PARA CUBIERTA, INCLUYE PINTURA (2 MANOS)</v>
          </cell>
        </row>
        <row r="224">
          <cell r="B224" t="str">
            <v>SUMINISTRO E INSTALACIÓN DE TEJA TERMOACUSTICA (SIMILILAR O SUPERIOR), INCLUYE, REMATES, TORNILLERIA, ANCLAJES Y DEMAS ACCESORIOS NECESARIOS PARA SU INSTALACIÓN.</v>
          </cell>
        </row>
        <row r="225">
          <cell r="B225" t="str">
            <v>SUMINISTRO E INSTALACIÓN DE ESTRUCTURA METALICA PARA CUBIERTA TERMOACUSTICA, INCLUYE ACABADO</v>
          </cell>
        </row>
        <row r="226">
          <cell r="B226" t="str">
            <v>Pavimento de adoquines de concreto.</v>
          </cell>
        </row>
        <row r="227">
          <cell r="B227" t="str">
            <v>Protección de Taludes con Bloques de Césped.</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BE769-5CE2-4BBE-A714-DD7A7D81F478}">
  <sheetPr>
    <tabColor rgb="FF92D050"/>
  </sheetPr>
  <dimension ref="A1:Q38"/>
  <sheetViews>
    <sheetView zoomScale="73" zoomScaleNormal="73" workbookViewId="0">
      <selection activeCell="J11" sqref="J11"/>
    </sheetView>
  </sheetViews>
  <sheetFormatPr baseColWidth="10" defaultColWidth="11.44140625" defaultRowHeight="13.8"/>
  <cols>
    <col min="1" max="2" width="3.44140625" style="3" customWidth="1"/>
    <col min="3" max="3" width="6.5546875" style="24" bestFit="1" customWidth="1"/>
    <col min="4" max="4" width="13.44140625" style="3" bestFit="1" customWidth="1"/>
    <col min="5" max="5" width="12.33203125" style="24" bestFit="1" customWidth="1"/>
    <col min="6" max="6" width="16" style="3" bestFit="1" customWidth="1"/>
    <col min="7" max="7" width="64.44140625" style="3" bestFit="1" customWidth="1"/>
    <col min="8" max="8" width="7.109375" style="3" bestFit="1" customWidth="1"/>
    <col min="9" max="9" width="13" style="31" bestFit="1" customWidth="1"/>
    <col min="10" max="10" width="19.33203125" style="168" customWidth="1"/>
    <col min="11" max="11" width="18.109375" style="176" bestFit="1" customWidth="1"/>
    <col min="12" max="12" width="3.33203125" style="3" customWidth="1"/>
    <col min="13" max="13" width="2.6640625" style="3" customWidth="1"/>
    <col min="14" max="14" width="11.44140625" style="3"/>
    <col min="15" max="15" width="13.6640625" style="3" bestFit="1" customWidth="1"/>
    <col min="16" max="16" width="12.77734375" style="3" bestFit="1" customWidth="1"/>
    <col min="17" max="17" width="13.6640625" style="3" bestFit="1" customWidth="1"/>
    <col min="18" max="16384" width="11.44140625" style="3"/>
  </cols>
  <sheetData>
    <row r="1" spans="1:17" ht="16.2" thickBot="1">
      <c r="A1" s="1"/>
      <c r="B1" s="1"/>
      <c r="C1" s="2"/>
      <c r="D1" s="1"/>
      <c r="E1" s="2"/>
      <c r="F1" s="1"/>
      <c r="G1" s="1"/>
      <c r="H1" s="1"/>
      <c r="I1" s="25"/>
      <c r="J1" s="161"/>
      <c r="K1" s="169"/>
      <c r="L1" s="1"/>
      <c r="M1" s="1"/>
    </row>
    <row r="2" spans="1:17" ht="16.2" thickTop="1">
      <c r="A2" s="1"/>
      <c r="B2" s="4"/>
      <c r="C2" s="132" t="s">
        <v>4</v>
      </c>
      <c r="D2" s="133" t="s">
        <v>89</v>
      </c>
      <c r="E2" s="132" t="s">
        <v>5</v>
      </c>
      <c r="F2" s="133">
        <v>1</v>
      </c>
      <c r="G2" s="5"/>
      <c r="H2" s="5"/>
      <c r="I2" s="26"/>
      <c r="J2" s="162"/>
      <c r="K2" s="170"/>
      <c r="L2" s="6"/>
      <c r="M2" s="1"/>
    </row>
    <row r="3" spans="1:17" ht="15.6">
      <c r="A3" s="1"/>
      <c r="B3" s="7"/>
      <c r="C3" s="237" t="s">
        <v>7</v>
      </c>
      <c r="D3" s="238"/>
      <c r="E3" s="238"/>
      <c r="F3" s="238"/>
      <c r="G3" s="238"/>
      <c r="H3" s="238"/>
      <c r="I3" s="238"/>
      <c r="J3" s="238"/>
      <c r="K3" s="239"/>
      <c r="L3" s="8"/>
      <c r="M3" s="1"/>
    </row>
    <row r="4" spans="1:17" ht="15.6">
      <c r="A4" s="1"/>
      <c r="B4" s="7"/>
      <c r="C4" s="240" t="s">
        <v>36</v>
      </c>
      <c r="D4" s="241"/>
      <c r="E4" s="241"/>
      <c r="F4" s="241"/>
      <c r="G4" s="241"/>
      <c r="H4" s="241"/>
      <c r="I4" s="241"/>
      <c r="J4" s="241"/>
      <c r="K4" s="242"/>
      <c r="L4" s="8"/>
      <c r="M4" s="1"/>
    </row>
    <row r="5" spans="1:17" s="38" customFormat="1" ht="16.5" customHeight="1">
      <c r="A5" s="37"/>
      <c r="B5" s="9"/>
      <c r="C5" s="243" t="s">
        <v>141</v>
      </c>
      <c r="D5" s="244"/>
      <c r="E5" s="244"/>
      <c r="F5" s="244"/>
      <c r="G5" s="244"/>
      <c r="H5" s="244"/>
      <c r="I5" s="244"/>
      <c r="J5" s="244"/>
      <c r="K5" s="245"/>
      <c r="L5" s="10"/>
      <c r="M5" s="37"/>
    </row>
    <row r="6" spans="1:17" ht="32.25" customHeight="1" thickBot="1">
      <c r="A6" s="1"/>
      <c r="B6" s="7"/>
      <c r="C6" s="246"/>
      <c r="D6" s="247"/>
      <c r="E6" s="247"/>
      <c r="F6" s="247"/>
      <c r="G6" s="247"/>
      <c r="H6" s="247"/>
      <c r="I6" s="247"/>
      <c r="J6" s="247"/>
      <c r="K6" s="248"/>
      <c r="L6" s="8"/>
      <c r="M6" s="1"/>
    </row>
    <row r="7" spans="1:17" ht="30" customHeight="1">
      <c r="A7" s="1"/>
      <c r="B7" s="7"/>
      <c r="C7" s="249" t="s">
        <v>8</v>
      </c>
      <c r="D7" s="251" t="s">
        <v>9</v>
      </c>
      <c r="E7" s="253" t="s">
        <v>10</v>
      </c>
      <c r="F7" s="253"/>
      <c r="G7" s="254" t="s">
        <v>0</v>
      </c>
      <c r="H7" s="251" t="s">
        <v>3</v>
      </c>
      <c r="I7" s="251" t="s">
        <v>2</v>
      </c>
      <c r="J7" s="256" t="s">
        <v>11</v>
      </c>
      <c r="K7" s="227" t="s">
        <v>12</v>
      </c>
      <c r="L7" s="8"/>
      <c r="M7" s="1"/>
    </row>
    <row r="8" spans="1:17" ht="30" customHeight="1" thickBot="1">
      <c r="A8" s="1"/>
      <c r="B8" s="7"/>
      <c r="C8" s="250"/>
      <c r="D8" s="252"/>
      <c r="E8" s="11" t="s">
        <v>13</v>
      </c>
      <c r="F8" s="11" t="s">
        <v>14</v>
      </c>
      <c r="G8" s="255"/>
      <c r="H8" s="252"/>
      <c r="I8" s="252"/>
      <c r="J8" s="257"/>
      <c r="K8" s="228"/>
      <c r="L8" s="8"/>
      <c r="M8" s="1"/>
    </row>
    <row r="9" spans="1:17" ht="16.2" thickBot="1">
      <c r="A9" s="1"/>
      <c r="B9" s="7"/>
      <c r="C9" s="153" t="s">
        <v>97</v>
      </c>
      <c r="D9" s="229" t="s">
        <v>142</v>
      </c>
      <c r="E9" s="229"/>
      <c r="F9" s="229"/>
      <c r="G9" s="229"/>
      <c r="H9" s="229"/>
      <c r="I9" s="229"/>
      <c r="J9" s="229"/>
      <c r="K9" s="230"/>
      <c r="L9" s="8"/>
      <c r="M9" s="1"/>
    </row>
    <row r="10" spans="1:17" ht="15.6">
      <c r="A10" s="1"/>
      <c r="B10" s="7"/>
      <c r="C10" s="152"/>
      <c r="D10" s="41">
        <v>1.1000000000000001</v>
      </c>
      <c r="E10" s="41"/>
      <c r="F10" s="41" t="s">
        <v>98</v>
      </c>
      <c r="G10" s="154" t="s">
        <v>143</v>
      </c>
      <c r="H10" s="155" t="s">
        <v>6</v>
      </c>
      <c r="I10" s="43">
        <v>860</v>
      </c>
      <c r="J10" s="163">
        <v>2801</v>
      </c>
      <c r="K10" s="171">
        <f>+J10*I10</f>
        <v>2408860</v>
      </c>
      <c r="L10" s="8"/>
      <c r="M10" s="1"/>
    </row>
    <row r="11" spans="1:17" ht="27.6">
      <c r="A11" s="1"/>
      <c r="B11" s="7"/>
      <c r="C11" s="148"/>
      <c r="D11" s="40">
        <v>1.2</v>
      </c>
      <c r="E11" s="40"/>
      <c r="F11" s="149" t="s">
        <v>98</v>
      </c>
      <c r="G11" s="156" t="s">
        <v>144</v>
      </c>
      <c r="H11" s="157" t="s">
        <v>152</v>
      </c>
      <c r="I11" s="27">
        <v>1</v>
      </c>
      <c r="J11" s="164">
        <v>1260000</v>
      </c>
      <c r="K11" s="172">
        <f t="shared" ref="K11:K18" si="0">+J11*I11</f>
        <v>1260000</v>
      </c>
      <c r="L11" s="8"/>
      <c r="M11" s="1"/>
    </row>
    <row r="12" spans="1:17" ht="15.6">
      <c r="A12" s="1"/>
      <c r="B12" s="7"/>
      <c r="C12" s="148"/>
      <c r="D12" s="40">
        <v>1.3</v>
      </c>
      <c r="E12" s="40"/>
      <c r="F12" s="40" t="s">
        <v>98</v>
      </c>
      <c r="G12" s="156" t="s">
        <v>145</v>
      </c>
      <c r="H12" s="157" t="s">
        <v>6</v>
      </c>
      <c r="I12" s="27">
        <v>860</v>
      </c>
      <c r="J12" s="164">
        <v>13089</v>
      </c>
      <c r="K12" s="172">
        <f t="shared" si="0"/>
        <v>11256540</v>
      </c>
      <c r="L12" s="8"/>
      <c r="M12" s="1"/>
    </row>
    <row r="13" spans="1:17" ht="15.6">
      <c r="A13" s="1"/>
      <c r="B13" s="7"/>
      <c r="C13" s="147"/>
      <c r="D13" s="40">
        <v>1.4</v>
      </c>
      <c r="E13" s="40"/>
      <c r="F13" s="40" t="s">
        <v>98</v>
      </c>
      <c r="G13" s="156" t="s">
        <v>146</v>
      </c>
      <c r="H13" s="157" t="s">
        <v>18</v>
      </c>
      <c r="I13" s="27">
        <v>748</v>
      </c>
      <c r="J13" s="164">
        <v>63995</v>
      </c>
      <c r="K13" s="172">
        <f t="shared" si="0"/>
        <v>47868260</v>
      </c>
      <c r="L13" s="8"/>
      <c r="M13" s="1"/>
    </row>
    <row r="14" spans="1:17" ht="27.6">
      <c r="A14" s="1"/>
      <c r="B14" s="7"/>
      <c r="C14" s="147"/>
      <c r="D14" s="40">
        <v>1.5</v>
      </c>
      <c r="E14" s="40"/>
      <c r="F14" s="40" t="s">
        <v>98</v>
      </c>
      <c r="G14" s="156" t="s">
        <v>147</v>
      </c>
      <c r="H14" s="157" t="s">
        <v>18</v>
      </c>
      <c r="I14" s="27">
        <v>559</v>
      </c>
      <c r="J14" s="164">
        <v>18762</v>
      </c>
      <c r="K14" s="172">
        <f t="shared" si="0"/>
        <v>10487958</v>
      </c>
      <c r="L14" s="8"/>
      <c r="M14" s="1"/>
      <c r="N14" s="207"/>
      <c r="O14" s="209"/>
      <c r="P14" s="209"/>
      <c r="Q14" s="209"/>
    </row>
    <row r="15" spans="1:17" ht="15.6">
      <c r="A15" s="1"/>
      <c r="B15" s="7"/>
      <c r="C15" s="148"/>
      <c r="D15" s="40">
        <v>1.6</v>
      </c>
      <c r="E15" s="40"/>
      <c r="F15" s="40" t="s">
        <v>98</v>
      </c>
      <c r="G15" s="156" t="s">
        <v>148</v>
      </c>
      <c r="H15" s="157" t="s">
        <v>18</v>
      </c>
      <c r="I15" s="27">
        <v>115.59570142180094</v>
      </c>
      <c r="J15" s="164">
        <v>422000</v>
      </c>
      <c r="K15" s="172">
        <f t="shared" si="0"/>
        <v>48781386</v>
      </c>
      <c r="L15" s="8"/>
      <c r="M15" s="1"/>
      <c r="N15" s="207"/>
      <c r="O15" s="209"/>
      <c r="P15" s="209"/>
      <c r="Q15" s="209"/>
    </row>
    <row r="16" spans="1:17" ht="15.6">
      <c r="A16" s="1"/>
      <c r="B16" s="7"/>
      <c r="C16" s="147"/>
      <c r="D16" s="40">
        <v>1.7</v>
      </c>
      <c r="E16" s="40"/>
      <c r="F16" s="40" t="s">
        <v>98</v>
      </c>
      <c r="G16" s="156" t="s">
        <v>149</v>
      </c>
      <c r="H16" s="157" t="s">
        <v>6</v>
      </c>
      <c r="I16" s="27">
        <v>43</v>
      </c>
      <c r="J16" s="164">
        <v>71596</v>
      </c>
      <c r="K16" s="172">
        <f t="shared" si="0"/>
        <v>3078628</v>
      </c>
      <c r="L16" s="8"/>
      <c r="M16" s="1"/>
      <c r="N16" s="207"/>
      <c r="O16" s="209"/>
      <c r="P16" s="209"/>
      <c r="Q16" s="209"/>
    </row>
    <row r="17" spans="1:17" ht="41.4">
      <c r="A17" s="1"/>
      <c r="B17" s="7"/>
      <c r="C17" s="147"/>
      <c r="D17" s="40">
        <v>1.8</v>
      </c>
      <c r="E17" s="40"/>
      <c r="F17" s="40" t="s">
        <v>98</v>
      </c>
      <c r="G17" s="158" t="s">
        <v>150</v>
      </c>
      <c r="H17" s="157" t="s">
        <v>18</v>
      </c>
      <c r="I17" s="27">
        <v>225</v>
      </c>
      <c r="J17" s="164">
        <v>1039997</v>
      </c>
      <c r="K17" s="172">
        <f t="shared" si="0"/>
        <v>233999325</v>
      </c>
      <c r="L17" s="8"/>
      <c r="M17" s="1"/>
      <c r="N17" s="207"/>
      <c r="O17" s="209"/>
      <c r="P17" s="209"/>
      <c r="Q17" s="209"/>
    </row>
    <row r="18" spans="1:17" ht="28.2" thickBot="1">
      <c r="A18" s="1"/>
      <c r="B18" s="7"/>
      <c r="C18" s="150"/>
      <c r="D18" s="151">
        <v>1.9</v>
      </c>
      <c r="E18" s="151"/>
      <c r="F18" s="151" t="s">
        <v>98</v>
      </c>
      <c r="G18" s="159" t="s">
        <v>151</v>
      </c>
      <c r="H18" s="160" t="s">
        <v>18</v>
      </c>
      <c r="I18" s="28">
        <v>414</v>
      </c>
      <c r="J18" s="165">
        <v>43622</v>
      </c>
      <c r="K18" s="173">
        <f t="shared" si="0"/>
        <v>18059508</v>
      </c>
      <c r="L18" s="8"/>
      <c r="M18" s="1"/>
      <c r="N18" s="207"/>
      <c r="O18" s="209"/>
      <c r="P18" s="209"/>
      <c r="Q18" s="209"/>
    </row>
    <row r="19" spans="1:17" s="15" customFormat="1" ht="16.2" thickBot="1">
      <c r="A19" s="12"/>
      <c r="B19" s="13"/>
      <c r="C19" s="134"/>
      <c r="D19" s="135"/>
      <c r="E19" s="135"/>
      <c r="F19" s="135"/>
      <c r="G19" s="135"/>
      <c r="H19" s="135"/>
      <c r="I19" s="135"/>
      <c r="J19" s="166" t="s">
        <v>160</v>
      </c>
      <c r="K19" s="174">
        <f>SUM(K10:K18)</f>
        <v>377200465</v>
      </c>
      <c r="L19" s="14"/>
      <c r="M19" s="12"/>
      <c r="N19" s="208"/>
      <c r="O19" s="208"/>
      <c r="P19" s="208"/>
      <c r="Q19" s="208"/>
    </row>
    <row r="20" spans="1:17" s="15" customFormat="1" ht="30" customHeight="1" thickBot="1">
      <c r="A20" s="12"/>
      <c r="B20" s="13"/>
      <c r="C20" s="136"/>
      <c r="D20" s="136"/>
      <c r="E20" s="136"/>
      <c r="F20" s="136"/>
      <c r="G20" s="136"/>
      <c r="H20" s="136"/>
      <c r="I20" s="136"/>
      <c r="J20" s="167"/>
      <c r="K20" s="175"/>
      <c r="L20" s="14"/>
      <c r="M20" s="12"/>
    </row>
    <row r="21" spans="1:17" s="15" customFormat="1" ht="30" customHeight="1">
      <c r="A21" s="12"/>
      <c r="B21" s="13"/>
      <c r="C21" s="177"/>
      <c r="D21" s="178"/>
      <c r="E21" s="177"/>
      <c r="F21" s="177"/>
      <c r="G21" s="231"/>
      <c r="H21" s="232"/>
      <c r="I21" s="233"/>
      <c r="J21" s="179"/>
      <c r="K21" s="180"/>
      <c r="L21" s="14"/>
      <c r="M21" s="12"/>
      <c r="O21" s="210"/>
    </row>
    <row r="22" spans="1:17" s="15" customFormat="1" ht="30" customHeight="1">
      <c r="A22" s="12"/>
      <c r="B22" s="13"/>
      <c r="C22" s="177"/>
      <c r="D22" s="178"/>
      <c r="E22" s="177"/>
      <c r="F22" s="177"/>
      <c r="G22" s="181"/>
      <c r="H22" s="182"/>
      <c r="I22" s="183"/>
      <c r="J22" s="184"/>
      <c r="K22" s="185"/>
      <c r="L22" s="14"/>
      <c r="M22" s="12"/>
    </row>
    <row r="23" spans="1:17" s="15" customFormat="1" ht="30" customHeight="1">
      <c r="A23" s="12"/>
      <c r="B23" s="13"/>
      <c r="C23" s="177"/>
      <c r="D23" s="186"/>
      <c r="E23" s="186"/>
      <c r="F23" s="186"/>
      <c r="G23" s="181"/>
      <c r="H23" s="187"/>
      <c r="I23" s="188"/>
      <c r="J23" s="189"/>
      <c r="K23" s="185"/>
      <c r="L23" s="14"/>
      <c r="M23" s="12"/>
      <c r="O23" s="210"/>
    </row>
    <row r="24" spans="1:17" s="15" customFormat="1" ht="30" customHeight="1">
      <c r="A24" s="12"/>
      <c r="B24" s="13"/>
      <c r="C24" s="177"/>
      <c r="D24" s="186"/>
      <c r="E24" s="186"/>
      <c r="F24" s="186"/>
      <c r="G24" s="190" t="s">
        <v>153</v>
      </c>
      <c r="H24" s="187"/>
      <c r="I24" s="188"/>
      <c r="J24" s="189"/>
      <c r="K24" s="191">
        <v>380000000</v>
      </c>
      <c r="L24" s="14"/>
      <c r="M24" s="12"/>
    </row>
    <row r="25" spans="1:17" s="15" customFormat="1" ht="30" customHeight="1">
      <c r="A25" s="12"/>
      <c r="B25" s="13"/>
      <c r="C25" s="177"/>
      <c r="D25" s="178"/>
      <c r="E25" s="177"/>
      <c r="F25" s="177"/>
      <c r="G25" s="181"/>
      <c r="H25" s="181"/>
      <c r="I25" s="181"/>
      <c r="J25" s="181"/>
      <c r="K25" s="185"/>
      <c r="L25" s="14"/>
      <c r="M25" s="12"/>
    </row>
    <row r="26" spans="1:17" s="15" customFormat="1" ht="30" customHeight="1">
      <c r="A26" s="12"/>
      <c r="B26" s="13"/>
      <c r="C26" s="177"/>
      <c r="D26" s="178"/>
      <c r="E26" s="177"/>
      <c r="F26" s="177"/>
      <c r="G26" s="192"/>
      <c r="H26" s="187"/>
      <c r="I26" s="188"/>
      <c r="J26" s="193"/>
      <c r="K26" s="185"/>
      <c r="L26" s="14"/>
      <c r="M26" s="12"/>
    </row>
    <row r="27" spans="1:17" s="15" customFormat="1" ht="30" customHeight="1" thickBot="1">
      <c r="A27" s="12"/>
      <c r="B27" s="13"/>
      <c r="C27" s="177"/>
      <c r="D27" s="178"/>
      <c r="E27" s="177"/>
      <c r="F27" s="194"/>
      <c r="G27" s="192"/>
      <c r="H27" s="187"/>
      <c r="I27" s="188"/>
      <c r="J27" s="193"/>
      <c r="K27" s="191"/>
      <c r="L27" s="14"/>
      <c r="M27" s="12"/>
    </row>
    <row r="28" spans="1:17" s="15" customFormat="1" ht="30" customHeight="1" thickBot="1">
      <c r="A28" s="12"/>
      <c r="B28" s="13"/>
      <c r="C28" s="177"/>
      <c r="D28" s="178"/>
      <c r="E28" s="177"/>
      <c r="F28" s="177"/>
      <c r="G28" s="195" t="s">
        <v>154</v>
      </c>
      <c r="H28" s="196"/>
      <c r="I28" s="197"/>
      <c r="J28" s="198"/>
      <c r="K28" s="199">
        <v>380000000</v>
      </c>
      <c r="L28" s="14"/>
      <c r="M28" s="12"/>
    </row>
    <row r="29" spans="1:17" s="15" customFormat="1" ht="16.2" thickBot="1">
      <c r="A29" s="12"/>
      <c r="B29" s="13"/>
      <c r="C29" s="177"/>
      <c r="D29" s="178"/>
      <c r="E29" s="178"/>
      <c r="F29" s="178"/>
      <c r="G29" s="177"/>
      <c r="H29" s="177"/>
      <c r="I29" s="200"/>
      <c r="J29" s="201"/>
      <c r="K29" s="202"/>
      <c r="L29" s="14"/>
      <c r="M29" s="12"/>
    </row>
    <row r="30" spans="1:17" s="15" customFormat="1" ht="15.6">
      <c r="A30" s="12"/>
      <c r="B30" s="13"/>
      <c r="C30" s="203"/>
      <c r="D30" s="234"/>
      <c r="E30" s="234"/>
      <c r="F30" s="234"/>
      <c r="G30" s="234"/>
      <c r="H30" s="234"/>
      <c r="I30" s="234"/>
      <c r="J30" s="234"/>
      <c r="K30" s="235"/>
      <c r="L30" s="16"/>
      <c r="M30" s="12"/>
    </row>
    <row r="31" spans="1:17" s="15" customFormat="1" ht="46.5" customHeight="1">
      <c r="A31" s="12"/>
      <c r="B31" s="13"/>
      <c r="C31" s="220" t="s">
        <v>155</v>
      </c>
      <c r="D31" s="221"/>
      <c r="E31" s="221"/>
      <c r="F31" s="221"/>
      <c r="G31" s="221"/>
      <c r="H31" s="236" t="s">
        <v>29</v>
      </c>
      <c r="I31" s="236"/>
      <c r="J31" s="236"/>
      <c r="K31" s="204" t="s">
        <v>30</v>
      </c>
      <c r="L31" s="17"/>
      <c r="M31" s="12"/>
    </row>
    <row r="32" spans="1:17" s="15" customFormat="1" ht="32.25" customHeight="1">
      <c r="A32" s="12"/>
      <c r="B32" s="13"/>
      <c r="C32" s="220" t="s">
        <v>156</v>
      </c>
      <c r="D32" s="221"/>
      <c r="E32" s="221"/>
      <c r="F32" s="221"/>
      <c r="G32" s="221"/>
      <c r="H32" s="216" t="s">
        <v>90</v>
      </c>
      <c r="I32" s="216"/>
      <c r="J32" s="205" t="s">
        <v>31</v>
      </c>
      <c r="K32" s="206">
        <v>0.21</v>
      </c>
      <c r="L32" s="17"/>
      <c r="M32" s="12"/>
    </row>
    <row r="33" spans="1:13" s="15" customFormat="1" ht="30" customHeight="1">
      <c r="A33" s="12"/>
      <c r="B33" s="13"/>
      <c r="C33" s="220" t="s">
        <v>157</v>
      </c>
      <c r="D33" s="221"/>
      <c r="E33" s="221"/>
      <c r="F33" s="221"/>
      <c r="G33" s="221"/>
      <c r="H33" s="222" t="s">
        <v>158</v>
      </c>
      <c r="I33" s="223"/>
      <c r="J33" s="205" t="s">
        <v>32</v>
      </c>
      <c r="K33" s="206">
        <v>0.02</v>
      </c>
      <c r="L33" s="17"/>
      <c r="M33" s="12"/>
    </row>
    <row r="34" spans="1:13" s="18" customFormat="1" ht="58.5" customHeight="1">
      <c r="A34" s="12"/>
      <c r="B34" s="13"/>
      <c r="C34" s="224"/>
      <c r="D34" s="225"/>
      <c r="E34" s="225"/>
      <c r="F34" s="225"/>
      <c r="G34" s="225"/>
      <c r="H34" s="226" t="s">
        <v>159</v>
      </c>
      <c r="I34" s="216"/>
      <c r="J34" s="205" t="s">
        <v>33</v>
      </c>
      <c r="K34" s="206">
        <v>0.05</v>
      </c>
      <c r="L34" s="14"/>
      <c r="M34" s="12"/>
    </row>
    <row r="35" spans="1:13" ht="39" customHeight="1">
      <c r="A35" s="1"/>
      <c r="B35" s="7"/>
      <c r="C35" s="214"/>
      <c r="D35" s="215"/>
      <c r="E35" s="215"/>
      <c r="F35" s="215"/>
      <c r="G35" s="215"/>
      <c r="H35" s="216" t="s">
        <v>34</v>
      </c>
      <c r="I35" s="216"/>
      <c r="J35" s="205" t="s">
        <v>35</v>
      </c>
      <c r="K35" s="206">
        <v>0.28000000000000003</v>
      </c>
      <c r="L35" s="8"/>
      <c r="M35" s="1"/>
    </row>
    <row r="36" spans="1:13" ht="47.25" customHeight="1">
      <c r="A36" s="1"/>
      <c r="B36" s="7"/>
      <c r="C36" s="217"/>
      <c r="D36" s="215"/>
      <c r="E36" s="215"/>
      <c r="F36" s="215"/>
      <c r="G36" s="215"/>
      <c r="H36" s="218"/>
      <c r="I36" s="218"/>
      <c r="J36" s="218"/>
      <c r="K36" s="219"/>
      <c r="L36" s="8"/>
      <c r="M36" s="1"/>
    </row>
    <row r="37" spans="1:13" ht="16.2" thickBot="1">
      <c r="A37" s="1"/>
      <c r="B37" s="19"/>
      <c r="C37" s="21"/>
      <c r="D37" s="21"/>
      <c r="E37" s="20"/>
      <c r="F37" s="21"/>
      <c r="G37" s="22"/>
      <c r="H37" s="21"/>
      <c r="I37" s="21"/>
      <c r="J37" s="21"/>
      <c r="K37" s="21"/>
      <c r="L37" s="23"/>
      <c r="M37" s="1"/>
    </row>
    <row r="38" spans="1:13" ht="16.2" thickTop="1">
      <c r="A38" s="1"/>
      <c r="B38" s="1"/>
      <c r="C38" s="1"/>
      <c r="D38" s="1"/>
      <c r="E38" s="2"/>
      <c r="F38" s="1"/>
      <c r="G38" s="1"/>
      <c r="H38" s="1"/>
      <c r="I38" s="1"/>
      <c r="J38" s="1"/>
      <c r="K38" s="1"/>
      <c r="L38" s="1"/>
      <c r="M38" s="1"/>
    </row>
  </sheetData>
  <mergeCells count="26">
    <mergeCell ref="C3:K3"/>
    <mergeCell ref="C4:K4"/>
    <mergeCell ref="C5:K6"/>
    <mergeCell ref="C7:C8"/>
    <mergeCell ref="D7:D8"/>
    <mergeCell ref="E7:F7"/>
    <mergeCell ref="G7:G8"/>
    <mergeCell ref="H7:H8"/>
    <mergeCell ref="I7:I8"/>
    <mergeCell ref="J7:J8"/>
    <mergeCell ref="K7:K8"/>
    <mergeCell ref="D9:K9"/>
    <mergeCell ref="G21:I21"/>
    <mergeCell ref="D30:K30"/>
    <mergeCell ref="C31:G31"/>
    <mergeCell ref="H31:J31"/>
    <mergeCell ref="C35:G35"/>
    <mergeCell ref="H35:I35"/>
    <mergeCell ref="C36:G36"/>
    <mergeCell ref="H36:K36"/>
    <mergeCell ref="C32:G32"/>
    <mergeCell ref="H32:I32"/>
    <mergeCell ref="C33:G33"/>
    <mergeCell ref="H33:I33"/>
    <mergeCell ref="C34:G34"/>
    <mergeCell ref="H34:I34"/>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17FAF-1328-4A0E-8970-FC0A5AD2996D}">
  <sheetPr>
    <tabColor rgb="FF92D050"/>
  </sheetPr>
  <dimension ref="A1:Q41"/>
  <sheetViews>
    <sheetView zoomScale="73" zoomScaleNormal="73" workbookViewId="0">
      <selection activeCell="G38" sqref="G38"/>
    </sheetView>
  </sheetViews>
  <sheetFormatPr baseColWidth="10" defaultColWidth="11.44140625" defaultRowHeight="13.8"/>
  <cols>
    <col min="1" max="2" width="3.44140625" style="3" customWidth="1"/>
    <col min="3" max="3" width="6.5546875" style="24" bestFit="1" customWidth="1"/>
    <col min="4" max="4" width="13.44140625" style="3" bestFit="1" customWidth="1"/>
    <col min="5" max="5" width="12.33203125" style="24" bestFit="1" customWidth="1"/>
    <col min="6" max="6" width="16" style="3" bestFit="1" customWidth="1"/>
    <col min="7" max="7" width="64.44140625" style="3" bestFit="1" customWidth="1"/>
    <col min="8" max="8" width="7.109375" style="3" bestFit="1" customWidth="1"/>
    <col min="9" max="9" width="13" style="31" bestFit="1" customWidth="1"/>
    <col min="10" max="10" width="19.33203125" style="168" customWidth="1"/>
    <col min="11" max="11" width="18.109375" style="176" bestFit="1" customWidth="1"/>
    <col min="12" max="12" width="3.33203125" style="3" customWidth="1"/>
    <col min="13" max="13" width="2.6640625" style="3" customWidth="1"/>
    <col min="14" max="14" width="11.44140625" style="3"/>
    <col min="15" max="15" width="13.6640625" style="3" bestFit="1" customWidth="1"/>
    <col min="16" max="16" width="12.77734375" style="3" bestFit="1" customWidth="1"/>
    <col min="17" max="17" width="13.6640625" style="3" bestFit="1" customWidth="1"/>
    <col min="18" max="16384" width="11.44140625" style="3"/>
  </cols>
  <sheetData>
    <row r="1" spans="1:17" ht="16.2" thickBot="1">
      <c r="A1" s="1"/>
      <c r="B1" s="1"/>
      <c r="C1" s="2"/>
      <c r="D1" s="1"/>
      <c r="E1" s="2"/>
      <c r="F1" s="1"/>
      <c r="G1" s="1"/>
      <c r="H1" s="1"/>
      <c r="I1" s="25"/>
      <c r="J1" s="161"/>
      <c r="K1" s="169"/>
      <c r="L1" s="1"/>
      <c r="M1" s="1"/>
    </row>
    <row r="2" spans="1:17" ht="16.2" thickTop="1">
      <c r="A2" s="1"/>
      <c r="B2" s="4"/>
      <c r="C2" s="132" t="s">
        <v>4</v>
      </c>
      <c r="D2" s="133" t="s">
        <v>89</v>
      </c>
      <c r="E2" s="132" t="s">
        <v>5</v>
      </c>
      <c r="F2" s="133">
        <v>1</v>
      </c>
      <c r="G2" s="5"/>
      <c r="H2" s="5"/>
      <c r="I2" s="5"/>
      <c r="J2" s="5"/>
      <c r="K2" s="5"/>
      <c r="L2" s="6"/>
      <c r="M2" s="1"/>
    </row>
    <row r="3" spans="1:17" ht="31.5" customHeight="1">
      <c r="A3" s="1"/>
      <c r="B3" s="7"/>
      <c r="C3" s="273" t="s">
        <v>7</v>
      </c>
      <c r="D3" s="274"/>
      <c r="E3" s="274"/>
      <c r="F3" s="274"/>
      <c r="G3" s="274"/>
      <c r="H3" s="274"/>
      <c r="I3" s="274"/>
      <c r="J3" s="274"/>
      <c r="K3" s="275"/>
      <c r="L3" s="8"/>
      <c r="M3" s="1"/>
    </row>
    <row r="4" spans="1:17" ht="15.6">
      <c r="A4" s="1"/>
      <c r="B4" s="7"/>
      <c r="C4" s="273" t="s">
        <v>162</v>
      </c>
      <c r="D4" s="274"/>
      <c r="E4" s="274"/>
      <c r="F4" s="274"/>
      <c r="G4" s="274"/>
      <c r="H4" s="274"/>
      <c r="I4" s="274"/>
      <c r="J4" s="274"/>
      <c r="K4" s="275"/>
      <c r="L4" s="8"/>
      <c r="M4" s="1"/>
    </row>
    <row r="5" spans="1:17" s="38" customFormat="1" ht="15.6">
      <c r="A5" s="37"/>
      <c r="B5" s="9"/>
      <c r="C5" s="276" t="s">
        <v>163</v>
      </c>
      <c r="D5" s="276"/>
      <c r="E5" s="276"/>
      <c r="F5" s="276"/>
      <c r="G5" s="276"/>
      <c r="H5" s="276"/>
      <c r="I5" s="276"/>
      <c r="J5" s="276"/>
      <c r="K5" s="276"/>
      <c r="L5" s="10"/>
      <c r="M5" s="37"/>
    </row>
    <row r="6" spans="1:17" ht="55.5" customHeight="1">
      <c r="A6" s="1"/>
      <c r="B6" s="7"/>
      <c r="C6" s="276"/>
      <c r="D6" s="276"/>
      <c r="E6" s="276"/>
      <c r="F6" s="276"/>
      <c r="G6" s="276"/>
      <c r="H6" s="276"/>
      <c r="I6" s="276"/>
      <c r="J6" s="276"/>
      <c r="K6" s="276"/>
      <c r="L6" s="8"/>
      <c r="M6" s="1"/>
    </row>
    <row r="7" spans="1:17" ht="34.5" customHeight="1">
      <c r="A7" s="1"/>
      <c r="B7" s="7"/>
      <c r="C7" s="258" t="s">
        <v>164</v>
      </c>
      <c r="D7" s="259"/>
      <c r="E7" s="259"/>
      <c r="F7" s="259"/>
      <c r="G7" s="259"/>
      <c r="H7" s="259"/>
      <c r="I7" s="259"/>
      <c r="J7" s="259"/>
      <c r="K7" s="260"/>
      <c r="L7" s="8"/>
      <c r="M7" s="1"/>
    </row>
    <row r="8" spans="1:17" ht="30" customHeight="1" thickBot="1">
      <c r="A8" s="1"/>
      <c r="B8" s="7"/>
      <c r="C8" s="261"/>
      <c r="D8" s="262"/>
      <c r="E8" s="262"/>
      <c r="F8" s="262"/>
      <c r="G8" s="262"/>
      <c r="H8" s="262"/>
      <c r="I8" s="262"/>
      <c r="J8" s="262"/>
      <c r="K8" s="263"/>
      <c r="L8" s="8"/>
      <c r="M8" s="1"/>
    </row>
    <row r="9" spans="1:17" ht="30" customHeight="1">
      <c r="A9" s="1"/>
      <c r="B9" s="7"/>
      <c r="C9" s="264" t="s">
        <v>8</v>
      </c>
      <c r="D9" s="266" t="s">
        <v>165</v>
      </c>
      <c r="E9" s="268" t="s">
        <v>10</v>
      </c>
      <c r="F9" s="268"/>
      <c r="G9" s="264" t="s">
        <v>29</v>
      </c>
      <c r="H9" s="266" t="s">
        <v>3</v>
      </c>
      <c r="I9" s="266" t="s">
        <v>2</v>
      </c>
      <c r="J9" s="269" t="s">
        <v>11</v>
      </c>
      <c r="K9" s="271" t="s">
        <v>12</v>
      </c>
      <c r="L9" s="8"/>
      <c r="M9" s="1"/>
    </row>
    <row r="10" spans="1:17" ht="30" customHeight="1" thickBot="1">
      <c r="A10" s="1"/>
      <c r="B10" s="7"/>
      <c r="C10" s="265"/>
      <c r="D10" s="267"/>
      <c r="E10" s="211" t="s">
        <v>13</v>
      </c>
      <c r="F10" s="211" t="s">
        <v>14</v>
      </c>
      <c r="G10" s="265"/>
      <c r="H10" s="267"/>
      <c r="I10" s="267"/>
      <c r="J10" s="270"/>
      <c r="K10" s="272"/>
      <c r="L10" s="8"/>
      <c r="M10" s="1"/>
    </row>
    <row r="11" spans="1:17" ht="16.2" thickBot="1">
      <c r="A11" s="1"/>
      <c r="B11" s="7"/>
      <c r="C11" s="153" t="s">
        <v>97</v>
      </c>
      <c r="D11" s="229" t="s">
        <v>142</v>
      </c>
      <c r="E11" s="229"/>
      <c r="F11" s="229"/>
      <c r="G11" s="229"/>
      <c r="H11" s="229"/>
      <c r="I11" s="229"/>
      <c r="J11" s="229"/>
      <c r="K11" s="230"/>
      <c r="L11" s="8"/>
      <c r="M11" s="1"/>
    </row>
    <row r="12" spans="1:17" ht="15.6">
      <c r="A12" s="1"/>
      <c r="B12" s="7"/>
      <c r="C12" s="152"/>
      <c r="D12" s="41">
        <v>1.1000000000000001</v>
      </c>
      <c r="E12" s="41"/>
      <c r="F12" s="41" t="s">
        <v>98</v>
      </c>
      <c r="G12" s="154" t="s">
        <v>143</v>
      </c>
      <c r="H12" s="155" t="s">
        <v>6</v>
      </c>
      <c r="I12" s="43">
        <v>860</v>
      </c>
      <c r="J12" s="163"/>
      <c r="K12" s="171"/>
      <c r="L12" s="8"/>
      <c r="M12" s="1"/>
    </row>
    <row r="13" spans="1:17" ht="27.6">
      <c r="A13" s="1"/>
      <c r="B13" s="7"/>
      <c r="C13" s="148"/>
      <c r="D13" s="40">
        <v>1.2</v>
      </c>
      <c r="E13" s="40"/>
      <c r="F13" s="149" t="s">
        <v>98</v>
      </c>
      <c r="G13" s="156" t="s">
        <v>144</v>
      </c>
      <c r="H13" s="157" t="s">
        <v>152</v>
      </c>
      <c r="I13" s="27">
        <v>1</v>
      </c>
      <c r="J13" s="164"/>
      <c r="K13" s="172"/>
      <c r="L13" s="8"/>
      <c r="M13" s="1"/>
    </row>
    <row r="14" spans="1:17" ht="15.6">
      <c r="A14" s="1"/>
      <c r="B14" s="7"/>
      <c r="C14" s="148"/>
      <c r="D14" s="40">
        <v>1.3</v>
      </c>
      <c r="E14" s="40"/>
      <c r="F14" s="40" t="s">
        <v>98</v>
      </c>
      <c r="G14" s="156" t="s">
        <v>145</v>
      </c>
      <c r="H14" s="157" t="s">
        <v>6</v>
      </c>
      <c r="I14" s="27">
        <v>860</v>
      </c>
      <c r="J14" s="164"/>
      <c r="K14" s="172"/>
      <c r="L14" s="8"/>
      <c r="M14" s="1"/>
    </row>
    <row r="15" spans="1:17" ht="15.6">
      <c r="A15" s="1"/>
      <c r="B15" s="7"/>
      <c r="C15" s="147"/>
      <c r="D15" s="40">
        <v>1.4</v>
      </c>
      <c r="E15" s="40"/>
      <c r="F15" s="40" t="s">
        <v>98</v>
      </c>
      <c r="G15" s="156" t="s">
        <v>146</v>
      </c>
      <c r="H15" s="157" t="s">
        <v>18</v>
      </c>
      <c r="I15" s="27">
        <v>748</v>
      </c>
      <c r="J15" s="164"/>
      <c r="K15" s="172"/>
      <c r="L15" s="8"/>
      <c r="M15" s="1"/>
    </row>
    <row r="16" spans="1:17" ht="27.6">
      <c r="A16" s="1"/>
      <c r="B16" s="7"/>
      <c r="C16" s="147"/>
      <c r="D16" s="40">
        <v>1.5</v>
      </c>
      <c r="E16" s="40"/>
      <c r="F16" s="40" t="s">
        <v>98</v>
      </c>
      <c r="G16" s="156" t="s">
        <v>147</v>
      </c>
      <c r="H16" s="157" t="s">
        <v>18</v>
      </c>
      <c r="I16" s="27">
        <v>559</v>
      </c>
      <c r="J16" s="164"/>
      <c r="K16" s="172"/>
      <c r="L16" s="8"/>
      <c r="M16" s="1"/>
      <c r="N16" s="207"/>
      <c r="O16" s="209"/>
      <c r="P16" s="209"/>
      <c r="Q16" s="209"/>
    </row>
    <row r="17" spans="1:17" ht="15.6">
      <c r="A17" s="1"/>
      <c r="B17" s="7"/>
      <c r="C17" s="148"/>
      <c r="D17" s="40">
        <v>1.6</v>
      </c>
      <c r="E17" s="40"/>
      <c r="F17" s="40" t="s">
        <v>98</v>
      </c>
      <c r="G17" s="156" t="s">
        <v>148</v>
      </c>
      <c r="H17" s="157" t="s">
        <v>18</v>
      </c>
      <c r="I17" s="27">
        <v>115.59570142180094</v>
      </c>
      <c r="J17" s="164"/>
      <c r="K17" s="172"/>
      <c r="L17" s="8"/>
      <c r="M17" s="1"/>
      <c r="N17" s="207"/>
      <c r="O17" s="209"/>
      <c r="P17" s="209"/>
      <c r="Q17" s="209"/>
    </row>
    <row r="18" spans="1:17" ht="15.6">
      <c r="A18" s="1"/>
      <c r="B18" s="7"/>
      <c r="C18" s="147"/>
      <c r="D18" s="40">
        <v>1.7</v>
      </c>
      <c r="E18" s="40"/>
      <c r="F18" s="40" t="s">
        <v>98</v>
      </c>
      <c r="G18" s="156" t="s">
        <v>149</v>
      </c>
      <c r="H18" s="157" t="s">
        <v>6</v>
      </c>
      <c r="I18" s="27">
        <v>43</v>
      </c>
      <c r="J18" s="164"/>
      <c r="K18" s="172"/>
      <c r="L18" s="8"/>
      <c r="M18" s="1"/>
      <c r="N18" s="207"/>
      <c r="O18" s="209"/>
      <c r="P18" s="209"/>
      <c r="Q18" s="209"/>
    </row>
    <row r="19" spans="1:17" ht="41.4">
      <c r="A19" s="1"/>
      <c r="B19" s="7"/>
      <c r="C19" s="147"/>
      <c r="D19" s="40">
        <v>1.8</v>
      </c>
      <c r="E19" s="40"/>
      <c r="F19" s="40" t="s">
        <v>98</v>
      </c>
      <c r="G19" s="158" t="s">
        <v>150</v>
      </c>
      <c r="H19" s="157" t="s">
        <v>18</v>
      </c>
      <c r="I19" s="27">
        <v>225</v>
      </c>
      <c r="J19" s="164"/>
      <c r="K19" s="172"/>
      <c r="L19" s="8"/>
      <c r="M19" s="1"/>
      <c r="N19" s="207"/>
      <c r="O19" s="209"/>
      <c r="P19" s="209"/>
      <c r="Q19" s="209"/>
    </row>
    <row r="20" spans="1:17" ht="28.2" thickBot="1">
      <c r="A20" s="1"/>
      <c r="B20" s="7"/>
      <c r="C20" s="150"/>
      <c r="D20" s="151">
        <v>1.9</v>
      </c>
      <c r="E20" s="151"/>
      <c r="F20" s="151" t="s">
        <v>98</v>
      </c>
      <c r="G20" s="159" t="s">
        <v>151</v>
      </c>
      <c r="H20" s="160" t="s">
        <v>18</v>
      </c>
      <c r="I20" s="28">
        <v>414</v>
      </c>
      <c r="J20" s="165"/>
      <c r="K20" s="173"/>
      <c r="L20" s="8"/>
      <c r="M20" s="1"/>
      <c r="N20" s="207"/>
      <c r="O20" s="209"/>
      <c r="P20" s="209"/>
      <c r="Q20" s="209"/>
    </row>
    <row r="21" spans="1:17" s="15" customFormat="1" ht="16.2" thickBot="1">
      <c r="A21" s="12"/>
      <c r="B21" s="13"/>
      <c r="C21" s="134"/>
      <c r="D21" s="135"/>
      <c r="E21" s="135"/>
      <c r="F21" s="135"/>
      <c r="G21" s="135"/>
      <c r="H21" s="135"/>
      <c r="I21" s="135"/>
      <c r="J21" s="166" t="s">
        <v>160</v>
      </c>
      <c r="K21" s="174"/>
      <c r="L21" s="14"/>
      <c r="M21" s="12"/>
      <c r="N21" s="208"/>
      <c r="O21" s="208"/>
      <c r="P21" s="208"/>
      <c r="Q21" s="208"/>
    </row>
    <row r="22" spans="1:17" s="15" customFormat="1" ht="30" customHeight="1" thickBot="1">
      <c r="A22" s="12"/>
      <c r="B22" s="13"/>
      <c r="C22" s="136"/>
      <c r="D22" s="136"/>
      <c r="E22" s="136"/>
      <c r="F22" s="136"/>
      <c r="G22" s="136"/>
      <c r="H22" s="136"/>
      <c r="I22" s="136"/>
      <c r="J22" s="167"/>
      <c r="K22" s="175"/>
      <c r="L22" s="14"/>
      <c r="M22" s="12"/>
    </row>
    <row r="23" spans="1:17" s="15" customFormat="1" ht="30" customHeight="1">
      <c r="A23" s="12"/>
      <c r="B23" s="13"/>
      <c r="C23" s="177"/>
      <c r="D23" s="178"/>
      <c r="E23" s="177"/>
      <c r="F23" s="177"/>
      <c r="G23" s="231"/>
      <c r="H23" s="232"/>
      <c r="I23" s="233"/>
      <c r="J23" s="179"/>
      <c r="K23" s="180"/>
      <c r="L23" s="14"/>
      <c r="M23" s="12"/>
      <c r="O23" s="210"/>
    </row>
    <row r="24" spans="1:17" s="15" customFormat="1" ht="30" customHeight="1">
      <c r="A24" s="12"/>
      <c r="B24" s="13"/>
      <c r="C24" s="177"/>
      <c r="D24" s="178"/>
      <c r="E24" s="177"/>
      <c r="F24" s="177"/>
      <c r="G24" s="181"/>
      <c r="H24" s="182"/>
      <c r="I24" s="183"/>
      <c r="J24" s="184"/>
      <c r="K24" s="185"/>
      <c r="L24" s="14"/>
      <c r="M24" s="12"/>
    </row>
    <row r="25" spans="1:17" s="15" customFormat="1" ht="30" customHeight="1">
      <c r="A25" s="12"/>
      <c r="B25" s="13"/>
      <c r="C25" s="177"/>
      <c r="D25" s="186"/>
      <c r="E25" s="186"/>
      <c r="F25" s="186"/>
      <c r="G25" s="181"/>
      <c r="H25" s="187"/>
      <c r="I25" s="188"/>
      <c r="J25" s="189"/>
      <c r="K25" s="185"/>
      <c r="L25" s="14"/>
      <c r="M25" s="12"/>
      <c r="O25" s="210"/>
    </row>
    <row r="26" spans="1:17" s="15" customFormat="1" ht="30" customHeight="1">
      <c r="A26" s="12"/>
      <c r="B26" s="13"/>
      <c r="C26" s="177"/>
      <c r="D26" s="186"/>
      <c r="E26" s="186"/>
      <c r="F26" s="186"/>
      <c r="G26" s="190" t="s">
        <v>153</v>
      </c>
      <c r="H26" s="187"/>
      <c r="I26" s="188"/>
      <c r="J26" s="189"/>
      <c r="K26" s="191">
        <v>380000000</v>
      </c>
      <c r="L26" s="14"/>
      <c r="M26" s="12"/>
    </row>
    <row r="27" spans="1:17" s="15" customFormat="1" ht="30" customHeight="1">
      <c r="A27" s="12"/>
      <c r="B27" s="13"/>
      <c r="C27" s="177"/>
      <c r="D27" s="178"/>
      <c r="E27" s="177"/>
      <c r="F27" s="177"/>
      <c r="G27" s="181"/>
      <c r="H27" s="181"/>
      <c r="I27" s="181"/>
      <c r="J27" s="181"/>
      <c r="K27" s="185"/>
      <c r="L27" s="14"/>
      <c r="M27" s="12"/>
    </row>
    <row r="28" spans="1:17" s="15" customFormat="1" ht="30" customHeight="1">
      <c r="A28" s="12"/>
      <c r="B28" s="13"/>
      <c r="C28" s="177"/>
      <c r="D28" s="178"/>
      <c r="E28" s="177"/>
      <c r="F28" s="177"/>
      <c r="G28" s="192"/>
      <c r="H28" s="187"/>
      <c r="I28" s="188"/>
      <c r="J28" s="193"/>
      <c r="K28" s="185"/>
      <c r="L28" s="14"/>
      <c r="M28" s="12"/>
    </row>
    <row r="29" spans="1:17" s="15" customFormat="1" ht="30" customHeight="1" thickBot="1">
      <c r="A29" s="12"/>
      <c r="B29" s="13"/>
      <c r="C29" s="177"/>
      <c r="D29" s="178"/>
      <c r="E29" s="177"/>
      <c r="F29" s="194"/>
      <c r="G29" s="192"/>
      <c r="H29" s="187"/>
      <c r="I29" s="188"/>
      <c r="J29" s="193"/>
      <c r="K29" s="191"/>
      <c r="L29" s="14"/>
      <c r="M29" s="12"/>
    </row>
    <row r="30" spans="1:17" s="15" customFormat="1" ht="30" customHeight="1" thickBot="1">
      <c r="A30" s="12"/>
      <c r="B30" s="13"/>
      <c r="C30" s="177"/>
      <c r="D30" s="178"/>
      <c r="E30" s="177"/>
      <c r="F30" s="177"/>
      <c r="G30" s="195" t="s">
        <v>154</v>
      </c>
      <c r="H30" s="196"/>
      <c r="I30" s="197"/>
      <c r="J30" s="198"/>
      <c r="K30" s="199">
        <v>380000000</v>
      </c>
      <c r="L30" s="14"/>
      <c r="M30" s="12"/>
    </row>
    <row r="31" spans="1:17" s="15" customFormat="1" ht="16.2" thickBot="1">
      <c r="A31" s="12"/>
      <c r="B31" s="13"/>
      <c r="C31" s="177"/>
      <c r="D31" s="178"/>
      <c r="E31" s="178"/>
      <c r="F31" s="178"/>
      <c r="G31" s="177"/>
      <c r="H31" s="177"/>
      <c r="I31" s="200"/>
      <c r="J31" s="201"/>
      <c r="K31" s="202"/>
      <c r="L31" s="14"/>
      <c r="M31" s="12"/>
    </row>
    <row r="32" spans="1:17" s="15" customFormat="1" ht="15.6">
      <c r="A32" s="12"/>
      <c r="B32" s="13"/>
      <c r="C32" s="203"/>
      <c r="D32" s="234"/>
      <c r="E32" s="234"/>
      <c r="F32" s="234"/>
      <c r="G32" s="234"/>
      <c r="H32" s="234"/>
      <c r="I32" s="234"/>
      <c r="J32" s="234"/>
      <c r="K32" s="235"/>
      <c r="L32" s="16"/>
      <c r="M32" s="12"/>
    </row>
    <row r="33" spans="1:13" s="15" customFormat="1" ht="46.5" customHeight="1">
      <c r="A33" s="12"/>
      <c r="B33" s="13"/>
      <c r="C33" s="220" t="s">
        <v>155</v>
      </c>
      <c r="D33" s="221"/>
      <c r="E33" s="221"/>
      <c r="F33" s="221"/>
      <c r="G33" s="221"/>
      <c r="H33" s="236" t="s">
        <v>29</v>
      </c>
      <c r="I33" s="236"/>
      <c r="J33" s="236"/>
      <c r="K33" s="204" t="s">
        <v>30</v>
      </c>
      <c r="L33" s="17"/>
      <c r="M33" s="12"/>
    </row>
    <row r="34" spans="1:13" s="15" customFormat="1" ht="32.25" customHeight="1">
      <c r="A34" s="12"/>
      <c r="B34" s="13"/>
      <c r="C34" s="220" t="s">
        <v>156</v>
      </c>
      <c r="D34" s="221"/>
      <c r="E34" s="221"/>
      <c r="F34" s="221"/>
      <c r="G34" s="221"/>
      <c r="H34" s="216" t="s">
        <v>90</v>
      </c>
      <c r="I34" s="216"/>
      <c r="J34" s="205" t="s">
        <v>31</v>
      </c>
      <c r="K34" s="206">
        <v>0.21</v>
      </c>
      <c r="L34" s="17"/>
      <c r="M34" s="12"/>
    </row>
    <row r="35" spans="1:13" s="15" customFormat="1" ht="30" customHeight="1">
      <c r="A35" s="12"/>
      <c r="B35" s="13"/>
      <c r="C35" s="220" t="s">
        <v>157</v>
      </c>
      <c r="D35" s="221"/>
      <c r="E35" s="221"/>
      <c r="F35" s="221"/>
      <c r="G35" s="221"/>
      <c r="H35" s="222" t="s">
        <v>158</v>
      </c>
      <c r="I35" s="223"/>
      <c r="J35" s="205" t="s">
        <v>32</v>
      </c>
      <c r="K35" s="206">
        <v>0.02</v>
      </c>
      <c r="L35" s="17"/>
      <c r="M35" s="12"/>
    </row>
    <row r="36" spans="1:13" s="18" customFormat="1" ht="58.5" customHeight="1">
      <c r="A36" s="12"/>
      <c r="B36" s="13"/>
      <c r="C36" s="224"/>
      <c r="D36" s="225"/>
      <c r="E36" s="225"/>
      <c r="F36" s="225"/>
      <c r="G36" s="225"/>
      <c r="H36" s="226" t="s">
        <v>159</v>
      </c>
      <c r="I36" s="216"/>
      <c r="J36" s="205" t="s">
        <v>33</v>
      </c>
      <c r="K36" s="206">
        <v>0.05</v>
      </c>
      <c r="L36" s="14"/>
      <c r="M36" s="12"/>
    </row>
    <row r="37" spans="1:13" ht="39" customHeight="1">
      <c r="A37" s="1"/>
      <c r="B37" s="7"/>
      <c r="C37" s="214"/>
      <c r="D37" s="215"/>
      <c r="E37" s="215"/>
      <c r="F37" s="215"/>
      <c r="G37" s="215"/>
      <c r="H37" s="216" t="s">
        <v>34</v>
      </c>
      <c r="I37" s="216"/>
      <c r="J37" s="205" t="s">
        <v>35</v>
      </c>
      <c r="K37" s="206">
        <v>0.28000000000000003</v>
      </c>
      <c r="L37" s="8"/>
      <c r="M37" s="1"/>
    </row>
    <row r="38" spans="1:13" ht="47.25" customHeight="1">
      <c r="A38" s="1"/>
      <c r="B38" s="7"/>
      <c r="C38" s="212"/>
      <c r="D38" s="212"/>
      <c r="E38" s="212"/>
      <c r="F38" s="212"/>
      <c r="G38" s="212"/>
      <c r="H38" s="212"/>
      <c r="I38" s="212"/>
      <c r="J38" s="212"/>
      <c r="K38" s="212"/>
      <c r="L38" s="8"/>
      <c r="M38" s="1"/>
    </row>
    <row r="39" spans="1:13" ht="47.25" customHeight="1">
      <c r="A39" s="1"/>
      <c r="B39" s="7"/>
      <c r="C39" s="212"/>
      <c r="D39" s="212"/>
      <c r="E39" s="212"/>
      <c r="F39" s="212"/>
      <c r="G39" s="213" t="s">
        <v>166</v>
      </c>
      <c r="H39" s="212"/>
      <c r="I39" s="212"/>
      <c r="J39" s="212"/>
      <c r="K39" s="212"/>
      <c r="L39" s="8"/>
      <c r="M39" s="1"/>
    </row>
    <row r="40" spans="1:13" ht="16.2" thickBot="1">
      <c r="A40" s="1"/>
      <c r="B40" s="19"/>
      <c r="C40" s="21"/>
      <c r="D40" s="21"/>
      <c r="E40" s="20"/>
      <c r="F40" s="21"/>
      <c r="G40" s="22"/>
      <c r="H40" s="21"/>
      <c r="I40" s="21"/>
      <c r="J40" s="21"/>
      <c r="K40" s="21"/>
      <c r="L40" s="23"/>
      <c r="M40" s="1"/>
    </row>
    <row r="41" spans="1:13" ht="14.4" thickTop="1"/>
  </sheetData>
  <mergeCells count="26">
    <mergeCell ref="C3:K3"/>
    <mergeCell ref="C4:K4"/>
    <mergeCell ref="C5:K6"/>
    <mergeCell ref="D32:K32"/>
    <mergeCell ref="C33:G33"/>
    <mergeCell ref="H33:J33"/>
    <mergeCell ref="H9:H10"/>
    <mergeCell ref="I9:I10"/>
    <mergeCell ref="J9:J10"/>
    <mergeCell ref="K9:K10"/>
    <mergeCell ref="C37:G37"/>
    <mergeCell ref="H37:I37"/>
    <mergeCell ref="C7:K7"/>
    <mergeCell ref="C8:K8"/>
    <mergeCell ref="C9:C10"/>
    <mergeCell ref="D9:D10"/>
    <mergeCell ref="E9:F9"/>
    <mergeCell ref="G9:G10"/>
    <mergeCell ref="C34:G34"/>
    <mergeCell ref="H34:I34"/>
    <mergeCell ref="C35:G35"/>
    <mergeCell ref="H35:I35"/>
    <mergeCell ref="C36:G36"/>
    <mergeCell ref="H36:I36"/>
    <mergeCell ref="D11:K11"/>
    <mergeCell ref="G23:I23"/>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CD4CE-04D7-4AB3-B6F0-5A0ACE1558A6}">
  <sheetPr>
    <tabColor rgb="FF92D050"/>
  </sheetPr>
  <dimension ref="A1:Q38"/>
  <sheetViews>
    <sheetView zoomScale="73" zoomScaleNormal="73" workbookViewId="0">
      <selection activeCell="D9" sqref="D9:K9"/>
    </sheetView>
  </sheetViews>
  <sheetFormatPr baseColWidth="10" defaultColWidth="11.44140625" defaultRowHeight="13.8"/>
  <cols>
    <col min="1" max="2" width="3.44140625" style="3" customWidth="1"/>
    <col min="3" max="3" width="6.5546875" style="24" bestFit="1" customWidth="1"/>
    <col min="4" max="4" width="13.44140625" style="3" bestFit="1" customWidth="1"/>
    <col min="5" max="5" width="12.33203125" style="24" bestFit="1" customWidth="1"/>
    <col min="6" max="6" width="16" style="3" bestFit="1" customWidth="1"/>
    <col min="7" max="7" width="64.44140625" style="3" bestFit="1" customWidth="1"/>
    <col min="8" max="8" width="7.109375" style="3" bestFit="1" customWidth="1"/>
    <col min="9" max="9" width="13" style="31" bestFit="1" customWidth="1"/>
    <col min="10" max="10" width="19.33203125" style="168" customWidth="1"/>
    <col min="11" max="11" width="18.109375" style="176" bestFit="1" customWidth="1"/>
    <col min="12" max="12" width="3.33203125" style="3" customWidth="1"/>
    <col min="13" max="13" width="2.6640625" style="3" customWidth="1"/>
    <col min="14" max="14" width="11.44140625" style="3"/>
    <col min="15" max="15" width="13.6640625" style="3" bestFit="1" customWidth="1"/>
    <col min="16" max="16" width="12.77734375" style="3" bestFit="1" customWidth="1"/>
    <col min="17" max="17" width="13.6640625" style="3" bestFit="1" customWidth="1"/>
    <col min="18" max="16384" width="11.44140625" style="3"/>
  </cols>
  <sheetData>
    <row r="1" spans="1:17" ht="16.2" thickBot="1">
      <c r="A1" s="1"/>
      <c r="B1" s="1"/>
      <c r="C1" s="2"/>
      <c r="D1" s="1"/>
      <c r="E1" s="2"/>
      <c r="F1" s="1"/>
      <c r="G1" s="1"/>
      <c r="H1" s="1"/>
      <c r="I1" s="25"/>
      <c r="J1" s="161"/>
      <c r="K1" s="169"/>
      <c r="L1" s="1"/>
      <c r="M1" s="1"/>
    </row>
    <row r="2" spans="1:17" ht="16.2" thickTop="1">
      <c r="A2" s="1"/>
      <c r="B2" s="4"/>
      <c r="C2" s="132" t="s">
        <v>4</v>
      </c>
      <c r="D2" s="133" t="s">
        <v>89</v>
      </c>
      <c r="E2" s="132" t="s">
        <v>5</v>
      </c>
      <c r="F2" s="133">
        <v>1</v>
      </c>
      <c r="G2" s="5"/>
      <c r="H2" s="5"/>
      <c r="I2" s="26"/>
      <c r="J2" s="162"/>
      <c r="K2" s="170"/>
      <c r="L2" s="6"/>
      <c r="M2" s="1"/>
    </row>
    <row r="3" spans="1:17" ht="15.6">
      <c r="A3" s="1"/>
      <c r="B3" s="7"/>
      <c r="C3" s="237" t="s">
        <v>7</v>
      </c>
      <c r="D3" s="238"/>
      <c r="E3" s="238"/>
      <c r="F3" s="238"/>
      <c r="G3" s="238"/>
      <c r="H3" s="238"/>
      <c r="I3" s="238"/>
      <c r="J3" s="238"/>
      <c r="K3" s="239"/>
      <c r="L3" s="8"/>
      <c r="M3" s="1"/>
    </row>
    <row r="4" spans="1:17" ht="15.6">
      <c r="A4" s="1"/>
      <c r="B4" s="7"/>
      <c r="C4" s="240" t="s">
        <v>36</v>
      </c>
      <c r="D4" s="241"/>
      <c r="E4" s="241"/>
      <c r="F4" s="241"/>
      <c r="G4" s="241"/>
      <c r="H4" s="241"/>
      <c r="I4" s="241"/>
      <c r="J4" s="241"/>
      <c r="K4" s="242"/>
      <c r="L4" s="8"/>
      <c r="M4" s="1"/>
    </row>
    <row r="5" spans="1:17" s="38" customFormat="1" ht="16.5" customHeight="1">
      <c r="A5" s="37"/>
      <c r="B5" s="9"/>
      <c r="C5" s="243" t="s">
        <v>141</v>
      </c>
      <c r="D5" s="244"/>
      <c r="E5" s="244"/>
      <c r="F5" s="244"/>
      <c r="G5" s="244"/>
      <c r="H5" s="244"/>
      <c r="I5" s="244"/>
      <c r="J5" s="244"/>
      <c r="K5" s="245"/>
      <c r="L5" s="10"/>
      <c r="M5" s="37"/>
    </row>
    <row r="6" spans="1:17" ht="32.25" customHeight="1" thickBot="1">
      <c r="A6" s="1"/>
      <c r="B6" s="7"/>
      <c r="C6" s="246"/>
      <c r="D6" s="247"/>
      <c r="E6" s="247"/>
      <c r="F6" s="247"/>
      <c r="G6" s="247"/>
      <c r="H6" s="247"/>
      <c r="I6" s="247"/>
      <c r="J6" s="247"/>
      <c r="K6" s="248"/>
      <c r="L6" s="8"/>
      <c r="M6" s="1"/>
    </row>
    <row r="7" spans="1:17" ht="30" customHeight="1">
      <c r="A7" s="1"/>
      <c r="B7" s="7"/>
      <c r="C7" s="249" t="s">
        <v>8</v>
      </c>
      <c r="D7" s="251" t="s">
        <v>9</v>
      </c>
      <c r="E7" s="253" t="s">
        <v>10</v>
      </c>
      <c r="F7" s="253"/>
      <c r="G7" s="254" t="s">
        <v>0</v>
      </c>
      <c r="H7" s="251" t="s">
        <v>3</v>
      </c>
      <c r="I7" s="251" t="s">
        <v>2</v>
      </c>
      <c r="J7" s="256" t="s">
        <v>11</v>
      </c>
      <c r="K7" s="227" t="s">
        <v>12</v>
      </c>
      <c r="L7" s="8"/>
      <c r="M7" s="1"/>
    </row>
    <row r="8" spans="1:17" ht="30" customHeight="1" thickBot="1">
      <c r="A8" s="1"/>
      <c r="B8" s="7"/>
      <c r="C8" s="250"/>
      <c r="D8" s="252"/>
      <c r="E8" s="11" t="s">
        <v>13</v>
      </c>
      <c r="F8" s="11" t="s">
        <v>14</v>
      </c>
      <c r="G8" s="255"/>
      <c r="H8" s="252"/>
      <c r="I8" s="252"/>
      <c r="J8" s="257"/>
      <c r="K8" s="228"/>
      <c r="L8" s="8"/>
      <c r="M8" s="1"/>
    </row>
    <row r="9" spans="1:17" ht="16.2" thickBot="1">
      <c r="A9" s="1"/>
      <c r="B9" s="7"/>
      <c r="C9" s="153" t="s">
        <v>97</v>
      </c>
      <c r="D9" s="229" t="s">
        <v>161</v>
      </c>
      <c r="E9" s="229"/>
      <c r="F9" s="229"/>
      <c r="G9" s="229"/>
      <c r="H9" s="229"/>
      <c r="I9" s="229"/>
      <c r="J9" s="229"/>
      <c r="K9" s="230"/>
      <c r="L9" s="8"/>
      <c r="M9" s="1"/>
    </row>
    <row r="10" spans="1:17" ht="15.6">
      <c r="A10" s="1"/>
      <c r="B10" s="7"/>
      <c r="C10" s="152"/>
      <c r="D10" s="41">
        <v>1.1000000000000001</v>
      </c>
      <c r="E10" s="41"/>
      <c r="F10" s="41" t="s">
        <v>98</v>
      </c>
      <c r="G10" s="154" t="s">
        <v>143</v>
      </c>
      <c r="H10" s="155" t="s">
        <v>6</v>
      </c>
      <c r="I10" s="43">
        <v>860</v>
      </c>
      <c r="J10" s="163">
        <v>2801</v>
      </c>
      <c r="K10" s="171">
        <f>+J10*I10</f>
        <v>2408860</v>
      </c>
      <c r="L10" s="8"/>
      <c r="M10" s="1"/>
    </row>
    <row r="11" spans="1:17" ht="27.6">
      <c r="A11" s="1"/>
      <c r="B11" s="7"/>
      <c r="C11" s="148"/>
      <c r="D11" s="40">
        <v>1.2</v>
      </c>
      <c r="E11" s="40"/>
      <c r="F11" s="149" t="s">
        <v>98</v>
      </c>
      <c r="G11" s="156" t="s">
        <v>144</v>
      </c>
      <c r="H11" s="157" t="s">
        <v>152</v>
      </c>
      <c r="I11" s="27">
        <v>1</v>
      </c>
      <c r="J11" s="164">
        <v>1260000</v>
      </c>
      <c r="K11" s="172">
        <f t="shared" ref="K11:K17" si="0">+J11*I11</f>
        <v>1260000</v>
      </c>
      <c r="L11" s="8"/>
      <c r="M11" s="1"/>
    </row>
    <row r="12" spans="1:17" ht="15.6">
      <c r="A12" s="1"/>
      <c r="B12" s="7"/>
      <c r="C12" s="148"/>
      <c r="D12" s="40">
        <v>1.3</v>
      </c>
      <c r="E12" s="40"/>
      <c r="F12" s="40" t="s">
        <v>98</v>
      </c>
      <c r="G12" s="156" t="s">
        <v>145</v>
      </c>
      <c r="H12" s="157" t="s">
        <v>6</v>
      </c>
      <c r="I12" s="27">
        <v>860</v>
      </c>
      <c r="J12" s="164">
        <v>13089</v>
      </c>
      <c r="K12" s="172">
        <f t="shared" si="0"/>
        <v>11256540</v>
      </c>
      <c r="L12" s="8"/>
      <c r="M12" s="1"/>
    </row>
    <row r="13" spans="1:17" ht="15.6">
      <c r="A13" s="1"/>
      <c r="B13" s="7"/>
      <c r="C13" s="147"/>
      <c r="D13" s="40">
        <v>1.4</v>
      </c>
      <c r="E13" s="40"/>
      <c r="F13" s="40" t="s">
        <v>98</v>
      </c>
      <c r="G13" s="156" t="s">
        <v>146</v>
      </c>
      <c r="H13" s="157" t="s">
        <v>18</v>
      </c>
      <c r="I13" s="27">
        <v>748</v>
      </c>
      <c r="J13" s="164">
        <v>63995</v>
      </c>
      <c r="K13" s="172">
        <f t="shared" si="0"/>
        <v>47868260</v>
      </c>
      <c r="L13" s="8"/>
      <c r="M13" s="1"/>
    </row>
    <row r="14" spans="1:17" ht="27.6">
      <c r="A14" s="1"/>
      <c r="B14" s="7"/>
      <c r="C14" s="147"/>
      <c r="D14" s="40">
        <v>1.5</v>
      </c>
      <c r="E14" s="40"/>
      <c r="F14" s="40" t="s">
        <v>98</v>
      </c>
      <c r="G14" s="156" t="s">
        <v>147</v>
      </c>
      <c r="H14" s="157" t="s">
        <v>18</v>
      </c>
      <c r="I14" s="27">
        <v>559</v>
      </c>
      <c r="J14" s="164">
        <v>18762</v>
      </c>
      <c r="K14" s="172">
        <f t="shared" si="0"/>
        <v>10487958</v>
      </c>
      <c r="L14" s="8"/>
      <c r="M14" s="1"/>
      <c r="N14" s="207"/>
      <c r="O14" s="209"/>
      <c r="P14" s="209"/>
      <c r="Q14" s="209"/>
    </row>
    <row r="15" spans="1:17" ht="15.6">
      <c r="A15" s="1"/>
      <c r="B15" s="7"/>
      <c r="C15" s="148"/>
      <c r="D15" s="40">
        <v>1.6</v>
      </c>
      <c r="E15" s="40"/>
      <c r="F15" s="40" t="s">
        <v>98</v>
      </c>
      <c r="G15" s="156" t="s">
        <v>148</v>
      </c>
      <c r="H15" s="157" t="s">
        <v>18</v>
      </c>
      <c r="I15" s="27">
        <v>115.59570142180094</v>
      </c>
      <c r="J15" s="164">
        <v>422000</v>
      </c>
      <c r="K15" s="172">
        <f t="shared" si="0"/>
        <v>48781386</v>
      </c>
      <c r="L15" s="8"/>
      <c r="M15" s="1"/>
      <c r="N15" s="207"/>
      <c r="O15" s="209"/>
      <c r="P15" s="209"/>
      <c r="Q15" s="209"/>
    </row>
    <row r="16" spans="1:17" ht="15.6">
      <c r="A16" s="1"/>
      <c r="B16" s="7"/>
      <c r="C16" s="147"/>
      <c r="D16" s="40">
        <v>1.7</v>
      </c>
      <c r="E16" s="40"/>
      <c r="F16" s="40" t="s">
        <v>98</v>
      </c>
      <c r="G16" s="156" t="s">
        <v>149</v>
      </c>
      <c r="H16" s="157" t="s">
        <v>6</v>
      </c>
      <c r="I16" s="27">
        <v>43</v>
      </c>
      <c r="J16" s="164">
        <v>71596</v>
      </c>
      <c r="K16" s="172">
        <f t="shared" si="0"/>
        <v>3078628</v>
      </c>
      <c r="L16" s="8"/>
      <c r="M16" s="1"/>
      <c r="N16" s="207"/>
      <c r="O16" s="209"/>
      <c r="P16" s="209"/>
      <c r="Q16" s="209"/>
    </row>
    <row r="17" spans="1:17" ht="41.4">
      <c r="A17" s="1"/>
      <c r="B17" s="7"/>
      <c r="C17" s="147"/>
      <c r="D17" s="40">
        <v>1.8</v>
      </c>
      <c r="E17" s="40"/>
      <c r="F17" s="40" t="s">
        <v>98</v>
      </c>
      <c r="G17" s="158" t="s">
        <v>150</v>
      </c>
      <c r="H17" s="157" t="s">
        <v>18</v>
      </c>
      <c r="I17" s="27">
        <v>225</v>
      </c>
      <c r="J17" s="164">
        <v>1039997</v>
      </c>
      <c r="K17" s="172">
        <f t="shared" si="0"/>
        <v>233999325</v>
      </c>
      <c r="L17" s="8"/>
      <c r="M17" s="1"/>
      <c r="N17" s="207"/>
      <c r="O17" s="209"/>
      <c r="P17" s="209"/>
      <c r="Q17" s="209"/>
    </row>
    <row r="18" spans="1:17" ht="28.2" thickBot="1">
      <c r="A18" s="1"/>
      <c r="B18" s="7"/>
      <c r="C18" s="150"/>
      <c r="D18" s="151">
        <v>1.9</v>
      </c>
      <c r="E18" s="151"/>
      <c r="F18" s="151" t="s">
        <v>98</v>
      </c>
      <c r="G18" s="159" t="s">
        <v>151</v>
      </c>
      <c r="H18" s="160" t="s">
        <v>18</v>
      </c>
      <c r="I18" s="28">
        <v>414</v>
      </c>
      <c r="J18" s="165">
        <v>43622</v>
      </c>
      <c r="K18" s="173">
        <f t="shared" ref="K18" si="1">+J18*I18</f>
        <v>18059508</v>
      </c>
      <c r="L18" s="8"/>
      <c r="M18" s="1"/>
      <c r="N18" s="207"/>
      <c r="O18" s="209"/>
      <c r="P18" s="209"/>
      <c r="Q18" s="209"/>
    </row>
    <row r="19" spans="1:17" s="15" customFormat="1" ht="16.2" thickBot="1">
      <c r="A19" s="12"/>
      <c r="B19" s="13"/>
      <c r="C19" s="134"/>
      <c r="D19" s="135"/>
      <c r="E19" s="135"/>
      <c r="F19" s="135"/>
      <c r="G19" s="135"/>
      <c r="H19" s="135"/>
      <c r="I19" s="135"/>
      <c r="J19" s="166" t="s">
        <v>160</v>
      </c>
      <c r="K19" s="174">
        <f>SUM(K10:K18)</f>
        <v>377200465</v>
      </c>
      <c r="L19" s="14"/>
      <c r="M19" s="12"/>
      <c r="N19" s="208"/>
      <c r="O19" s="208"/>
      <c r="P19" s="208"/>
      <c r="Q19" s="208"/>
    </row>
    <row r="20" spans="1:17" s="15" customFormat="1" ht="30" customHeight="1" thickBot="1">
      <c r="A20" s="12"/>
      <c r="B20" s="13"/>
      <c r="C20" s="136"/>
      <c r="D20" s="136"/>
      <c r="E20" s="136"/>
      <c r="F20" s="136"/>
      <c r="G20" s="136"/>
      <c r="H20" s="136"/>
      <c r="I20" s="136"/>
      <c r="J20" s="167"/>
      <c r="K20" s="175"/>
      <c r="L20" s="14"/>
      <c r="M20" s="12"/>
    </row>
    <row r="21" spans="1:17" s="15" customFormat="1" ht="30" customHeight="1">
      <c r="A21" s="12"/>
      <c r="B21" s="13"/>
      <c r="C21" s="177"/>
      <c r="D21" s="178"/>
      <c r="E21" s="177"/>
      <c r="F21" s="177"/>
      <c r="G21" s="231"/>
      <c r="H21" s="232"/>
      <c r="I21" s="233"/>
      <c r="J21" s="179"/>
      <c r="K21" s="180"/>
      <c r="L21" s="14"/>
      <c r="M21" s="12"/>
      <c r="O21" s="210"/>
    </row>
    <row r="22" spans="1:17" s="15" customFormat="1" ht="30" customHeight="1">
      <c r="A22" s="12"/>
      <c r="B22" s="13"/>
      <c r="C22" s="177"/>
      <c r="D22" s="178"/>
      <c r="E22" s="177"/>
      <c r="F22" s="177"/>
      <c r="G22" s="181"/>
      <c r="H22" s="182"/>
      <c r="I22" s="183"/>
      <c r="J22" s="184"/>
      <c r="K22" s="185"/>
      <c r="L22" s="14"/>
      <c r="M22" s="12"/>
    </row>
    <row r="23" spans="1:17" s="15" customFormat="1" ht="30" customHeight="1">
      <c r="A23" s="12"/>
      <c r="B23" s="13"/>
      <c r="C23" s="177"/>
      <c r="D23" s="186"/>
      <c r="E23" s="186"/>
      <c r="F23" s="186"/>
      <c r="G23" s="181"/>
      <c r="H23" s="187"/>
      <c r="I23" s="188"/>
      <c r="J23" s="189"/>
      <c r="K23" s="185"/>
      <c r="L23" s="14"/>
      <c r="M23" s="12"/>
      <c r="O23" s="210"/>
    </row>
    <row r="24" spans="1:17" s="15" customFormat="1" ht="30" customHeight="1">
      <c r="A24" s="12"/>
      <c r="B24" s="13"/>
      <c r="C24" s="177"/>
      <c r="D24" s="186"/>
      <c r="E24" s="186"/>
      <c r="F24" s="186"/>
      <c r="G24" s="190" t="s">
        <v>153</v>
      </c>
      <c r="H24" s="187"/>
      <c r="I24" s="188"/>
      <c r="J24" s="189"/>
      <c r="K24" s="191">
        <v>380000000</v>
      </c>
      <c r="L24" s="14"/>
      <c r="M24" s="12"/>
    </row>
    <row r="25" spans="1:17" s="15" customFormat="1" ht="30" customHeight="1">
      <c r="A25" s="12"/>
      <c r="B25" s="13"/>
      <c r="C25" s="177"/>
      <c r="D25" s="178"/>
      <c r="E25" s="177"/>
      <c r="F25" s="177"/>
      <c r="G25" s="181"/>
      <c r="H25" s="181"/>
      <c r="I25" s="181"/>
      <c r="J25" s="181"/>
      <c r="K25" s="185"/>
      <c r="L25" s="14"/>
      <c r="M25" s="12"/>
    </row>
    <row r="26" spans="1:17" s="15" customFormat="1" ht="30" customHeight="1">
      <c r="A26" s="12"/>
      <c r="B26" s="13"/>
      <c r="C26" s="177"/>
      <c r="D26" s="178"/>
      <c r="E26" s="177"/>
      <c r="F26" s="177"/>
      <c r="G26" s="192"/>
      <c r="H26" s="187"/>
      <c r="I26" s="188"/>
      <c r="J26" s="193"/>
      <c r="K26" s="185"/>
      <c r="L26" s="14"/>
      <c r="M26" s="12"/>
    </row>
    <row r="27" spans="1:17" s="15" customFormat="1" ht="30" customHeight="1" thickBot="1">
      <c r="A27" s="12"/>
      <c r="B27" s="13"/>
      <c r="C27" s="177"/>
      <c r="D27" s="178"/>
      <c r="E27" s="177"/>
      <c r="F27" s="194"/>
      <c r="G27" s="192"/>
      <c r="H27" s="187"/>
      <c r="I27" s="188"/>
      <c r="J27" s="193"/>
      <c r="K27" s="191"/>
      <c r="L27" s="14"/>
      <c r="M27" s="12"/>
    </row>
    <row r="28" spans="1:17" s="15" customFormat="1" ht="30" customHeight="1" thickBot="1">
      <c r="A28" s="12"/>
      <c r="B28" s="13"/>
      <c r="C28" s="177"/>
      <c r="D28" s="178"/>
      <c r="E28" s="177"/>
      <c r="F28" s="177"/>
      <c r="G28" s="195" t="s">
        <v>154</v>
      </c>
      <c r="H28" s="196"/>
      <c r="I28" s="197"/>
      <c r="J28" s="198"/>
      <c r="K28" s="199">
        <v>380000000</v>
      </c>
      <c r="L28" s="14"/>
      <c r="M28" s="12"/>
    </row>
    <row r="29" spans="1:17" s="15" customFormat="1" ht="16.2" thickBot="1">
      <c r="A29" s="12"/>
      <c r="B29" s="13"/>
      <c r="C29" s="177"/>
      <c r="D29" s="178"/>
      <c r="E29" s="178"/>
      <c r="F29" s="178"/>
      <c r="G29" s="177"/>
      <c r="H29" s="177"/>
      <c r="I29" s="200"/>
      <c r="J29" s="201"/>
      <c r="K29" s="202"/>
      <c r="L29" s="14"/>
      <c r="M29" s="12"/>
    </row>
    <row r="30" spans="1:17" s="15" customFormat="1" ht="15.6">
      <c r="A30" s="12"/>
      <c r="B30" s="13"/>
      <c r="C30" s="203"/>
      <c r="D30" s="234"/>
      <c r="E30" s="234"/>
      <c r="F30" s="234"/>
      <c r="G30" s="234"/>
      <c r="H30" s="234"/>
      <c r="I30" s="234"/>
      <c r="J30" s="234"/>
      <c r="K30" s="235"/>
      <c r="L30" s="16"/>
      <c r="M30" s="12"/>
    </row>
    <row r="31" spans="1:17" s="15" customFormat="1" ht="46.5" customHeight="1">
      <c r="A31" s="12"/>
      <c r="B31" s="13"/>
      <c r="C31" s="220" t="s">
        <v>155</v>
      </c>
      <c r="D31" s="221"/>
      <c r="E31" s="221"/>
      <c r="F31" s="221"/>
      <c r="G31" s="221"/>
      <c r="H31" s="236" t="s">
        <v>29</v>
      </c>
      <c r="I31" s="236"/>
      <c r="J31" s="236"/>
      <c r="K31" s="204" t="s">
        <v>30</v>
      </c>
      <c r="L31" s="17"/>
      <c r="M31" s="12"/>
    </row>
    <row r="32" spans="1:17" s="15" customFormat="1" ht="32.25" customHeight="1">
      <c r="A32" s="12"/>
      <c r="B32" s="13"/>
      <c r="C32" s="220" t="s">
        <v>156</v>
      </c>
      <c r="D32" s="221"/>
      <c r="E32" s="221"/>
      <c r="F32" s="221"/>
      <c r="G32" s="221"/>
      <c r="H32" s="216" t="s">
        <v>90</v>
      </c>
      <c r="I32" s="216"/>
      <c r="J32" s="205" t="s">
        <v>31</v>
      </c>
      <c r="K32" s="206">
        <v>0.21</v>
      </c>
      <c r="L32" s="17"/>
      <c r="M32" s="12"/>
    </row>
    <row r="33" spans="1:13" s="15" customFormat="1" ht="30" customHeight="1">
      <c r="A33" s="12"/>
      <c r="B33" s="13"/>
      <c r="C33" s="220" t="s">
        <v>157</v>
      </c>
      <c r="D33" s="221"/>
      <c r="E33" s="221"/>
      <c r="F33" s="221"/>
      <c r="G33" s="221"/>
      <c r="H33" s="222" t="s">
        <v>158</v>
      </c>
      <c r="I33" s="223"/>
      <c r="J33" s="205" t="s">
        <v>32</v>
      </c>
      <c r="K33" s="206">
        <v>0.02</v>
      </c>
      <c r="L33" s="17"/>
      <c r="M33" s="12"/>
    </row>
    <row r="34" spans="1:13" s="18" customFormat="1" ht="58.5" customHeight="1">
      <c r="A34" s="12"/>
      <c r="B34" s="13"/>
      <c r="C34" s="224"/>
      <c r="D34" s="225"/>
      <c r="E34" s="225"/>
      <c r="F34" s="225"/>
      <c r="G34" s="225"/>
      <c r="H34" s="226" t="s">
        <v>159</v>
      </c>
      <c r="I34" s="216"/>
      <c r="J34" s="205" t="s">
        <v>33</v>
      </c>
      <c r="K34" s="206">
        <v>0.05</v>
      </c>
      <c r="L34" s="14"/>
      <c r="M34" s="12"/>
    </row>
    <row r="35" spans="1:13" ht="39" customHeight="1">
      <c r="A35" s="1"/>
      <c r="B35" s="7"/>
      <c r="C35" s="214"/>
      <c r="D35" s="215"/>
      <c r="E35" s="215"/>
      <c r="F35" s="215"/>
      <c r="G35" s="215"/>
      <c r="H35" s="216" t="s">
        <v>34</v>
      </c>
      <c r="I35" s="216"/>
      <c r="J35" s="205" t="s">
        <v>35</v>
      </c>
      <c r="K35" s="206">
        <v>0.28000000000000003</v>
      </c>
      <c r="L35" s="8"/>
      <c r="M35" s="1"/>
    </row>
    <row r="36" spans="1:13" ht="47.25" customHeight="1">
      <c r="A36" s="1"/>
      <c r="B36" s="7"/>
      <c r="C36" s="217"/>
      <c r="D36" s="215"/>
      <c r="E36" s="215"/>
      <c r="F36" s="215"/>
      <c r="G36" s="215"/>
      <c r="H36" s="218"/>
      <c r="I36" s="218"/>
      <c r="J36" s="218"/>
      <c r="K36" s="219"/>
      <c r="L36" s="8"/>
      <c r="M36" s="1"/>
    </row>
    <row r="37" spans="1:13" ht="16.2" thickBot="1">
      <c r="A37" s="1"/>
      <c r="B37" s="19"/>
      <c r="C37" s="21"/>
      <c r="D37" s="21"/>
      <c r="E37" s="20"/>
      <c r="F37" s="21"/>
      <c r="G37" s="22"/>
      <c r="H37" s="21"/>
      <c r="I37" s="21"/>
      <c r="J37" s="21"/>
      <c r="K37" s="21"/>
      <c r="L37" s="23"/>
      <c r="M37" s="1"/>
    </row>
    <row r="38" spans="1:13" ht="16.2" thickTop="1">
      <c r="A38" s="1"/>
      <c r="B38" s="1"/>
      <c r="C38" s="1"/>
      <c r="D38" s="1"/>
      <c r="E38" s="2"/>
      <c r="F38" s="1"/>
      <c r="G38" s="1"/>
      <c r="H38" s="1"/>
      <c r="I38" s="1"/>
      <c r="J38" s="1"/>
      <c r="K38" s="1"/>
      <c r="L38" s="1"/>
      <c r="M38" s="1"/>
    </row>
  </sheetData>
  <mergeCells count="26">
    <mergeCell ref="C35:G35"/>
    <mergeCell ref="H35:I35"/>
    <mergeCell ref="C36:G36"/>
    <mergeCell ref="H36:K36"/>
    <mergeCell ref="C32:G32"/>
    <mergeCell ref="H32:I32"/>
    <mergeCell ref="C33:G33"/>
    <mergeCell ref="H33:I33"/>
    <mergeCell ref="C34:G34"/>
    <mergeCell ref="H34:I34"/>
    <mergeCell ref="D9:K9"/>
    <mergeCell ref="G21:I21"/>
    <mergeCell ref="C31:G31"/>
    <mergeCell ref="C3:K3"/>
    <mergeCell ref="C4:K4"/>
    <mergeCell ref="C5:K6"/>
    <mergeCell ref="C7:C8"/>
    <mergeCell ref="D7:D8"/>
    <mergeCell ref="E7:F7"/>
    <mergeCell ref="G7:G8"/>
    <mergeCell ref="H7:H8"/>
    <mergeCell ref="I7:I8"/>
    <mergeCell ref="J7:J8"/>
    <mergeCell ref="K7:K8"/>
    <mergeCell ref="D30:K30"/>
    <mergeCell ref="H31:J31"/>
  </mergeCells>
  <pageMargins left="0.7" right="0.7" top="0.75" bottom="0.75" header="0.3" footer="0.3"/>
  <pageSetup paperSize="9"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3BB65-FB00-4206-98DB-8664895A27C6}">
  <sheetPr>
    <tabColor rgb="FF92D050"/>
  </sheetPr>
  <dimension ref="A1:Q41"/>
  <sheetViews>
    <sheetView zoomScale="73" zoomScaleNormal="73" workbookViewId="0">
      <selection activeCell="I13" sqref="I13"/>
    </sheetView>
  </sheetViews>
  <sheetFormatPr baseColWidth="10" defaultColWidth="11.44140625" defaultRowHeight="13.8"/>
  <cols>
    <col min="1" max="2" width="3.44140625" style="3" customWidth="1"/>
    <col min="3" max="3" width="6.5546875" style="24" bestFit="1" customWidth="1"/>
    <col min="4" max="4" width="13.44140625" style="3" bestFit="1" customWidth="1"/>
    <col min="5" max="5" width="12.33203125" style="24" bestFit="1" customWidth="1"/>
    <col min="6" max="6" width="16" style="3" bestFit="1" customWidth="1"/>
    <col min="7" max="7" width="64.44140625" style="3" bestFit="1" customWidth="1"/>
    <col min="8" max="8" width="7.109375" style="3" bestFit="1" customWidth="1"/>
    <col min="9" max="9" width="13" style="31" bestFit="1" customWidth="1"/>
    <col min="10" max="10" width="19.33203125" style="168" customWidth="1"/>
    <col min="11" max="11" width="18.109375" style="176" bestFit="1" customWidth="1"/>
    <col min="12" max="12" width="3.33203125" style="3" customWidth="1"/>
    <col min="13" max="13" width="2.6640625" style="3" customWidth="1"/>
    <col min="14" max="14" width="11.44140625" style="3"/>
    <col min="15" max="15" width="13.6640625" style="3" bestFit="1" customWidth="1"/>
    <col min="16" max="16" width="12.77734375" style="3" bestFit="1" customWidth="1"/>
    <col min="17" max="17" width="13.6640625" style="3" bestFit="1" customWidth="1"/>
    <col min="18" max="16384" width="11.44140625" style="3"/>
  </cols>
  <sheetData>
    <row r="1" spans="1:17" ht="16.2" thickBot="1">
      <c r="A1" s="1"/>
      <c r="B1" s="1"/>
      <c r="C1" s="2"/>
      <c r="D1" s="1"/>
      <c r="E1" s="2"/>
      <c r="F1" s="1"/>
      <c r="G1" s="1"/>
      <c r="H1" s="1"/>
      <c r="I1" s="25"/>
      <c r="J1" s="161"/>
      <c r="K1" s="169"/>
      <c r="L1" s="1"/>
      <c r="M1" s="1"/>
    </row>
    <row r="2" spans="1:17" ht="16.2" thickTop="1">
      <c r="A2" s="1"/>
      <c r="B2" s="4"/>
      <c r="C2" s="132" t="s">
        <v>4</v>
      </c>
      <c r="D2" s="133" t="s">
        <v>89</v>
      </c>
      <c r="E2" s="132" t="s">
        <v>5</v>
      </c>
      <c r="F2" s="133">
        <v>1</v>
      </c>
      <c r="G2" s="5"/>
      <c r="H2" s="5"/>
      <c r="I2" s="5"/>
      <c r="J2" s="5"/>
      <c r="K2" s="5"/>
      <c r="L2" s="6"/>
      <c r="M2" s="1"/>
    </row>
    <row r="3" spans="1:17" ht="31.5" customHeight="1">
      <c r="A3" s="1"/>
      <c r="B3" s="7"/>
      <c r="C3" s="273" t="s">
        <v>7</v>
      </c>
      <c r="D3" s="274"/>
      <c r="E3" s="274"/>
      <c r="F3" s="274"/>
      <c r="G3" s="274"/>
      <c r="H3" s="274"/>
      <c r="I3" s="274"/>
      <c r="J3" s="274"/>
      <c r="K3" s="275"/>
      <c r="L3" s="8"/>
      <c r="M3" s="1"/>
    </row>
    <row r="4" spans="1:17" ht="15.6">
      <c r="A4" s="1"/>
      <c r="B4" s="7"/>
      <c r="C4" s="273" t="s">
        <v>162</v>
      </c>
      <c r="D4" s="274"/>
      <c r="E4" s="274"/>
      <c r="F4" s="274"/>
      <c r="G4" s="274"/>
      <c r="H4" s="274"/>
      <c r="I4" s="274"/>
      <c r="J4" s="274"/>
      <c r="K4" s="275"/>
      <c r="L4" s="8"/>
      <c r="M4" s="1"/>
    </row>
    <row r="5" spans="1:17" s="38" customFormat="1" ht="15.6">
      <c r="A5" s="37"/>
      <c r="B5" s="9"/>
      <c r="C5" s="276" t="s">
        <v>163</v>
      </c>
      <c r="D5" s="276"/>
      <c r="E5" s="276"/>
      <c r="F5" s="276"/>
      <c r="G5" s="276"/>
      <c r="H5" s="276"/>
      <c r="I5" s="276"/>
      <c r="J5" s="276"/>
      <c r="K5" s="276"/>
      <c r="L5" s="10"/>
      <c r="M5" s="37"/>
    </row>
    <row r="6" spans="1:17" ht="55.5" customHeight="1">
      <c r="A6" s="1"/>
      <c r="B6" s="7"/>
      <c r="C6" s="276"/>
      <c r="D6" s="276"/>
      <c r="E6" s="276"/>
      <c r="F6" s="276"/>
      <c r="G6" s="276"/>
      <c r="H6" s="276"/>
      <c r="I6" s="276"/>
      <c r="J6" s="276"/>
      <c r="K6" s="276"/>
      <c r="L6" s="8"/>
      <c r="M6" s="1"/>
    </row>
    <row r="7" spans="1:17" ht="34.5" customHeight="1">
      <c r="A7" s="1"/>
      <c r="B7" s="7"/>
      <c r="C7" s="258" t="s">
        <v>164</v>
      </c>
      <c r="D7" s="259"/>
      <c r="E7" s="259"/>
      <c r="F7" s="259"/>
      <c r="G7" s="259"/>
      <c r="H7" s="259"/>
      <c r="I7" s="259"/>
      <c r="J7" s="259"/>
      <c r="K7" s="260"/>
      <c r="L7" s="8"/>
      <c r="M7" s="1"/>
    </row>
    <row r="8" spans="1:17" ht="30" customHeight="1" thickBot="1">
      <c r="A8" s="1"/>
      <c r="B8" s="7"/>
      <c r="C8" s="261"/>
      <c r="D8" s="262"/>
      <c r="E8" s="262"/>
      <c r="F8" s="262"/>
      <c r="G8" s="262"/>
      <c r="H8" s="262"/>
      <c r="I8" s="262"/>
      <c r="J8" s="262"/>
      <c r="K8" s="263"/>
      <c r="L8" s="8"/>
      <c r="M8" s="1"/>
    </row>
    <row r="9" spans="1:17" ht="30" customHeight="1">
      <c r="A9" s="1"/>
      <c r="B9" s="7"/>
      <c r="C9" s="264" t="s">
        <v>8</v>
      </c>
      <c r="D9" s="266" t="s">
        <v>165</v>
      </c>
      <c r="E9" s="268" t="s">
        <v>10</v>
      </c>
      <c r="F9" s="268"/>
      <c r="G9" s="264" t="s">
        <v>29</v>
      </c>
      <c r="H9" s="266" t="s">
        <v>3</v>
      </c>
      <c r="I9" s="266" t="s">
        <v>2</v>
      </c>
      <c r="J9" s="269" t="s">
        <v>11</v>
      </c>
      <c r="K9" s="271" t="s">
        <v>12</v>
      </c>
      <c r="L9" s="8"/>
      <c r="M9" s="1"/>
    </row>
    <row r="10" spans="1:17" ht="30" customHeight="1" thickBot="1">
      <c r="A10" s="1"/>
      <c r="B10" s="7"/>
      <c r="C10" s="265"/>
      <c r="D10" s="267"/>
      <c r="E10" s="211" t="s">
        <v>13</v>
      </c>
      <c r="F10" s="211" t="s">
        <v>14</v>
      </c>
      <c r="G10" s="265"/>
      <c r="H10" s="267"/>
      <c r="I10" s="267"/>
      <c r="J10" s="270"/>
      <c r="K10" s="272"/>
      <c r="L10" s="8"/>
      <c r="M10" s="1"/>
    </row>
    <row r="11" spans="1:17" ht="16.2" thickBot="1">
      <c r="A11" s="1"/>
      <c r="B11" s="7"/>
      <c r="C11" s="153" t="s">
        <v>97</v>
      </c>
      <c r="D11" s="229" t="s">
        <v>161</v>
      </c>
      <c r="E11" s="229"/>
      <c r="F11" s="229"/>
      <c r="G11" s="229"/>
      <c r="H11" s="229"/>
      <c r="I11" s="229"/>
      <c r="J11" s="229"/>
      <c r="K11" s="230"/>
      <c r="L11" s="8"/>
      <c r="M11" s="1"/>
    </row>
    <row r="12" spans="1:17" ht="15.6">
      <c r="A12" s="1"/>
      <c r="B12" s="7"/>
      <c r="C12" s="152"/>
      <c r="D12" s="41">
        <v>1.1000000000000001</v>
      </c>
      <c r="E12" s="41"/>
      <c r="F12" s="41" t="s">
        <v>98</v>
      </c>
      <c r="G12" s="154" t="s">
        <v>143</v>
      </c>
      <c r="H12" s="155" t="s">
        <v>6</v>
      </c>
      <c r="I12" s="43">
        <v>860</v>
      </c>
      <c r="J12" s="163"/>
      <c r="K12" s="171"/>
      <c r="L12" s="8"/>
      <c r="M12" s="1"/>
    </row>
    <row r="13" spans="1:17" ht="27.6">
      <c r="A13" s="1"/>
      <c r="B13" s="7"/>
      <c r="C13" s="148"/>
      <c r="D13" s="40">
        <v>1.2</v>
      </c>
      <c r="E13" s="40"/>
      <c r="F13" s="149" t="s">
        <v>98</v>
      </c>
      <c r="G13" s="156" t="s">
        <v>144</v>
      </c>
      <c r="H13" s="157" t="s">
        <v>152</v>
      </c>
      <c r="I13" s="27">
        <v>1</v>
      </c>
      <c r="J13" s="164"/>
      <c r="K13" s="172"/>
      <c r="L13" s="8"/>
      <c r="M13" s="1"/>
    </row>
    <row r="14" spans="1:17" ht="15.6">
      <c r="A14" s="1"/>
      <c r="B14" s="7"/>
      <c r="C14" s="148"/>
      <c r="D14" s="40">
        <v>1.3</v>
      </c>
      <c r="E14" s="40"/>
      <c r="F14" s="40" t="s">
        <v>98</v>
      </c>
      <c r="G14" s="156" t="s">
        <v>145</v>
      </c>
      <c r="H14" s="157" t="s">
        <v>6</v>
      </c>
      <c r="I14" s="27">
        <v>860</v>
      </c>
      <c r="J14" s="164"/>
      <c r="K14" s="172"/>
      <c r="L14" s="8"/>
      <c r="M14" s="1"/>
    </row>
    <row r="15" spans="1:17" ht="15.6">
      <c r="A15" s="1"/>
      <c r="B15" s="7"/>
      <c r="C15" s="147"/>
      <c r="D15" s="40">
        <v>1.4</v>
      </c>
      <c r="E15" s="40"/>
      <c r="F15" s="40" t="s">
        <v>98</v>
      </c>
      <c r="G15" s="156" t="s">
        <v>146</v>
      </c>
      <c r="H15" s="157" t="s">
        <v>18</v>
      </c>
      <c r="I15" s="27">
        <v>748</v>
      </c>
      <c r="J15" s="164"/>
      <c r="K15" s="172"/>
      <c r="L15" s="8"/>
      <c r="M15" s="1"/>
    </row>
    <row r="16" spans="1:17" ht="27.6">
      <c r="A16" s="1"/>
      <c r="B16" s="7"/>
      <c r="C16" s="147"/>
      <c r="D16" s="40">
        <v>1.5</v>
      </c>
      <c r="E16" s="40"/>
      <c r="F16" s="40" t="s">
        <v>98</v>
      </c>
      <c r="G16" s="156" t="s">
        <v>147</v>
      </c>
      <c r="H16" s="157" t="s">
        <v>18</v>
      </c>
      <c r="I16" s="27">
        <v>559</v>
      </c>
      <c r="J16" s="164"/>
      <c r="K16" s="172"/>
      <c r="L16" s="8"/>
      <c r="M16" s="1"/>
      <c r="N16" s="207"/>
      <c r="O16" s="209"/>
      <c r="P16" s="209"/>
      <c r="Q16" s="209"/>
    </row>
    <row r="17" spans="1:17" ht="15.6">
      <c r="A17" s="1"/>
      <c r="B17" s="7"/>
      <c r="C17" s="148"/>
      <c r="D17" s="40">
        <v>1.6</v>
      </c>
      <c r="E17" s="40"/>
      <c r="F17" s="40" t="s">
        <v>98</v>
      </c>
      <c r="G17" s="156" t="s">
        <v>148</v>
      </c>
      <c r="H17" s="157" t="s">
        <v>18</v>
      </c>
      <c r="I17" s="27">
        <v>115.59570142180094</v>
      </c>
      <c r="J17" s="164"/>
      <c r="K17" s="172"/>
      <c r="L17" s="8"/>
      <c r="M17" s="1"/>
      <c r="N17" s="207"/>
      <c r="O17" s="209"/>
      <c r="P17" s="209"/>
      <c r="Q17" s="209"/>
    </row>
    <row r="18" spans="1:17" ht="15.6">
      <c r="A18" s="1"/>
      <c r="B18" s="7"/>
      <c r="C18" s="147"/>
      <c r="D18" s="40">
        <v>1.7</v>
      </c>
      <c r="E18" s="40"/>
      <c r="F18" s="40" t="s">
        <v>98</v>
      </c>
      <c r="G18" s="156" t="s">
        <v>149</v>
      </c>
      <c r="H18" s="157" t="s">
        <v>6</v>
      </c>
      <c r="I18" s="27">
        <v>43</v>
      </c>
      <c r="J18" s="164"/>
      <c r="K18" s="172"/>
      <c r="L18" s="8"/>
      <c r="M18" s="1"/>
      <c r="N18" s="207"/>
      <c r="O18" s="209"/>
      <c r="P18" s="209"/>
      <c r="Q18" s="209"/>
    </row>
    <row r="19" spans="1:17" ht="41.4">
      <c r="A19" s="1"/>
      <c r="B19" s="7"/>
      <c r="C19" s="147"/>
      <c r="D19" s="40">
        <v>1.8</v>
      </c>
      <c r="E19" s="40"/>
      <c r="F19" s="40" t="s">
        <v>98</v>
      </c>
      <c r="G19" s="158" t="s">
        <v>150</v>
      </c>
      <c r="H19" s="157" t="s">
        <v>18</v>
      </c>
      <c r="I19" s="27">
        <v>225</v>
      </c>
      <c r="J19" s="164"/>
      <c r="K19" s="172"/>
      <c r="L19" s="8"/>
      <c r="M19" s="1"/>
      <c r="N19" s="207"/>
      <c r="O19" s="209"/>
      <c r="P19" s="209"/>
      <c r="Q19" s="209"/>
    </row>
    <row r="20" spans="1:17" ht="28.2" thickBot="1">
      <c r="A20" s="1"/>
      <c r="B20" s="7"/>
      <c r="C20" s="150"/>
      <c r="D20" s="151">
        <v>1.9</v>
      </c>
      <c r="E20" s="151"/>
      <c r="F20" s="151" t="s">
        <v>98</v>
      </c>
      <c r="G20" s="159" t="s">
        <v>151</v>
      </c>
      <c r="H20" s="160" t="s">
        <v>18</v>
      </c>
      <c r="I20" s="28">
        <v>414</v>
      </c>
      <c r="J20" s="165"/>
      <c r="K20" s="173"/>
      <c r="L20" s="8"/>
      <c r="M20" s="1"/>
      <c r="N20" s="207"/>
      <c r="O20" s="209"/>
      <c r="P20" s="209"/>
      <c r="Q20" s="209"/>
    </row>
    <row r="21" spans="1:17" s="15" customFormat="1" ht="16.2" thickBot="1">
      <c r="A21" s="12"/>
      <c r="B21" s="13"/>
      <c r="C21" s="134"/>
      <c r="D21" s="135"/>
      <c r="E21" s="135"/>
      <c r="F21" s="135"/>
      <c r="G21" s="135"/>
      <c r="H21" s="135"/>
      <c r="I21" s="135"/>
      <c r="J21" s="166" t="s">
        <v>160</v>
      </c>
      <c r="K21" s="174"/>
      <c r="L21" s="14"/>
      <c r="M21" s="12"/>
      <c r="N21" s="208"/>
      <c r="O21" s="208"/>
      <c r="P21" s="208"/>
      <c r="Q21" s="208"/>
    </row>
    <row r="22" spans="1:17" s="15" customFormat="1" ht="30" customHeight="1" thickBot="1">
      <c r="A22" s="12"/>
      <c r="B22" s="13"/>
      <c r="C22" s="136"/>
      <c r="D22" s="136"/>
      <c r="E22" s="136"/>
      <c r="F22" s="136"/>
      <c r="G22" s="136"/>
      <c r="H22" s="136"/>
      <c r="I22" s="136"/>
      <c r="J22" s="167"/>
      <c r="K22" s="175"/>
      <c r="L22" s="14"/>
      <c r="M22" s="12"/>
    </row>
    <row r="23" spans="1:17" s="15" customFormat="1" ht="30" customHeight="1">
      <c r="A23" s="12"/>
      <c r="B23" s="13"/>
      <c r="C23" s="177"/>
      <c r="D23" s="178"/>
      <c r="E23" s="177"/>
      <c r="F23" s="177"/>
      <c r="G23" s="231"/>
      <c r="H23" s="232"/>
      <c r="I23" s="233"/>
      <c r="J23" s="179"/>
      <c r="K23" s="180"/>
      <c r="L23" s="14"/>
      <c r="M23" s="12"/>
      <c r="O23" s="210"/>
    </row>
    <row r="24" spans="1:17" s="15" customFormat="1" ht="30" customHeight="1">
      <c r="A24" s="12"/>
      <c r="B24" s="13"/>
      <c r="C24" s="177"/>
      <c r="D24" s="178"/>
      <c r="E24" s="177"/>
      <c r="F24" s="177"/>
      <c r="G24" s="181"/>
      <c r="H24" s="182"/>
      <c r="I24" s="183"/>
      <c r="J24" s="184"/>
      <c r="K24" s="185"/>
      <c r="L24" s="14"/>
      <c r="M24" s="12"/>
    </row>
    <row r="25" spans="1:17" s="15" customFormat="1" ht="30" customHeight="1">
      <c r="A25" s="12"/>
      <c r="B25" s="13"/>
      <c r="C25" s="177"/>
      <c r="D25" s="186"/>
      <c r="E25" s="186"/>
      <c r="F25" s="186"/>
      <c r="G25" s="181"/>
      <c r="H25" s="187"/>
      <c r="I25" s="188"/>
      <c r="J25" s="189"/>
      <c r="K25" s="185"/>
      <c r="L25" s="14"/>
      <c r="M25" s="12"/>
      <c r="O25" s="210"/>
    </row>
    <row r="26" spans="1:17" s="15" customFormat="1" ht="30" customHeight="1">
      <c r="A26" s="12"/>
      <c r="B26" s="13"/>
      <c r="C26" s="177"/>
      <c r="D26" s="186"/>
      <c r="E26" s="186"/>
      <c r="F26" s="186"/>
      <c r="G26" s="190" t="s">
        <v>153</v>
      </c>
      <c r="H26" s="187"/>
      <c r="I26" s="188"/>
      <c r="J26" s="189"/>
      <c r="K26" s="191">
        <v>380000000</v>
      </c>
      <c r="L26" s="14"/>
      <c r="M26" s="12"/>
    </row>
    <row r="27" spans="1:17" s="15" customFormat="1" ht="30" customHeight="1">
      <c r="A27" s="12"/>
      <c r="B27" s="13"/>
      <c r="C27" s="177"/>
      <c r="D27" s="178"/>
      <c r="E27" s="177"/>
      <c r="F27" s="177"/>
      <c r="G27" s="181"/>
      <c r="H27" s="181"/>
      <c r="I27" s="181"/>
      <c r="J27" s="181"/>
      <c r="K27" s="185"/>
      <c r="L27" s="14"/>
      <c r="M27" s="12"/>
    </row>
    <row r="28" spans="1:17" s="15" customFormat="1" ht="30" customHeight="1">
      <c r="A28" s="12"/>
      <c r="B28" s="13"/>
      <c r="C28" s="177"/>
      <c r="D28" s="178"/>
      <c r="E28" s="177"/>
      <c r="F28" s="177"/>
      <c r="G28" s="192"/>
      <c r="H28" s="187"/>
      <c r="I28" s="188"/>
      <c r="J28" s="193"/>
      <c r="K28" s="185"/>
      <c r="L28" s="14"/>
      <c r="M28" s="12"/>
    </row>
    <row r="29" spans="1:17" s="15" customFormat="1" ht="30" customHeight="1" thickBot="1">
      <c r="A29" s="12"/>
      <c r="B29" s="13"/>
      <c r="C29" s="177"/>
      <c r="D29" s="178"/>
      <c r="E29" s="177"/>
      <c r="F29" s="194"/>
      <c r="G29" s="192"/>
      <c r="H29" s="187"/>
      <c r="I29" s="188"/>
      <c r="J29" s="193"/>
      <c r="K29" s="191"/>
      <c r="L29" s="14"/>
      <c r="M29" s="12"/>
    </row>
    <row r="30" spans="1:17" s="15" customFormat="1" ht="30" customHeight="1" thickBot="1">
      <c r="A30" s="12"/>
      <c r="B30" s="13"/>
      <c r="C30" s="177"/>
      <c r="D30" s="178"/>
      <c r="E30" s="177"/>
      <c r="F30" s="177"/>
      <c r="G30" s="195" t="s">
        <v>154</v>
      </c>
      <c r="H30" s="196"/>
      <c r="I30" s="197"/>
      <c r="J30" s="198"/>
      <c r="K30" s="199">
        <v>380000000</v>
      </c>
      <c r="L30" s="14"/>
      <c r="M30" s="12"/>
    </row>
    <row r="31" spans="1:17" s="15" customFormat="1" ht="16.2" thickBot="1">
      <c r="A31" s="12"/>
      <c r="B31" s="13"/>
      <c r="C31" s="177"/>
      <c r="D31" s="178"/>
      <c r="E31" s="178"/>
      <c r="F31" s="178"/>
      <c r="G31" s="177"/>
      <c r="H31" s="177"/>
      <c r="I31" s="200"/>
      <c r="J31" s="201"/>
      <c r="K31" s="202"/>
      <c r="L31" s="14"/>
      <c r="M31" s="12"/>
    </row>
    <row r="32" spans="1:17" s="15" customFormat="1" ht="15.6">
      <c r="A32" s="12"/>
      <c r="B32" s="13"/>
      <c r="C32" s="203"/>
      <c r="D32" s="234"/>
      <c r="E32" s="234"/>
      <c r="F32" s="234"/>
      <c r="G32" s="234"/>
      <c r="H32" s="234"/>
      <c r="I32" s="234"/>
      <c r="J32" s="234"/>
      <c r="K32" s="235"/>
      <c r="L32" s="16"/>
      <c r="M32" s="12"/>
    </row>
    <row r="33" spans="1:13" s="15" customFormat="1" ht="46.5" customHeight="1">
      <c r="A33" s="12"/>
      <c r="B33" s="13"/>
      <c r="C33" s="220" t="s">
        <v>155</v>
      </c>
      <c r="D33" s="221"/>
      <c r="E33" s="221"/>
      <c r="F33" s="221"/>
      <c r="G33" s="221"/>
      <c r="H33" s="236" t="s">
        <v>29</v>
      </c>
      <c r="I33" s="236"/>
      <c r="J33" s="236"/>
      <c r="K33" s="204" t="s">
        <v>30</v>
      </c>
      <c r="L33" s="17"/>
      <c r="M33" s="12"/>
    </row>
    <row r="34" spans="1:13" s="15" customFormat="1" ht="32.25" customHeight="1">
      <c r="A34" s="12"/>
      <c r="B34" s="13"/>
      <c r="C34" s="220" t="s">
        <v>156</v>
      </c>
      <c r="D34" s="221"/>
      <c r="E34" s="221"/>
      <c r="F34" s="221"/>
      <c r="G34" s="221"/>
      <c r="H34" s="216" t="s">
        <v>90</v>
      </c>
      <c r="I34" s="216"/>
      <c r="J34" s="205" t="s">
        <v>31</v>
      </c>
      <c r="K34" s="206">
        <v>0.21</v>
      </c>
      <c r="L34" s="17"/>
      <c r="M34" s="12"/>
    </row>
    <row r="35" spans="1:13" s="15" customFormat="1" ht="30" customHeight="1">
      <c r="A35" s="12"/>
      <c r="B35" s="13"/>
      <c r="C35" s="220" t="s">
        <v>157</v>
      </c>
      <c r="D35" s="221"/>
      <c r="E35" s="221"/>
      <c r="F35" s="221"/>
      <c r="G35" s="221"/>
      <c r="H35" s="222" t="s">
        <v>158</v>
      </c>
      <c r="I35" s="223"/>
      <c r="J35" s="205" t="s">
        <v>32</v>
      </c>
      <c r="K35" s="206">
        <v>0.02</v>
      </c>
      <c r="L35" s="17"/>
      <c r="M35" s="12"/>
    </row>
    <row r="36" spans="1:13" s="18" customFormat="1" ht="58.5" customHeight="1">
      <c r="A36" s="12"/>
      <c r="B36" s="13"/>
      <c r="C36" s="224"/>
      <c r="D36" s="225"/>
      <c r="E36" s="225"/>
      <c r="F36" s="225"/>
      <c r="G36" s="225"/>
      <c r="H36" s="226" t="s">
        <v>159</v>
      </c>
      <c r="I36" s="216"/>
      <c r="J36" s="205" t="s">
        <v>33</v>
      </c>
      <c r="K36" s="206">
        <v>0.05</v>
      </c>
      <c r="L36" s="14"/>
      <c r="M36" s="12"/>
    </row>
    <row r="37" spans="1:13" ht="39" customHeight="1">
      <c r="A37" s="1"/>
      <c r="B37" s="7"/>
      <c r="C37" s="214"/>
      <c r="D37" s="215"/>
      <c r="E37" s="215"/>
      <c r="F37" s="215"/>
      <c r="G37" s="215"/>
      <c r="H37" s="216" t="s">
        <v>34</v>
      </c>
      <c r="I37" s="216"/>
      <c r="J37" s="205" t="s">
        <v>35</v>
      </c>
      <c r="K37" s="206">
        <v>0.28000000000000003</v>
      </c>
      <c r="L37" s="8"/>
      <c r="M37" s="1"/>
    </row>
    <row r="38" spans="1:13" ht="47.25" customHeight="1">
      <c r="A38" s="1"/>
      <c r="B38" s="7"/>
      <c r="C38" s="212"/>
      <c r="D38" s="212"/>
      <c r="E38" s="212"/>
      <c r="F38" s="212"/>
      <c r="G38" s="212"/>
      <c r="H38" s="212"/>
      <c r="I38" s="212"/>
      <c r="J38" s="212"/>
      <c r="K38" s="212"/>
      <c r="L38" s="8"/>
      <c r="M38" s="1"/>
    </row>
    <row r="39" spans="1:13" ht="47.25" customHeight="1">
      <c r="A39" s="1"/>
      <c r="B39" s="7"/>
      <c r="C39" s="212"/>
      <c r="D39" s="212"/>
      <c r="E39" s="212"/>
      <c r="F39" s="212"/>
      <c r="G39" s="213" t="s">
        <v>166</v>
      </c>
      <c r="H39" s="212"/>
      <c r="I39" s="212"/>
      <c r="J39" s="212"/>
      <c r="K39" s="212"/>
      <c r="L39" s="8"/>
      <c r="M39" s="1"/>
    </row>
    <row r="40" spans="1:13" ht="16.2" thickBot="1">
      <c r="A40" s="1"/>
      <c r="B40" s="19"/>
      <c r="C40" s="21"/>
      <c r="D40" s="21"/>
      <c r="E40" s="20"/>
      <c r="F40" s="21"/>
      <c r="G40" s="22"/>
      <c r="H40" s="21"/>
      <c r="I40" s="21"/>
      <c r="J40" s="21"/>
      <c r="K40" s="21"/>
      <c r="L40" s="23"/>
      <c r="M40" s="1"/>
    </row>
    <row r="41" spans="1:13" ht="14.4" thickTop="1"/>
  </sheetData>
  <mergeCells count="26">
    <mergeCell ref="D32:K32"/>
    <mergeCell ref="C3:K3"/>
    <mergeCell ref="C4:K4"/>
    <mergeCell ref="C5:K6"/>
    <mergeCell ref="C7:K7"/>
    <mergeCell ref="C8:K8"/>
    <mergeCell ref="C9:C10"/>
    <mergeCell ref="D9:D10"/>
    <mergeCell ref="E9:F9"/>
    <mergeCell ref="G9:G10"/>
    <mergeCell ref="H9:H10"/>
    <mergeCell ref="I9:I10"/>
    <mergeCell ref="J9:J10"/>
    <mergeCell ref="K9:K10"/>
    <mergeCell ref="D11:K11"/>
    <mergeCell ref="G23:I23"/>
    <mergeCell ref="C36:G36"/>
    <mergeCell ref="H36:I36"/>
    <mergeCell ref="C37:G37"/>
    <mergeCell ref="H37:I37"/>
    <mergeCell ref="C33:G33"/>
    <mergeCell ref="H33:J33"/>
    <mergeCell ref="C34:G34"/>
    <mergeCell ref="H34:I34"/>
    <mergeCell ref="C35:G35"/>
    <mergeCell ref="H35:I35"/>
  </mergeCells>
  <pageMargins left="0.7" right="0.7" top="0.75" bottom="0.75" header="0.3" footer="0.3"/>
  <pageSetup paperSize="9"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7F872-46EC-4045-A2EA-7E46B063FB54}">
  <sheetPr>
    <tabColor rgb="FF92D050"/>
  </sheetPr>
  <dimension ref="B1:P91"/>
  <sheetViews>
    <sheetView tabSelected="1" workbookViewId="0">
      <selection activeCell="S10" sqref="S10"/>
    </sheetView>
  </sheetViews>
  <sheetFormatPr baseColWidth="10" defaultColWidth="11.44140625" defaultRowHeight="13.8"/>
  <cols>
    <col min="1" max="2" width="3.109375" style="137" customWidth="1"/>
    <col min="3" max="3" width="14.6640625" style="137" customWidth="1"/>
    <col min="4" max="4" width="13" style="137" customWidth="1"/>
    <col min="5" max="11" width="11.44140625" style="137"/>
    <col min="12" max="12" width="12.88671875" style="137" customWidth="1"/>
    <col min="13" max="14" width="11.44140625" style="137"/>
    <col min="15" max="15" width="13" style="137" customWidth="1"/>
    <col min="16" max="17" width="3.109375" style="137" customWidth="1"/>
    <col min="18" max="16384" width="11.44140625" style="137"/>
  </cols>
  <sheetData>
    <row r="1" spans="2:16" ht="14.4" thickBot="1"/>
    <row r="2" spans="2:16" ht="14.4" thickTop="1">
      <c r="B2" s="358"/>
      <c r="C2" s="358" t="s">
        <v>4</v>
      </c>
      <c r="D2" s="133" t="s">
        <v>89</v>
      </c>
      <c r="E2" s="132" t="s">
        <v>5</v>
      </c>
      <c r="F2" s="133">
        <v>1</v>
      </c>
      <c r="G2" s="138"/>
      <c r="H2" s="138"/>
      <c r="I2" s="138"/>
      <c r="J2" s="138"/>
      <c r="K2" s="138"/>
      <c r="L2" s="138"/>
      <c r="M2" s="138"/>
      <c r="N2" s="138"/>
      <c r="O2" s="138"/>
      <c r="P2" s="139"/>
    </row>
    <row r="3" spans="2:16" ht="105.75" customHeight="1">
      <c r="B3" s="140"/>
      <c r="C3" s="359" t="s">
        <v>167</v>
      </c>
      <c r="D3" s="359"/>
      <c r="E3" s="359"/>
      <c r="F3" s="359"/>
      <c r="G3" s="359"/>
      <c r="H3" s="359"/>
      <c r="I3" s="359"/>
      <c r="J3" s="359"/>
      <c r="K3" s="359"/>
      <c r="L3" s="359"/>
      <c r="M3" s="359"/>
      <c r="N3" s="359"/>
      <c r="O3" s="359"/>
      <c r="P3" s="142"/>
    </row>
    <row r="4" spans="2:16" ht="14.4" thickBot="1">
      <c r="B4" s="140"/>
      <c r="C4" s="141"/>
      <c r="D4" s="141"/>
      <c r="E4" s="141"/>
      <c r="F4" s="141"/>
      <c r="G4" s="141"/>
      <c r="H4" s="141"/>
      <c r="I4" s="141"/>
      <c r="J4" s="141"/>
      <c r="K4" s="141"/>
      <c r="L4" s="141"/>
      <c r="M4" s="141"/>
      <c r="N4" s="141"/>
      <c r="O4" s="141"/>
      <c r="P4" s="142"/>
    </row>
    <row r="5" spans="2:16">
      <c r="B5" s="140"/>
      <c r="C5" s="360"/>
      <c r="D5" s="361"/>
      <c r="E5" s="362"/>
      <c r="F5" s="362"/>
      <c r="G5" s="362"/>
      <c r="H5" s="362"/>
      <c r="I5" s="362"/>
      <c r="J5" s="362"/>
      <c r="K5" s="363"/>
      <c r="L5" s="364"/>
      <c r="M5" s="365"/>
      <c r="N5" s="365"/>
      <c r="O5" s="366"/>
      <c r="P5" s="142"/>
    </row>
    <row r="6" spans="2:16">
      <c r="B6" s="140"/>
      <c r="C6" s="367"/>
      <c r="D6" s="368" t="s">
        <v>168</v>
      </c>
      <c r="E6" s="369"/>
      <c r="F6" s="369"/>
      <c r="G6" s="369"/>
      <c r="H6" s="369"/>
      <c r="I6" s="369"/>
      <c r="J6" s="369"/>
      <c r="K6" s="370"/>
      <c r="L6" s="371"/>
      <c r="M6" s="372"/>
      <c r="N6" s="372"/>
      <c r="O6" s="373"/>
      <c r="P6" s="142"/>
    </row>
    <row r="7" spans="2:16">
      <c r="B7" s="140"/>
      <c r="C7" s="367"/>
      <c r="D7" s="374"/>
      <c r="E7" s="375"/>
      <c r="F7" s="375"/>
      <c r="G7" s="375"/>
      <c r="H7" s="375"/>
      <c r="I7" s="375"/>
      <c r="J7" s="375"/>
      <c r="K7" s="376"/>
      <c r="L7" s="377" t="s">
        <v>99</v>
      </c>
      <c r="M7" s="378"/>
      <c r="N7" s="379"/>
      <c r="O7" s="380"/>
      <c r="P7" s="142"/>
    </row>
    <row r="8" spans="2:16">
      <c r="B8" s="140"/>
      <c r="C8" s="367"/>
      <c r="D8" s="368" t="s">
        <v>100</v>
      </c>
      <c r="E8" s="369"/>
      <c r="F8" s="369"/>
      <c r="G8" s="369"/>
      <c r="H8" s="369"/>
      <c r="I8" s="369"/>
      <c r="J8" s="369"/>
      <c r="K8" s="370"/>
      <c r="L8" s="381"/>
      <c r="M8" s="382"/>
      <c r="N8" s="383"/>
      <c r="O8" s="384"/>
      <c r="P8" s="142"/>
    </row>
    <row r="9" spans="2:16" ht="12.75" customHeight="1">
      <c r="B9" s="140"/>
      <c r="C9" s="367"/>
      <c r="D9" s="385"/>
      <c r="E9" s="386"/>
      <c r="F9" s="386"/>
      <c r="G9" s="386"/>
      <c r="H9" s="386"/>
      <c r="I9" s="386"/>
      <c r="J9" s="386"/>
      <c r="K9" s="387"/>
      <c r="L9" s="377" t="s">
        <v>101</v>
      </c>
      <c r="M9" s="377">
        <v>1</v>
      </c>
      <c r="N9" s="377" t="s">
        <v>102</v>
      </c>
      <c r="O9" s="388">
        <v>1</v>
      </c>
      <c r="P9" s="142"/>
    </row>
    <row r="10" spans="2:16">
      <c r="B10" s="140"/>
      <c r="C10" s="367"/>
      <c r="D10" s="385"/>
      <c r="E10" s="386"/>
      <c r="F10" s="386"/>
      <c r="G10" s="386"/>
      <c r="H10" s="386"/>
      <c r="I10" s="386"/>
      <c r="J10" s="386"/>
      <c r="K10" s="387"/>
      <c r="L10" s="389"/>
      <c r="M10" s="389"/>
      <c r="N10" s="389"/>
      <c r="O10" s="390"/>
      <c r="P10" s="142"/>
    </row>
    <row r="11" spans="2:16">
      <c r="B11" s="140"/>
      <c r="C11" s="367"/>
      <c r="D11" s="368" t="s">
        <v>103</v>
      </c>
      <c r="E11" s="369"/>
      <c r="F11" s="369"/>
      <c r="G11" s="369"/>
      <c r="H11" s="369"/>
      <c r="I11" s="369"/>
      <c r="J11" s="369"/>
      <c r="K11" s="370"/>
      <c r="L11" s="389"/>
      <c r="M11" s="389"/>
      <c r="N11" s="389"/>
      <c r="O11" s="390"/>
      <c r="P11" s="142"/>
    </row>
    <row r="12" spans="2:16" ht="14.4" thickBot="1">
      <c r="B12" s="140"/>
      <c r="C12" s="391"/>
      <c r="D12" s="392"/>
      <c r="E12" s="392"/>
      <c r="F12" s="392"/>
      <c r="G12" s="392"/>
      <c r="H12" s="392"/>
      <c r="I12" s="392"/>
      <c r="J12" s="392"/>
      <c r="K12" s="392"/>
      <c r="L12" s="392"/>
      <c r="M12" s="393"/>
      <c r="N12" s="393"/>
      <c r="O12" s="394"/>
      <c r="P12" s="142"/>
    </row>
    <row r="13" spans="2:16">
      <c r="B13" s="140"/>
      <c r="C13" s="395"/>
      <c r="D13" s="396"/>
      <c r="E13" s="396"/>
      <c r="F13" s="396"/>
      <c r="G13" s="396"/>
      <c r="H13" s="396"/>
      <c r="I13" s="396"/>
      <c r="J13" s="396"/>
      <c r="K13" s="396"/>
      <c r="L13" s="397" t="s">
        <v>104</v>
      </c>
      <c r="M13" s="398" t="s">
        <v>105</v>
      </c>
      <c r="N13" s="398" t="s">
        <v>106</v>
      </c>
      <c r="O13" s="399" t="s">
        <v>107</v>
      </c>
      <c r="P13" s="142"/>
    </row>
    <row r="14" spans="2:16">
      <c r="B14" s="140"/>
      <c r="C14" s="400"/>
      <c r="D14" s="401"/>
      <c r="E14" s="401"/>
      <c r="F14" s="401"/>
      <c r="G14" s="401"/>
      <c r="H14" s="401"/>
      <c r="I14" s="401"/>
      <c r="J14" s="401"/>
      <c r="K14" s="401"/>
      <c r="L14" s="402"/>
      <c r="M14" s="403"/>
      <c r="N14" s="403"/>
      <c r="O14" s="404"/>
      <c r="P14" s="142"/>
    </row>
    <row r="15" spans="2:16" ht="18" customHeight="1">
      <c r="B15" s="140"/>
      <c r="C15" s="280" t="s">
        <v>169</v>
      </c>
      <c r="D15" s="281"/>
      <c r="E15" s="281"/>
      <c r="F15" s="281"/>
      <c r="G15" s="401"/>
      <c r="H15" s="401"/>
      <c r="I15" s="401" t="s">
        <v>170</v>
      </c>
      <c r="J15" s="141"/>
      <c r="K15" s="401"/>
      <c r="L15" s="402"/>
      <c r="M15" s="141"/>
      <c r="N15" s="141"/>
      <c r="O15" s="405"/>
      <c r="P15" s="142"/>
    </row>
    <row r="16" spans="2:16">
      <c r="B16" s="140"/>
      <c r="C16" s="406"/>
      <c r="D16" s="407"/>
      <c r="E16" s="407"/>
      <c r="F16" s="407"/>
      <c r="G16" s="407"/>
      <c r="H16" s="407"/>
      <c r="I16" s="407"/>
      <c r="J16" s="407"/>
      <c r="K16" s="407"/>
      <c r="L16" s="407"/>
      <c r="M16" s="407"/>
      <c r="N16" s="407"/>
      <c r="O16" s="408"/>
      <c r="P16" s="142"/>
    </row>
    <row r="17" spans="2:16" ht="14.4" thickBot="1">
      <c r="B17" s="140"/>
      <c r="C17" s="409"/>
      <c r="D17" s="410"/>
      <c r="E17" s="410"/>
      <c r="F17" s="410"/>
      <c r="G17" s="410"/>
      <c r="H17" s="410"/>
      <c r="I17" s="410"/>
      <c r="J17" s="410"/>
      <c r="K17" s="410"/>
      <c r="L17" s="410"/>
      <c r="M17" s="410"/>
      <c r="N17" s="410"/>
      <c r="O17" s="411"/>
      <c r="P17" s="142"/>
    </row>
    <row r="18" spans="2:16" ht="14.4" thickBot="1">
      <c r="B18" s="140"/>
      <c r="C18" s="412"/>
      <c r="D18" s="413"/>
      <c r="E18" s="413"/>
      <c r="F18" s="413"/>
      <c r="G18" s="413"/>
      <c r="H18" s="413"/>
      <c r="I18" s="141"/>
      <c r="J18" s="141"/>
      <c r="K18" s="413"/>
      <c r="L18" s="413"/>
      <c r="M18" s="413"/>
      <c r="N18" s="413"/>
      <c r="O18" s="414"/>
      <c r="P18" s="142"/>
    </row>
    <row r="19" spans="2:16">
      <c r="B19" s="140"/>
      <c r="C19" s="415" t="s">
        <v>108</v>
      </c>
      <c r="D19" s="416"/>
      <c r="E19" s="416"/>
      <c r="F19" s="416"/>
      <c r="G19" s="416"/>
      <c r="H19" s="416"/>
      <c r="I19" s="416"/>
      <c r="J19" s="416"/>
      <c r="K19" s="416"/>
      <c r="L19" s="416"/>
      <c r="M19" s="416"/>
      <c r="N19" s="416"/>
      <c r="O19" s="417"/>
      <c r="P19" s="142"/>
    </row>
    <row r="20" spans="2:16" ht="14.4" thickBot="1">
      <c r="B20" s="140"/>
      <c r="C20" s="418"/>
      <c r="D20" s="141"/>
      <c r="E20" s="141"/>
      <c r="F20" s="141"/>
      <c r="G20" s="141"/>
      <c r="H20" s="141"/>
      <c r="I20" s="141"/>
      <c r="J20" s="141"/>
      <c r="K20" s="141"/>
      <c r="L20" s="141"/>
      <c r="M20" s="141"/>
      <c r="N20" s="141"/>
      <c r="O20" s="419"/>
      <c r="P20" s="142"/>
    </row>
    <row r="21" spans="2:16">
      <c r="B21" s="140"/>
      <c r="C21" s="420" t="s">
        <v>91</v>
      </c>
      <c r="D21" s="421" t="s">
        <v>0</v>
      </c>
      <c r="E21" s="422"/>
      <c r="F21" s="422"/>
      <c r="G21" s="422"/>
      <c r="H21" s="422"/>
      <c r="I21" s="422"/>
      <c r="J21" s="422"/>
      <c r="K21" s="422"/>
      <c r="L21" s="423"/>
      <c r="M21" s="424" t="s">
        <v>92</v>
      </c>
      <c r="N21" s="425"/>
      <c r="O21" s="420" t="s">
        <v>2</v>
      </c>
      <c r="P21" s="142"/>
    </row>
    <row r="22" spans="2:16" ht="14.4" thickBot="1">
      <c r="B22" s="140"/>
      <c r="C22" s="426"/>
      <c r="D22" s="427"/>
      <c r="E22" s="428"/>
      <c r="F22" s="428"/>
      <c r="G22" s="428"/>
      <c r="H22" s="428"/>
      <c r="I22" s="428"/>
      <c r="J22" s="428"/>
      <c r="K22" s="428"/>
      <c r="L22" s="429"/>
      <c r="M22" s="427"/>
      <c r="N22" s="429"/>
      <c r="O22" s="430"/>
      <c r="P22" s="142"/>
    </row>
    <row r="23" spans="2:16">
      <c r="B23" s="140"/>
      <c r="C23" s="431" t="s">
        <v>109</v>
      </c>
      <c r="D23" s="432"/>
      <c r="E23" s="432"/>
      <c r="F23" s="432"/>
      <c r="G23" s="432"/>
      <c r="H23" s="432"/>
      <c r="I23" s="432"/>
      <c r="J23" s="432"/>
      <c r="K23" s="432"/>
      <c r="L23" s="432"/>
      <c r="M23" s="432"/>
      <c r="N23" s="432"/>
      <c r="O23" s="433"/>
      <c r="P23" s="142"/>
    </row>
    <row r="24" spans="2:16">
      <c r="B24" s="140"/>
      <c r="C24" s="434"/>
      <c r="D24" s="435"/>
      <c r="E24" s="435"/>
      <c r="F24" s="435"/>
      <c r="G24" s="435"/>
      <c r="H24" s="435"/>
      <c r="I24" s="435"/>
      <c r="J24" s="435"/>
      <c r="K24" s="435"/>
      <c r="L24" s="435"/>
      <c r="M24" s="435"/>
      <c r="N24" s="435"/>
      <c r="O24" s="436"/>
      <c r="P24" s="142"/>
    </row>
    <row r="25" spans="2:16" ht="14.4" thickBot="1">
      <c r="B25" s="140"/>
      <c r="C25" s="437"/>
      <c r="D25" s="438"/>
      <c r="E25" s="438"/>
      <c r="F25" s="438"/>
      <c r="G25" s="438"/>
      <c r="H25" s="438"/>
      <c r="I25" s="438"/>
      <c r="J25" s="438"/>
      <c r="K25" s="438"/>
      <c r="L25" s="438"/>
      <c r="M25" s="438"/>
      <c r="N25" s="438"/>
      <c r="O25" s="439"/>
      <c r="P25" s="142"/>
    </row>
    <row r="26" spans="2:16">
      <c r="B26" s="140"/>
      <c r="C26" s="440" t="s">
        <v>0</v>
      </c>
      <c r="D26" s="441"/>
      <c r="E26" s="441"/>
      <c r="F26" s="441"/>
      <c r="G26" s="442"/>
      <c r="H26" s="443" t="s">
        <v>110</v>
      </c>
      <c r="I26" s="441"/>
      <c r="J26" s="444" t="s">
        <v>111</v>
      </c>
      <c r="K26" s="445"/>
      <c r="L26" s="446" t="s">
        <v>112</v>
      </c>
      <c r="M26" s="443" t="s">
        <v>113</v>
      </c>
      <c r="N26" s="447"/>
      <c r="O26" s="448" t="s">
        <v>114</v>
      </c>
      <c r="P26" s="142"/>
    </row>
    <row r="27" spans="2:16">
      <c r="B27" s="140"/>
      <c r="C27" s="449"/>
      <c r="D27" s="450"/>
      <c r="E27" s="450"/>
      <c r="F27" s="450"/>
      <c r="G27" s="451"/>
      <c r="H27" s="452"/>
      <c r="I27" s="451"/>
      <c r="J27" s="452"/>
      <c r="K27" s="451"/>
      <c r="L27" s="453"/>
      <c r="M27" s="454"/>
      <c r="N27" s="455"/>
      <c r="O27" s="456"/>
      <c r="P27" s="142"/>
    </row>
    <row r="28" spans="2:16">
      <c r="B28" s="140"/>
      <c r="C28" s="457"/>
      <c r="D28" s="458"/>
      <c r="E28" s="458"/>
      <c r="F28" s="458"/>
      <c r="G28" s="459"/>
      <c r="H28" s="460"/>
      <c r="I28" s="459"/>
      <c r="J28" s="460"/>
      <c r="K28" s="459"/>
      <c r="L28" s="453"/>
      <c r="M28" s="454"/>
      <c r="N28" s="455"/>
      <c r="O28" s="456"/>
      <c r="P28" s="142"/>
    </row>
    <row r="29" spans="2:16" ht="14.4" thickBot="1">
      <c r="B29" s="140"/>
      <c r="C29" s="461"/>
      <c r="D29" s="462"/>
      <c r="E29" s="462"/>
      <c r="F29" s="462"/>
      <c r="G29" s="463"/>
      <c r="H29" s="464"/>
      <c r="I29" s="463"/>
      <c r="J29" s="464"/>
      <c r="K29" s="463"/>
      <c r="L29" s="465"/>
      <c r="M29" s="466"/>
      <c r="N29" s="467"/>
      <c r="O29" s="456"/>
      <c r="P29" s="142"/>
    </row>
    <row r="30" spans="2:16" ht="14.4" thickBot="1">
      <c r="B30" s="140"/>
      <c r="C30" s="468" t="s">
        <v>115</v>
      </c>
      <c r="D30" s="469"/>
      <c r="E30" s="469"/>
      <c r="F30" s="469"/>
      <c r="G30" s="469"/>
      <c r="H30" s="469"/>
      <c r="I30" s="469"/>
      <c r="J30" s="469"/>
      <c r="K30" s="469"/>
      <c r="L30" s="469"/>
      <c r="M30" s="469"/>
      <c r="N30" s="470"/>
      <c r="O30" s="471"/>
      <c r="P30" s="142"/>
    </row>
    <row r="31" spans="2:16" ht="13.5" customHeight="1">
      <c r="B31" s="140"/>
      <c r="C31" s="431" t="s">
        <v>116</v>
      </c>
      <c r="D31" s="432"/>
      <c r="E31" s="432"/>
      <c r="F31" s="432"/>
      <c r="G31" s="432"/>
      <c r="H31" s="432"/>
      <c r="I31" s="432"/>
      <c r="J31" s="432"/>
      <c r="K31" s="432"/>
      <c r="L31" s="432"/>
      <c r="M31" s="432"/>
      <c r="N31" s="432"/>
      <c r="O31" s="433"/>
      <c r="P31" s="142"/>
    </row>
    <row r="32" spans="2:16">
      <c r="B32" s="140"/>
      <c r="C32" s="434"/>
      <c r="D32" s="435"/>
      <c r="E32" s="435"/>
      <c r="F32" s="435"/>
      <c r="G32" s="435"/>
      <c r="H32" s="435"/>
      <c r="I32" s="435"/>
      <c r="J32" s="435"/>
      <c r="K32" s="435"/>
      <c r="L32" s="435"/>
      <c r="M32" s="435"/>
      <c r="N32" s="435"/>
      <c r="O32" s="436"/>
      <c r="P32" s="142"/>
    </row>
    <row r="33" spans="2:16" ht="14.4" thickBot="1">
      <c r="B33" s="140"/>
      <c r="C33" s="437"/>
      <c r="D33" s="438"/>
      <c r="E33" s="438"/>
      <c r="F33" s="438"/>
      <c r="G33" s="438"/>
      <c r="H33" s="438"/>
      <c r="I33" s="438"/>
      <c r="J33" s="438"/>
      <c r="K33" s="438"/>
      <c r="L33" s="438"/>
      <c r="M33" s="438"/>
      <c r="N33" s="438"/>
      <c r="O33" s="439"/>
      <c r="P33" s="142"/>
    </row>
    <row r="34" spans="2:16">
      <c r="B34" s="140"/>
      <c r="C34" s="440" t="s">
        <v>0</v>
      </c>
      <c r="D34" s="472"/>
      <c r="E34" s="472"/>
      <c r="F34" s="472"/>
      <c r="G34" s="472"/>
      <c r="H34" s="472"/>
      <c r="I34" s="472"/>
      <c r="J34" s="447"/>
      <c r="K34" s="473" t="s">
        <v>92</v>
      </c>
      <c r="L34" s="446" t="s">
        <v>2</v>
      </c>
      <c r="M34" s="443" t="s">
        <v>117</v>
      </c>
      <c r="N34" s="447"/>
      <c r="O34" s="448" t="s">
        <v>114</v>
      </c>
      <c r="P34" s="142"/>
    </row>
    <row r="35" spans="2:16">
      <c r="B35" s="140"/>
      <c r="C35" s="449"/>
      <c r="D35" s="450"/>
      <c r="E35" s="450"/>
      <c r="F35" s="450"/>
      <c r="G35" s="450"/>
      <c r="H35" s="450"/>
      <c r="I35" s="450"/>
      <c r="J35" s="451"/>
      <c r="K35" s="474"/>
      <c r="L35" s="475"/>
      <c r="M35" s="476"/>
      <c r="N35" s="477"/>
      <c r="O35" s="456"/>
      <c r="P35" s="142"/>
    </row>
    <row r="36" spans="2:16" ht="14.4" thickBot="1">
      <c r="B36" s="140"/>
      <c r="C36" s="461"/>
      <c r="D36" s="462"/>
      <c r="E36" s="462"/>
      <c r="F36" s="462"/>
      <c r="G36" s="462"/>
      <c r="H36" s="462"/>
      <c r="I36" s="462"/>
      <c r="J36" s="463"/>
      <c r="K36" s="458"/>
      <c r="L36" s="478"/>
      <c r="M36" s="479"/>
      <c r="N36" s="480"/>
      <c r="O36" s="481"/>
      <c r="P36" s="142"/>
    </row>
    <row r="37" spans="2:16" ht="14.4" thickBot="1">
      <c r="B37" s="140"/>
      <c r="C37" s="468" t="s">
        <v>115</v>
      </c>
      <c r="D37" s="469"/>
      <c r="E37" s="469"/>
      <c r="F37" s="469"/>
      <c r="G37" s="469"/>
      <c r="H37" s="469"/>
      <c r="I37" s="469"/>
      <c r="J37" s="469"/>
      <c r="K37" s="469"/>
      <c r="L37" s="469"/>
      <c r="M37" s="469"/>
      <c r="N37" s="470"/>
      <c r="O37" s="482">
        <v>0</v>
      </c>
      <c r="P37" s="142"/>
    </row>
    <row r="38" spans="2:16">
      <c r="B38" s="140"/>
      <c r="C38" s="431" t="s">
        <v>118</v>
      </c>
      <c r="D38" s="432"/>
      <c r="E38" s="432"/>
      <c r="F38" s="432"/>
      <c r="G38" s="432"/>
      <c r="H38" s="432"/>
      <c r="I38" s="432"/>
      <c r="J38" s="432"/>
      <c r="K38" s="432"/>
      <c r="L38" s="432"/>
      <c r="M38" s="432"/>
      <c r="N38" s="432"/>
      <c r="O38" s="433"/>
      <c r="P38" s="142"/>
    </row>
    <row r="39" spans="2:16">
      <c r="B39" s="140"/>
      <c r="C39" s="434"/>
      <c r="D39" s="435"/>
      <c r="E39" s="435"/>
      <c r="F39" s="435"/>
      <c r="G39" s="435"/>
      <c r="H39" s="435"/>
      <c r="I39" s="435"/>
      <c r="J39" s="435"/>
      <c r="K39" s="435"/>
      <c r="L39" s="435"/>
      <c r="M39" s="435"/>
      <c r="N39" s="435"/>
      <c r="O39" s="436"/>
      <c r="P39" s="142"/>
    </row>
    <row r="40" spans="2:16" ht="14.4" thickBot="1">
      <c r="B40" s="140"/>
      <c r="C40" s="437"/>
      <c r="D40" s="438"/>
      <c r="E40" s="438"/>
      <c r="F40" s="438"/>
      <c r="G40" s="438"/>
      <c r="H40" s="438"/>
      <c r="I40" s="438"/>
      <c r="J40" s="438"/>
      <c r="K40" s="438"/>
      <c r="L40" s="438"/>
      <c r="M40" s="438"/>
      <c r="N40" s="438"/>
      <c r="O40" s="439"/>
      <c r="P40" s="142"/>
    </row>
    <row r="41" spans="2:16">
      <c r="B41" s="140"/>
      <c r="C41" s="440" t="s">
        <v>119</v>
      </c>
      <c r="D41" s="472"/>
      <c r="E41" s="472"/>
      <c r="F41" s="472"/>
      <c r="G41" s="472"/>
      <c r="H41" s="472"/>
      <c r="I41" s="472"/>
      <c r="J41" s="446" t="s">
        <v>120</v>
      </c>
      <c r="K41" s="483" t="s">
        <v>121</v>
      </c>
      <c r="L41" s="484" t="s">
        <v>171</v>
      </c>
      <c r="M41" s="443" t="s">
        <v>93</v>
      </c>
      <c r="N41" s="447"/>
      <c r="O41" s="448" t="s">
        <v>114</v>
      </c>
      <c r="P41" s="142"/>
    </row>
    <row r="42" spans="2:16">
      <c r="B42" s="140"/>
      <c r="C42" s="449"/>
      <c r="D42" s="450"/>
      <c r="E42" s="450"/>
      <c r="F42" s="450"/>
      <c r="G42" s="450"/>
      <c r="H42" s="450"/>
      <c r="I42" s="450"/>
      <c r="J42" s="485"/>
      <c r="K42" s="486"/>
      <c r="L42" s="485"/>
      <c r="M42" s="487"/>
      <c r="N42" s="488"/>
      <c r="O42" s="456"/>
      <c r="P42" s="142"/>
    </row>
    <row r="43" spans="2:16" ht="14.4" thickBot="1">
      <c r="B43" s="140"/>
      <c r="C43" s="461"/>
      <c r="D43" s="462"/>
      <c r="E43" s="462"/>
      <c r="F43" s="462"/>
      <c r="G43" s="462"/>
      <c r="H43" s="462"/>
      <c r="I43" s="462"/>
      <c r="J43" s="489"/>
      <c r="K43" s="490"/>
      <c r="L43" s="489"/>
      <c r="M43" s="479"/>
      <c r="N43" s="480"/>
      <c r="O43" s="491"/>
      <c r="P43" s="142"/>
    </row>
    <row r="44" spans="2:16" ht="14.4" thickBot="1">
      <c r="B44" s="140"/>
      <c r="C44" s="468" t="s">
        <v>115</v>
      </c>
      <c r="D44" s="469"/>
      <c r="E44" s="469"/>
      <c r="F44" s="469"/>
      <c r="G44" s="469"/>
      <c r="H44" s="469"/>
      <c r="I44" s="469"/>
      <c r="J44" s="469"/>
      <c r="K44" s="469"/>
      <c r="L44" s="469"/>
      <c r="M44" s="469"/>
      <c r="N44" s="470"/>
      <c r="O44" s="471"/>
      <c r="P44" s="142"/>
    </row>
    <row r="45" spans="2:16">
      <c r="B45" s="140"/>
      <c r="C45" s="431" t="s">
        <v>122</v>
      </c>
      <c r="D45" s="432"/>
      <c r="E45" s="432"/>
      <c r="F45" s="432"/>
      <c r="G45" s="432"/>
      <c r="H45" s="432"/>
      <c r="I45" s="432"/>
      <c r="J45" s="432"/>
      <c r="K45" s="432"/>
      <c r="L45" s="432"/>
      <c r="M45" s="432"/>
      <c r="N45" s="432"/>
      <c r="O45" s="433"/>
      <c r="P45" s="142"/>
    </row>
    <row r="46" spans="2:16">
      <c r="B46" s="140"/>
      <c r="C46" s="434"/>
      <c r="D46" s="435"/>
      <c r="E46" s="435"/>
      <c r="F46" s="435"/>
      <c r="G46" s="435"/>
      <c r="H46" s="435"/>
      <c r="I46" s="435"/>
      <c r="J46" s="435"/>
      <c r="K46" s="435"/>
      <c r="L46" s="435"/>
      <c r="M46" s="435"/>
      <c r="N46" s="435"/>
      <c r="O46" s="436"/>
      <c r="P46" s="142"/>
    </row>
    <row r="47" spans="2:16" ht="14.4" thickBot="1">
      <c r="B47" s="140"/>
      <c r="C47" s="437"/>
      <c r="D47" s="438"/>
      <c r="E47" s="438"/>
      <c r="F47" s="438"/>
      <c r="G47" s="438"/>
      <c r="H47" s="438"/>
      <c r="I47" s="438"/>
      <c r="J47" s="438"/>
      <c r="K47" s="438"/>
      <c r="L47" s="438"/>
      <c r="M47" s="438"/>
      <c r="N47" s="438"/>
      <c r="O47" s="439"/>
      <c r="P47" s="142"/>
    </row>
    <row r="48" spans="2:16">
      <c r="B48" s="140"/>
      <c r="C48" s="440" t="s">
        <v>94</v>
      </c>
      <c r="D48" s="472"/>
      <c r="E48" s="472"/>
      <c r="F48" s="472"/>
      <c r="G48" s="472"/>
      <c r="H48" s="472"/>
      <c r="I48" s="472"/>
      <c r="J48" s="446" t="s">
        <v>95</v>
      </c>
      <c r="K48" s="492" t="s">
        <v>123</v>
      </c>
      <c r="L48" s="493" t="s">
        <v>124</v>
      </c>
      <c r="M48" s="494" t="s">
        <v>113</v>
      </c>
      <c r="N48" s="495"/>
      <c r="O48" s="496" t="s">
        <v>114</v>
      </c>
      <c r="P48" s="142"/>
    </row>
    <row r="49" spans="2:16">
      <c r="B49" s="140"/>
      <c r="C49" s="497"/>
      <c r="D49" s="498"/>
      <c r="E49" s="498"/>
      <c r="F49" s="498"/>
      <c r="G49" s="498"/>
      <c r="H49" s="498"/>
      <c r="I49" s="498"/>
      <c r="J49" s="499"/>
      <c r="K49" s="500"/>
      <c r="L49" s="501"/>
      <c r="M49" s="502"/>
      <c r="N49" s="503"/>
      <c r="O49" s="504"/>
      <c r="P49" s="142"/>
    </row>
    <row r="50" spans="2:16">
      <c r="B50" s="140"/>
      <c r="C50" s="497"/>
      <c r="D50" s="498"/>
      <c r="E50" s="498"/>
      <c r="F50" s="498"/>
      <c r="G50" s="498"/>
      <c r="H50" s="498"/>
      <c r="I50" s="498"/>
      <c r="J50" s="499"/>
      <c r="K50" s="500"/>
      <c r="L50" s="501"/>
      <c r="M50" s="502"/>
      <c r="N50" s="503"/>
      <c r="O50" s="504"/>
      <c r="P50" s="142"/>
    </row>
    <row r="51" spans="2:16">
      <c r="B51" s="140"/>
      <c r="C51" s="497"/>
      <c r="D51" s="498"/>
      <c r="E51" s="498"/>
      <c r="F51" s="498"/>
      <c r="G51" s="498"/>
      <c r="H51" s="498"/>
      <c r="I51" s="498"/>
      <c r="J51" s="499"/>
      <c r="K51" s="500"/>
      <c r="L51" s="501"/>
      <c r="M51" s="487"/>
      <c r="N51" s="488"/>
      <c r="O51" s="504"/>
      <c r="P51" s="142"/>
    </row>
    <row r="52" spans="2:16" ht="14.4" thickBot="1">
      <c r="B52" s="140"/>
      <c r="C52" s="461"/>
      <c r="D52" s="462"/>
      <c r="E52" s="462"/>
      <c r="F52" s="462"/>
      <c r="G52" s="462"/>
      <c r="H52" s="462"/>
      <c r="I52" s="462"/>
      <c r="J52" s="489"/>
      <c r="K52" s="490"/>
      <c r="L52" s="489"/>
      <c r="M52" s="479"/>
      <c r="N52" s="480"/>
      <c r="O52" s="491"/>
      <c r="P52" s="142"/>
    </row>
    <row r="53" spans="2:16" ht="14.4" thickBot="1">
      <c r="B53" s="140"/>
      <c r="C53" s="468" t="s">
        <v>115</v>
      </c>
      <c r="D53" s="469"/>
      <c r="E53" s="469"/>
      <c r="F53" s="469"/>
      <c r="G53" s="469"/>
      <c r="H53" s="469"/>
      <c r="I53" s="469"/>
      <c r="J53" s="469"/>
      <c r="K53" s="469"/>
      <c r="L53" s="469"/>
      <c r="M53" s="469"/>
      <c r="N53" s="470"/>
      <c r="O53" s="482"/>
      <c r="P53" s="142"/>
    </row>
    <row r="54" spans="2:16" ht="14.4" thickBot="1">
      <c r="B54" s="140"/>
      <c r="C54" s="418"/>
      <c r="D54" s="141"/>
      <c r="E54" s="141"/>
      <c r="F54" s="141"/>
      <c r="G54" s="141"/>
      <c r="H54" s="141"/>
      <c r="I54" s="141"/>
      <c r="J54" s="141"/>
      <c r="K54" s="141"/>
      <c r="L54" s="141"/>
      <c r="M54" s="141"/>
      <c r="N54" s="141"/>
      <c r="O54" s="419"/>
      <c r="P54" s="142"/>
    </row>
    <row r="55" spans="2:16" ht="14.4" thickBot="1">
      <c r="B55" s="140"/>
      <c r="C55" s="505" t="s">
        <v>125</v>
      </c>
      <c r="D55" s="506"/>
      <c r="E55" s="506"/>
      <c r="F55" s="506"/>
      <c r="G55" s="506"/>
      <c r="H55" s="506"/>
      <c r="I55" s="506"/>
      <c r="J55" s="506"/>
      <c r="K55" s="506"/>
      <c r="L55" s="506"/>
      <c r="M55" s="506"/>
      <c r="N55" s="507"/>
      <c r="O55" s="508"/>
      <c r="P55" s="142"/>
    </row>
    <row r="56" spans="2:16">
      <c r="B56" s="140"/>
      <c r="C56" s="431" t="s">
        <v>126</v>
      </c>
      <c r="D56" s="432"/>
      <c r="E56" s="432"/>
      <c r="F56" s="432"/>
      <c r="G56" s="432"/>
      <c r="H56" s="432"/>
      <c r="I56" s="432"/>
      <c r="J56" s="432"/>
      <c r="K56" s="432"/>
      <c r="L56" s="432"/>
      <c r="M56" s="432"/>
      <c r="N56" s="432"/>
      <c r="O56" s="433"/>
      <c r="P56" s="142"/>
    </row>
    <row r="57" spans="2:16">
      <c r="B57" s="140"/>
      <c r="C57" s="434"/>
      <c r="D57" s="435"/>
      <c r="E57" s="435"/>
      <c r="F57" s="435"/>
      <c r="G57" s="435"/>
      <c r="H57" s="435"/>
      <c r="I57" s="435"/>
      <c r="J57" s="435"/>
      <c r="K57" s="435"/>
      <c r="L57" s="435"/>
      <c r="M57" s="435"/>
      <c r="N57" s="435"/>
      <c r="O57" s="436"/>
      <c r="P57" s="142"/>
    </row>
    <row r="58" spans="2:16" ht="14.4" thickBot="1">
      <c r="B58" s="140"/>
      <c r="C58" s="437"/>
      <c r="D58" s="438"/>
      <c r="E58" s="438"/>
      <c r="F58" s="438"/>
      <c r="G58" s="438"/>
      <c r="H58" s="438"/>
      <c r="I58" s="438"/>
      <c r="J58" s="438"/>
      <c r="K58" s="438"/>
      <c r="L58" s="438"/>
      <c r="M58" s="438"/>
      <c r="N58" s="438"/>
      <c r="O58" s="439"/>
      <c r="P58" s="142"/>
    </row>
    <row r="59" spans="2:16">
      <c r="B59" s="140"/>
      <c r="C59" s="440" t="s">
        <v>127</v>
      </c>
      <c r="D59" s="472"/>
      <c r="E59" s="472"/>
      <c r="F59" s="472"/>
      <c r="G59" s="472"/>
      <c r="H59" s="472"/>
      <c r="I59" s="472"/>
      <c r="J59" s="483"/>
      <c r="K59" s="509"/>
      <c r="L59" s="493" t="s">
        <v>128</v>
      </c>
      <c r="M59" s="494" t="s">
        <v>129</v>
      </c>
      <c r="N59" s="495"/>
      <c r="O59" s="496"/>
      <c r="P59" s="142"/>
    </row>
    <row r="60" spans="2:16">
      <c r="B60" s="140"/>
      <c r="C60" s="449" t="s">
        <v>90</v>
      </c>
      <c r="D60" s="450"/>
      <c r="E60" s="450"/>
      <c r="F60" s="450"/>
      <c r="G60" s="450"/>
      <c r="H60" s="450"/>
      <c r="I60" s="450"/>
      <c r="J60" s="510"/>
      <c r="K60" s="511"/>
      <c r="L60" s="512"/>
      <c r="M60" s="476"/>
      <c r="N60" s="477"/>
      <c r="O60" s="456"/>
      <c r="P60" s="142"/>
    </row>
    <row r="61" spans="2:16">
      <c r="B61" s="140"/>
      <c r="C61" s="457" t="s">
        <v>130</v>
      </c>
      <c r="D61" s="458"/>
      <c r="E61" s="458"/>
      <c r="F61" s="458"/>
      <c r="G61" s="458"/>
      <c r="H61" s="458"/>
      <c r="I61" s="458"/>
      <c r="J61" s="510"/>
      <c r="K61" s="511"/>
      <c r="L61" s="512"/>
      <c r="M61" s="476"/>
      <c r="N61" s="477"/>
      <c r="O61" s="456"/>
      <c r="P61" s="142"/>
    </row>
    <row r="62" spans="2:16" ht="14.4" thickBot="1">
      <c r="B62" s="140"/>
      <c r="C62" s="409" t="s">
        <v>88</v>
      </c>
      <c r="D62" s="410"/>
      <c r="E62" s="410"/>
      <c r="F62" s="410"/>
      <c r="G62" s="410"/>
      <c r="H62" s="410"/>
      <c r="I62" s="410"/>
      <c r="J62" s="513"/>
      <c r="K62" s="514"/>
      <c r="L62" s="512"/>
      <c r="M62" s="515"/>
      <c r="N62" s="516"/>
      <c r="O62" s="456"/>
      <c r="P62" s="142"/>
    </row>
    <row r="63" spans="2:16" ht="14.4" thickBot="1">
      <c r="B63" s="140"/>
      <c r="C63" s="468" t="s">
        <v>115</v>
      </c>
      <c r="D63" s="469"/>
      <c r="E63" s="469"/>
      <c r="F63" s="469"/>
      <c r="G63" s="469"/>
      <c r="H63" s="469"/>
      <c r="I63" s="469"/>
      <c r="J63" s="469"/>
      <c r="K63" s="469"/>
      <c r="L63" s="469"/>
      <c r="M63" s="469"/>
      <c r="N63" s="470"/>
      <c r="O63" s="517"/>
      <c r="P63" s="142"/>
    </row>
    <row r="64" spans="2:16" ht="14.4" thickBot="1">
      <c r="B64" s="140"/>
      <c r="C64" s="418"/>
      <c r="D64" s="141"/>
      <c r="E64" s="141"/>
      <c r="F64" s="141"/>
      <c r="G64" s="141"/>
      <c r="H64" s="141"/>
      <c r="I64" s="141"/>
      <c r="J64" s="141"/>
      <c r="K64" s="141"/>
      <c r="L64" s="141"/>
      <c r="M64" s="141"/>
      <c r="N64" s="141"/>
      <c r="O64" s="419"/>
      <c r="P64" s="142"/>
    </row>
    <row r="65" spans="2:16" ht="14.4" thickBot="1">
      <c r="B65" s="140"/>
      <c r="C65" s="505" t="s">
        <v>131</v>
      </c>
      <c r="D65" s="506"/>
      <c r="E65" s="506"/>
      <c r="F65" s="506"/>
      <c r="G65" s="506"/>
      <c r="H65" s="506"/>
      <c r="I65" s="506"/>
      <c r="J65" s="506"/>
      <c r="K65" s="506"/>
      <c r="L65" s="506"/>
      <c r="M65" s="506"/>
      <c r="N65" s="507"/>
      <c r="O65" s="518"/>
      <c r="P65" s="142"/>
    </row>
    <row r="66" spans="2:16">
      <c r="B66" s="140"/>
      <c r="C66" s="412"/>
      <c r="D66" s="413"/>
      <c r="E66" s="413"/>
      <c r="F66" s="413"/>
      <c r="G66" s="413"/>
      <c r="H66" s="413"/>
      <c r="I66" s="413"/>
      <c r="J66" s="413"/>
      <c r="K66" s="413"/>
      <c r="L66" s="413"/>
      <c r="M66" s="413"/>
      <c r="N66" s="413"/>
      <c r="O66" s="414"/>
      <c r="P66" s="142"/>
    </row>
    <row r="67" spans="2:16">
      <c r="B67" s="140"/>
      <c r="C67" s="418"/>
      <c r="D67" s="141"/>
      <c r="E67" s="141"/>
      <c r="F67" s="141"/>
      <c r="G67" s="141"/>
      <c r="H67" s="141"/>
      <c r="I67" s="141"/>
      <c r="J67" s="141"/>
      <c r="K67" s="141"/>
      <c r="L67" s="141"/>
      <c r="M67" s="141"/>
      <c r="N67" s="141"/>
      <c r="O67" s="419"/>
      <c r="P67" s="142"/>
    </row>
    <row r="68" spans="2:16">
      <c r="B68" s="140"/>
      <c r="C68" s="418"/>
      <c r="D68" s="141"/>
      <c r="E68" s="141"/>
      <c r="F68" s="141"/>
      <c r="G68" s="141"/>
      <c r="H68" s="141"/>
      <c r="I68" s="141"/>
      <c r="J68" s="141"/>
      <c r="K68" s="141"/>
      <c r="L68" s="141"/>
      <c r="M68" s="141"/>
      <c r="N68" s="141"/>
      <c r="O68" s="419"/>
      <c r="P68" s="142"/>
    </row>
    <row r="69" spans="2:16">
      <c r="B69" s="140"/>
      <c r="C69" s="418"/>
      <c r="D69" s="141"/>
      <c r="E69" s="141"/>
      <c r="F69" s="141"/>
      <c r="G69" s="141"/>
      <c r="H69" s="519" t="s">
        <v>132</v>
      </c>
      <c r="I69" s="519"/>
      <c r="J69" s="519"/>
      <c r="K69" s="519"/>
      <c r="L69" s="141"/>
      <c r="M69" s="141"/>
      <c r="N69" s="141"/>
      <c r="O69" s="419"/>
      <c r="P69" s="142"/>
    </row>
    <row r="70" spans="2:16">
      <c r="B70" s="140"/>
      <c r="C70" s="520"/>
      <c r="D70" s="521"/>
      <c r="E70" s="521"/>
      <c r="F70" s="521"/>
      <c r="G70" s="521"/>
      <c r="H70" s="519" t="s">
        <v>133</v>
      </c>
      <c r="I70" s="521"/>
      <c r="J70" s="521"/>
      <c r="K70" s="521"/>
      <c r="L70" s="521"/>
      <c r="M70" s="521"/>
      <c r="N70" s="521"/>
      <c r="O70" s="522"/>
      <c r="P70" s="142"/>
    </row>
    <row r="71" spans="2:16">
      <c r="B71" s="140"/>
      <c r="C71" s="520"/>
      <c r="D71" s="521"/>
      <c r="E71" s="521"/>
      <c r="F71" s="521"/>
      <c r="G71" s="521"/>
      <c r="H71" s="519" t="s">
        <v>134</v>
      </c>
      <c r="I71" s="141"/>
      <c r="J71" s="141"/>
      <c r="K71" s="521"/>
      <c r="L71" s="521"/>
      <c r="M71" s="521"/>
      <c r="N71" s="521"/>
      <c r="O71" s="522"/>
      <c r="P71" s="142"/>
    </row>
    <row r="72" spans="2:16">
      <c r="B72" s="140"/>
      <c r="C72" s="400"/>
      <c r="D72" s="523"/>
      <c r="E72" s="523"/>
      <c r="F72" s="523"/>
      <c r="G72" s="523"/>
      <c r="H72" s="519" t="s">
        <v>135</v>
      </c>
      <c r="I72" s="523"/>
      <c r="J72" s="523"/>
      <c r="K72" s="523"/>
      <c r="L72" s="523"/>
      <c r="M72" s="523"/>
      <c r="N72" s="523"/>
      <c r="O72" s="524"/>
      <c r="P72" s="142"/>
    </row>
    <row r="73" spans="2:16">
      <c r="B73" s="140"/>
      <c r="C73" s="418"/>
      <c r="D73" s="141"/>
      <c r="E73" s="141"/>
      <c r="F73" s="141"/>
      <c r="G73" s="141"/>
      <c r="H73" s="141" t="s">
        <v>96</v>
      </c>
      <c r="I73" s="141"/>
      <c r="J73" s="141"/>
      <c r="K73" s="141"/>
      <c r="L73" s="141"/>
      <c r="M73" s="141"/>
      <c r="N73" s="141"/>
      <c r="O73" s="419"/>
      <c r="P73" s="142"/>
    </row>
    <row r="74" spans="2:16">
      <c r="B74" s="140"/>
      <c r="C74" s="525" t="s">
        <v>136</v>
      </c>
      <c r="D74" s="526"/>
      <c r="E74" s="526"/>
      <c r="F74" s="526"/>
      <c r="G74" s="526"/>
      <c r="H74" s="526"/>
      <c r="I74" s="526"/>
      <c r="J74" s="526"/>
      <c r="K74" s="526"/>
      <c r="L74" s="526"/>
      <c r="M74" s="526"/>
      <c r="N74" s="526"/>
      <c r="O74" s="527"/>
      <c r="P74" s="142"/>
    </row>
    <row r="75" spans="2:16">
      <c r="B75" s="140"/>
      <c r="C75" s="528"/>
      <c r="D75" s="529"/>
      <c r="E75" s="529"/>
      <c r="F75" s="529"/>
      <c r="G75" s="529"/>
      <c r="H75" s="529"/>
      <c r="I75" s="529"/>
      <c r="J75" s="529"/>
      <c r="K75" s="529"/>
      <c r="L75" s="529"/>
      <c r="M75" s="529"/>
      <c r="N75" s="529"/>
      <c r="O75" s="530"/>
      <c r="P75" s="142"/>
    </row>
    <row r="76" spans="2:16">
      <c r="B76" s="140"/>
      <c r="C76" s="528"/>
      <c r="D76" s="529"/>
      <c r="E76" s="529"/>
      <c r="F76" s="529"/>
      <c r="G76" s="529"/>
      <c r="H76" s="529"/>
      <c r="I76" s="529"/>
      <c r="J76" s="529"/>
      <c r="K76" s="529"/>
      <c r="L76" s="529"/>
      <c r="M76" s="529"/>
      <c r="N76" s="529"/>
      <c r="O76" s="530"/>
      <c r="P76" s="142"/>
    </row>
    <row r="77" spans="2:16">
      <c r="B77" s="140"/>
      <c r="C77" s="400"/>
      <c r="D77" s="523"/>
      <c r="E77" s="523"/>
      <c r="F77" s="523"/>
      <c r="G77" s="523"/>
      <c r="H77" s="523"/>
      <c r="I77" s="523"/>
      <c r="J77" s="523"/>
      <c r="K77" s="523"/>
      <c r="L77" s="523"/>
      <c r="M77" s="523"/>
      <c r="N77" s="523"/>
      <c r="O77" s="524"/>
      <c r="P77" s="142"/>
    </row>
    <row r="78" spans="2:16">
      <c r="B78" s="140"/>
      <c r="C78" s="143" t="s">
        <v>137</v>
      </c>
      <c r="D78" s="523"/>
      <c r="E78" s="523"/>
      <c r="F78" s="523"/>
      <c r="G78" s="523"/>
      <c r="H78" s="523"/>
      <c r="I78" s="523"/>
      <c r="J78" s="523"/>
      <c r="K78" s="523"/>
      <c r="L78" s="523"/>
      <c r="M78" s="523"/>
      <c r="N78" s="523"/>
      <c r="O78" s="524"/>
      <c r="P78" s="142"/>
    </row>
    <row r="79" spans="2:16" ht="12.75" customHeight="1">
      <c r="B79" s="140"/>
      <c r="C79" s="277" t="s">
        <v>138</v>
      </c>
      <c r="D79" s="278"/>
      <c r="E79" s="278"/>
      <c r="F79" s="278"/>
      <c r="G79" s="278"/>
      <c r="H79" s="278"/>
      <c r="I79" s="278"/>
      <c r="J79" s="278"/>
      <c r="K79" s="278"/>
      <c r="L79" s="278"/>
      <c r="M79" s="278"/>
      <c r="N79" s="278"/>
      <c r="O79" s="279"/>
      <c r="P79" s="142"/>
    </row>
    <row r="80" spans="2:16">
      <c r="B80" s="140"/>
      <c r="C80" s="277"/>
      <c r="D80" s="278"/>
      <c r="E80" s="278"/>
      <c r="F80" s="278"/>
      <c r="G80" s="278"/>
      <c r="H80" s="278"/>
      <c r="I80" s="278"/>
      <c r="J80" s="278"/>
      <c r="K80" s="278"/>
      <c r="L80" s="278"/>
      <c r="M80" s="278"/>
      <c r="N80" s="278"/>
      <c r="O80" s="279"/>
      <c r="P80" s="142"/>
    </row>
    <row r="81" spans="2:16" ht="12.9" customHeight="1">
      <c r="B81" s="140"/>
      <c r="C81" s="277" t="s">
        <v>139</v>
      </c>
      <c r="D81" s="278"/>
      <c r="E81" s="278"/>
      <c r="F81" s="278"/>
      <c r="G81" s="278"/>
      <c r="H81" s="278"/>
      <c r="I81" s="278"/>
      <c r="J81" s="278"/>
      <c r="K81" s="278"/>
      <c r="L81" s="278"/>
      <c r="M81" s="278"/>
      <c r="N81" s="278"/>
      <c r="O81" s="279"/>
      <c r="P81" s="142"/>
    </row>
    <row r="82" spans="2:16">
      <c r="B82" s="140"/>
      <c r="C82" s="277"/>
      <c r="D82" s="278"/>
      <c r="E82" s="278"/>
      <c r="F82" s="278"/>
      <c r="G82" s="278"/>
      <c r="H82" s="278"/>
      <c r="I82" s="278"/>
      <c r="J82" s="278"/>
      <c r="K82" s="278"/>
      <c r="L82" s="278"/>
      <c r="M82" s="278"/>
      <c r="N82" s="278"/>
      <c r="O82" s="279"/>
      <c r="P82" s="142"/>
    </row>
    <row r="83" spans="2:16">
      <c r="B83" s="140"/>
      <c r="C83" s="400"/>
      <c r="D83" s="523"/>
      <c r="E83" s="523"/>
      <c r="F83" s="523"/>
      <c r="G83" s="523"/>
      <c r="H83" s="523"/>
      <c r="I83" s="523"/>
      <c r="J83" s="523"/>
      <c r="K83" s="523"/>
      <c r="L83" s="523"/>
      <c r="M83" s="523"/>
      <c r="N83" s="523"/>
      <c r="O83" s="524"/>
      <c r="P83" s="142"/>
    </row>
    <row r="84" spans="2:16">
      <c r="B84" s="140"/>
      <c r="C84" s="418"/>
      <c r="D84" s="141"/>
      <c r="E84" s="141"/>
      <c r="F84" s="141"/>
      <c r="G84" s="141"/>
      <c r="H84" s="519" t="s">
        <v>132</v>
      </c>
      <c r="I84" s="141"/>
      <c r="J84" s="141"/>
      <c r="K84" s="141"/>
      <c r="L84" s="141"/>
      <c r="M84" s="141"/>
      <c r="N84" s="141"/>
      <c r="O84" s="419"/>
      <c r="P84" s="142"/>
    </row>
    <row r="85" spans="2:16">
      <c r="B85" s="140"/>
      <c r="C85" s="418"/>
      <c r="D85" s="141"/>
      <c r="E85" s="141"/>
      <c r="F85" s="141"/>
      <c r="G85" s="141"/>
      <c r="H85" s="141" t="s">
        <v>133</v>
      </c>
      <c r="I85" s="458"/>
      <c r="J85" s="458"/>
      <c r="K85" s="458"/>
      <c r="L85" s="141"/>
      <c r="M85" s="141"/>
      <c r="N85" s="141"/>
      <c r="O85" s="419"/>
      <c r="P85" s="142"/>
    </row>
    <row r="86" spans="2:16">
      <c r="B86" s="140"/>
      <c r="C86" s="418"/>
      <c r="D86" s="141"/>
      <c r="E86" s="141"/>
      <c r="F86" s="141"/>
      <c r="G86" s="141"/>
      <c r="H86" s="141" t="s">
        <v>140</v>
      </c>
      <c r="I86" s="531"/>
      <c r="J86" s="531"/>
      <c r="K86" s="531"/>
      <c r="L86" s="141"/>
      <c r="M86" s="141"/>
      <c r="N86" s="141"/>
      <c r="O86" s="419"/>
      <c r="P86" s="142"/>
    </row>
    <row r="87" spans="2:16">
      <c r="B87" s="140"/>
      <c r="C87" s="532"/>
      <c r="D87" s="523"/>
      <c r="E87" s="523"/>
      <c r="F87" s="523"/>
      <c r="G87" s="523"/>
      <c r="H87" s="141" t="s">
        <v>135</v>
      </c>
      <c r="I87" s="141"/>
      <c r="J87" s="141"/>
      <c r="K87" s="141"/>
      <c r="L87" s="523"/>
      <c r="M87" s="523"/>
      <c r="N87" s="523"/>
      <c r="O87" s="524"/>
      <c r="P87" s="142"/>
    </row>
    <row r="88" spans="2:16" ht="17.25" customHeight="1">
      <c r="B88" s="140"/>
      <c r="C88" s="533"/>
      <c r="D88" s="534"/>
      <c r="E88" s="534"/>
      <c r="F88" s="141"/>
      <c r="G88" s="141"/>
      <c r="H88" s="141"/>
      <c r="I88" s="141"/>
      <c r="J88" s="141"/>
      <c r="K88" s="535"/>
      <c r="L88" s="535"/>
      <c r="M88" s="535"/>
      <c r="N88" s="535"/>
      <c r="O88" s="536"/>
      <c r="P88" s="142"/>
    </row>
    <row r="89" spans="2:16" ht="18.75" customHeight="1" thickBot="1">
      <c r="B89" s="140"/>
      <c r="C89" s="537"/>
      <c r="D89" s="538"/>
      <c r="E89" s="538"/>
      <c r="F89" s="490"/>
      <c r="G89" s="490"/>
      <c r="H89" s="490"/>
      <c r="I89" s="490"/>
      <c r="J89" s="490"/>
      <c r="K89" s="539"/>
      <c r="L89" s="539"/>
      <c r="M89" s="539"/>
      <c r="N89" s="539"/>
      <c r="O89" s="540"/>
      <c r="P89" s="142"/>
    </row>
    <row r="90" spans="2:16" ht="14.4" thickBot="1">
      <c r="B90" s="144"/>
      <c r="C90" s="145"/>
      <c r="D90" s="145"/>
      <c r="E90" s="145"/>
      <c r="F90" s="145"/>
      <c r="G90" s="145"/>
      <c r="H90" s="145"/>
      <c r="I90" s="145"/>
      <c r="J90" s="145"/>
      <c r="K90" s="145"/>
      <c r="L90" s="145"/>
      <c r="M90" s="145"/>
      <c r="N90" s="145"/>
      <c r="O90" s="145"/>
      <c r="P90" s="146"/>
    </row>
    <row r="91" spans="2:16" ht="14.4" thickTop="1"/>
  </sheetData>
  <mergeCells count="77">
    <mergeCell ref="C79:O80"/>
    <mergeCell ref="C81:O82"/>
    <mergeCell ref="K88:O89"/>
    <mergeCell ref="C89:E89"/>
    <mergeCell ref="M61:N61"/>
    <mergeCell ref="M62:N62"/>
    <mergeCell ref="C63:N63"/>
    <mergeCell ref="C65:N65"/>
    <mergeCell ref="C75:O75"/>
    <mergeCell ref="C76:O76"/>
    <mergeCell ref="C55:N55"/>
    <mergeCell ref="C56:O58"/>
    <mergeCell ref="C59:I59"/>
    <mergeCell ref="M59:N59"/>
    <mergeCell ref="C60:I60"/>
    <mergeCell ref="M60:N60"/>
    <mergeCell ref="M49:N49"/>
    <mergeCell ref="M50:N50"/>
    <mergeCell ref="M51:N51"/>
    <mergeCell ref="C52:I52"/>
    <mergeCell ref="M52:N52"/>
    <mergeCell ref="C53:N53"/>
    <mergeCell ref="C43:I43"/>
    <mergeCell ref="M43:N43"/>
    <mergeCell ref="C44:N44"/>
    <mergeCell ref="C45:O47"/>
    <mergeCell ref="C48:I48"/>
    <mergeCell ref="M48:N48"/>
    <mergeCell ref="C37:N37"/>
    <mergeCell ref="C38:O40"/>
    <mergeCell ref="C41:I41"/>
    <mergeCell ref="M41:N41"/>
    <mergeCell ref="C42:I42"/>
    <mergeCell ref="M42:N42"/>
    <mergeCell ref="C31:O33"/>
    <mergeCell ref="C34:J34"/>
    <mergeCell ref="M34:N34"/>
    <mergeCell ref="C35:J35"/>
    <mergeCell ref="M35:N35"/>
    <mergeCell ref="C36:J36"/>
    <mergeCell ref="M36:N36"/>
    <mergeCell ref="M28:N28"/>
    <mergeCell ref="C29:G29"/>
    <mergeCell ref="H29:I29"/>
    <mergeCell ref="J29:K29"/>
    <mergeCell ref="M29:N29"/>
    <mergeCell ref="C30:N30"/>
    <mergeCell ref="C26:G26"/>
    <mergeCell ref="H26:I26"/>
    <mergeCell ref="J26:K26"/>
    <mergeCell ref="M26:N26"/>
    <mergeCell ref="C27:G27"/>
    <mergeCell ref="H27:I27"/>
    <mergeCell ref="J27:K27"/>
    <mergeCell ref="M27:N27"/>
    <mergeCell ref="C19:O19"/>
    <mergeCell ref="D21:L21"/>
    <mergeCell ref="M21:N21"/>
    <mergeCell ref="D22:L22"/>
    <mergeCell ref="M22:N22"/>
    <mergeCell ref="C23:O25"/>
    <mergeCell ref="L9:L11"/>
    <mergeCell ref="M9:M11"/>
    <mergeCell ref="N9:N11"/>
    <mergeCell ref="O9:O11"/>
    <mergeCell ref="D11:K11"/>
    <mergeCell ref="C15:F15"/>
    <mergeCell ref="C3:O3"/>
    <mergeCell ref="C5:C11"/>
    <mergeCell ref="D5:K5"/>
    <mergeCell ref="L5:O6"/>
    <mergeCell ref="D6:K6"/>
    <mergeCell ref="D7:K7"/>
    <mergeCell ref="L7:L8"/>
    <mergeCell ref="M7:O8"/>
    <mergeCell ref="D8:K8"/>
    <mergeCell ref="D9:K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A7064-F201-48A7-88F9-43DFA38DA877}">
  <dimension ref="A1"/>
  <sheetViews>
    <sheetView workbookViewId="0"/>
  </sheetViews>
  <sheetFormatPr baseColWidth="10" defaultRowHeight="14.4"/>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CED68-E77D-40B1-BFF2-A84D90888AF9}">
  <dimension ref="A1:M227"/>
  <sheetViews>
    <sheetView topLeftCell="D82" workbookViewId="0">
      <selection activeCell="H218" sqref="H218"/>
    </sheetView>
  </sheetViews>
  <sheetFormatPr baseColWidth="10" defaultColWidth="11.44140625" defaultRowHeight="13.8"/>
  <cols>
    <col min="1" max="2" width="3.44140625" style="38" customWidth="1"/>
    <col min="3" max="3" width="11.33203125" style="38" customWidth="1"/>
    <col min="4" max="4" width="73.33203125" style="38" customWidth="1"/>
    <col min="5" max="5" width="8.6640625" style="38" customWidth="1"/>
    <col min="6" max="6" width="18.88671875" style="38" customWidth="1"/>
    <col min="7" max="7" width="33" style="38" customWidth="1"/>
    <col min="8" max="8" width="30" style="38" customWidth="1"/>
    <col min="9" max="9" width="3.33203125" style="38" customWidth="1"/>
    <col min="10" max="10" width="37.6640625" style="38" customWidth="1"/>
    <col min="11" max="11" width="15.88671875" style="38" customWidth="1"/>
    <col min="12" max="16384" width="11.44140625" style="38"/>
  </cols>
  <sheetData>
    <row r="1" spans="1:10" ht="16.2" thickBot="1">
      <c r="A1" s="37"/>
      <c r="B1" s="37"/>
      <c r="C1" s="37"/>
      <c r="D1" s="37"/>
      <c r="E1" s="37"/>
      <c r="F1" s="37"/>
      <c r="G1" s="37"/>
      <c r="H1" s="37"/>
      <c r="I1" s="37"/>
      <c r="J1" s="37"/>
    </row>
    <row r="2" spans="1:10" ht="20.25" customHeight="1" thickTop="1">
      <c r="A2" s="37"/>
      <c r="B2" s="44"/>
      <c r="C2" s="45"/>
      <c r="D2" s="341" t="s">
        <v>37</v>
      </c>
      <c r="E2" s="342"/>
      <c r="F2" s="342"/>
      <c r="G2" s="342"/>
      <c r="H2" s="45"/>
      <c r="I2" s="46"/>
      <c r="J2" s="37"/>
    </row>
    <row r="3" spans="1:10" ht="29.25" customHeight="1">
      <c r="A3" s="37"/>
      <c r="B3" s="9"/>
      <c r="C3" s="343" t="s">
        <v>38</v>
      </c>
      <c r="D3" s="343"/>
      <c r="E3" s="343"/>
      <c r="F3" s="343"/>
      <c r="G3" s="343"/>
      <c r="H3" s="343"/>
      <c r="I3" s="10"/>
      <c r="J3" s="37"/>
    </row>
    <row r="4" spans="1:10" ht="15.6" customHeight="1">
      <c r="A4" s="37"/>
      <c r="B4" s="9"/>
      <c r="C4" s="344" t="s">
        <v>39</v>
      </c>
      <c r="D4" s="345"/>
      <c r="E4" s="345"/>
      <c r="F4" s="345"/>
      <c r="G4" s="345"/>
      <c r="H4" s="346"/>
      <c r="I4" s="10"/>
      <c r="J4" s="37"/>
    </row>
    <row r="5" spans="1:10" ht="36" customHeight="1">
      <c r="A5" s="37"/>
      <c r="B5" s="9"/>
      <c r="C5" s="347"/>
      <c r="D5" s="348"/>
      <c r="E5" s="348"/>
      <c r="F5" s="348"/>
      <c r="G5" s="348"/>
      <c r="H5" s="349"/>
      <c r="I5" s="10"/>
      <c r="J5" s="37"/>
    </row>
    <row r="6" spans="1:10" ht="30" customHeight="1" thickBot="1">
      <c r="A6" s="37"/>
      <c r="B6" s="9"/>
      <c r="C6" s="350"/>
      <c r="D6" s="350"/>
      <c r="E6" s="350"/>
      <c r="F6" s="350"/>
      <c r="G6" s="350"/>
      <c r="H6" s="351"/>
      <c r="I6" s="10"/>
      <c r="J6" s="37"/>
    </row>
    <row r="7" spans="1:10" ht="30" customHeight="1">
      <c r="A7" s="37"/>
      <c r="B7" s="9"/>
      <c r="C7" s="352" t="s">
        <v>9</v>
      </c>
      <c r="D7" s="352" t="s">
        <v>0</v>
      </c>
      <c r="E7" s="352" t="s">
        <v>3</v>
      </c>
      <c r="F7" s="352" t="s">
        <v>2</v>
      </c>
      <c r="G7" s="354" t="s">
        <v>11</v>
      </c>
      <c r="H7" s="356" t="s">
        <v>12</v>
      </c>
      <c r="I7" s="10"/>
      <c r="J7" s="37"/>
    </row>
    <row r="8" spans="1:10" ht="17.399999999999999" customHeight="1">
      <c r="A8" s="37"/>
      <c r="B8" s="9"/>
      <c r="C8" s="353"/>
      <c r="D8" s="353"/>
      <c r="E8" s="353"/>
      <c r="F8" s="353"/>
      <c r="G8" s="355"/>
      <c r="H8" s="357"/>
      <c r="I8" s="10"/>
      <c r="J8" s="37"/>
    </row>
    <row r="9" spans="1:10" ht="23.25" customHeight="1">
      <c r="A9" s="37"/>
      <c r="B9" s="9"/>
      <c r="C9" s="319" t="s">
        <v>40</v>
      </c>
      <c r="D9" s="320"/>
      <c r="E9" s="320"/>
      <c r="F9" s="320"/>
      <c r="G9" s="321"/>
      <c r="H9" s="47"/>
      <c r="I9" s="10"/>
      <c r="J9" s="37"/>
    </row>
    <row r="10" spans="1:10" ht="20.25" customHeight="1" thickBot="1">
      <c r="A10" s="37"/>
      <c r="B10" s="9"/>
      <c r="C10" s="48">
        <v>1</v>
      </c>
      <c r="D10" s="49" t="s">
        <v>41</v>
      </c>
      <c r="E10" s="49"/>
      <c r="F10" s="49"/>
      <c r="G10" s="49"/>
      <c r="H10" s="50"/>
      <c r="I10" s="10"/>
      <c r="J10" s="37"/>
    </row>
    <row r="11" spans="1:10" ht="30" customHeight="1">
      <c r="A11" s="37"/>
      <c r="B11" s="9"/>
      <c r="C11" s="51">
        <f t="shared" ref="C11" si="0">C10+0.1</f>
        <v>1.1000000000000001</v>
      </c>
      <c r="D11" s="42" t="s">
        <v>21</v>
      </c>
      <c r="E11" s="41" t="s">
        <v>6</v>
      </c>
      <c r="F11" s="43">
        <f>132*1.1</f>
        <v>145.20000000000002</v>
      </c>
      <c r="G11" s="36">
        <f>+'[1]MATRIZ DE MERCADO LA LT - ATLAN'!M223</f>
        <v>13951</v>
      </c>
      <c r="H11" s="52">
        <f t="shared" ref="H11" si="1">ROUND(F11*G11,0)</f>
        <v>2025685</v>
      </c>
      <c r="I11" s="10"/>
      <c r="J11" s="37"/>
    </row>
    <row r="12" spans="1:10" ht="18.600000000000001" customHeight="1" thickBot="1">
      <c r="A12" s="37"/>
      <c r="B12" s="9"/>
      <c r="C12" s="322" t="s">
        <v>42</v>
      </c>
      <c r="D12" s="323"/>
      <c r="E12" s="324"/>
      <c r="F12" s="53"/>
      <c r="G12" s="33"/>
      <c r="H12" s="54">
        <f>SUM(H11)</f>
        <v>2025685</v>
      </c>
      <c r="I12" s="10"/>
      <c r="J12" s="37"/>
    </row>
    <row r="13" spans="1:10" ht="18.600000000000001" customHeight="1" thickBot="1">
      <c r="A13" s="37"/>
      <c r="B13" s="9"/>
      <c r="C13" s="319" t="s">
        <v>43</v>
      </c>
      <c r="D13" s="320"/>
      <c r="E13" s="320"/>
      <c r="F13" s="320"/>
      <c r="G13" s="321"/>
      <c r="H13" s="47"/>
      <c r="I13" s="10"/>
      <c r="J13" s="37"/>
    </row>
    <row r="14" spans="1:10" ht="30" customHeight="1" thickBot="1">
      <c r="A14" s="37"/>
      <c r="B14" s="9"/>
      <c r="C14" s="55">
        <v>2</v>
      </c>
      <c r="D14" s="56" t="s">
        <v>41</v>
      </c>
      <c r="E14" s="56"/>
      <c r="F14" s="56"/>
      <c r="G14" s="56"/>
      <c r="H14" s="57"/>
      <c r="I14" s="10"/>
      <c r="J14" s="37"/>
    </row>
    <row r="15" spans="1:10" ht="30" customHeight="1" thickBot="1">
      <c r="A15" s="37"/>
      <c r="B15" s="9"/>
      <c r="C15" s="58">
        <f>C14+0.1</f>
        <v>2.1</v>
      </c>
      <c r="D15" s="59" t="s">
        <v>44</v>
      </c>
      <c r="E15" s="40" t="s">
        <v>6</v>
      </c>
      <c r="F15" s="27">
        <v>15</v>
      </c>
      <c r="G15" s="35">
        <f>+'[1]MATRIZ DE MERCADO LA LT - ATLAN'!M218</f>
        <v>31887</v>
      </c>
      <c r="H15" s="52">
        <f t="shared" ref="H15:H23" si="2">ROUND(F15*G15,0)</f>
        <v>478305</v>
      </c>
      <c r="I15" s="10"/>
      <c r="J15" s="37"/>
    </row>
    <row r="16" spans="1:10" ht="30" customHeight="1" thickBot="1">
      <c r="A16" s="37"/>
      <c r="B16" s="9"/>
      <c r="C16" s="60">
        <f t="shared" ref="C16:C23" si="3">C15+0.1</f>
        <v>2.2000000000000002</v>
      </c>
      <c r="D16" s="59" t="s">
        <v>45</v>
      </c>
      <c r="E16" s="40" t="s">
        <v>6</v>
      </c>
      <c r="F16" s="27">
        <v>30</v>
      </c>
      <c r="G16" s="35">
        <f>+'[1]MATRIZ DE MERCADO LA LT - ATLAN'!M219</f>
        <v>35873</v>
      </c>
      <c r="H16" s="52">
        <f t="shared" si="2"/>
        <v>1076190</v>
      </c>
      <c r="I16" s="10"/>
      <c r="J16" s="37"/>
    </row>
    <row r="17" spans="1:10" ht="30" customHeight="1" thickBot="1">
      <c r="A17" s="37"/>
      <c r="B17" s="9"/>
      <c r="C17" s="60">
        <f t="shared" si="3"/>
        <v>2.3000000000000003</v>
      </c>
      <c r="D17" s="59" t="s">
        <v>46</v>
      </c>
      <c r="E17" s="40" t="s">
        <v>47</v>
      </c>
      <c r="F17" s="27">
        <f>44*1.1</f>
        <v>48.400000000000006</v>
      </c>
      <c r="G17" s="35">
        <f>+'[1]MATRIZ DE MERCADO LA LT - ATLAN'!M220</f>
        <v>18601</v>
      </c>
      <c r="H17" s="52">
        <f t="shared" si="2"/>
        <v>900288</v>
      </c>
      <c r="I17" s="10"/>
      <c r="J17" s="37"/>
    </row>
    <row r="18" spans="1:10" ht="30" customHeight="1" thickBot="1">
      <c r="A18" s="37"/>
      <c r="B18" s="9"/>
      <c r="C18" s="60">
        <f t="shared" si="3"/>
        <v>2.4000000000000004</v>
      </c>
      <c r="D18" s="59" t="s">
        <v>20</v>
      </c>
      <c r="E18" s="40" t="s">
        <v>6</v>
      </c>
      <c r="F18" s="27">
        <v>150</v>
      </c>
      <c r="G18" s="35">
        <f>+'[1]MATRIZ DE MERCADO LA LT - ATLAN'!M221</f>
        <v>21258</v>
      </c>
      <c r="H18" s="52">
        <f t="shared" si="2"/>
        <v>3188700</v>
      </c>
      <c r="I18" s="10"/>
      <c r="J18" s="37"/>
    </row>
    <row r="19" spans="1:10" ht="30" customHeight="1" thickBot="1">
      <c r="A19" s="37"/>
      <c r="B19" s="9"/>
      <c r="C19" s="60">
        <f t="shared" si="3"/>
        <v>2.5000000000000004</v>
      </c>
      <c r="D19" s="59" t="s">
        <v>20</v>
      </c>
      <c r="E19" s="40" t="s">
        <v>47</v>
      </c>
      <c r="F19" s="27">
        <v>150</v>
      </c>
      <c r="G19" s="35">
        <f>+'[1]MATRIZ DE MERCADO LA LT - ATLAN'!M222</f>
        <v>12356</v>
      </c>
      <c r="H19" s="52">
        <f t="shared" si="2"/>
        <v>1853400</v>
      </c>
      <c r="I19" s="10"/>
      <c r="J19" s="37"/>
    </row>
    <row r="20" spans="1:10" ht="30" customHeight="1" thickBot="1">
      <c r="A20" s="37"/>
      <c r="B20" s="9"/>
      <c r="C20" s="60">
        <f t="shared" si="3"/>
        <v>2.6000000000000005</v>
      </c>
      <c r="D20" s="59" t="s">
        <v>21</v>
      </c>
      <c r="E20" s="40" t="s">
        <v>6</v>
      </c>
      <c r="F20" s="27">
        <v>450</v>
      </c>
      <c r="G20" s="35">
        <f>+'[1]MATRIZ DE MERCADO LA LT - ATLAN'!M223</f>
        <v>13951</v>
      </c>
      <c r="H20" s="52">
        <f t="shared" si="2"/>
        <v>6277950</v>
      </c>
      <c r="I20" s="10"/>
      <c r="J20" s="37"/>
    </row>
    <row r="21" spans="1:10" ht="30" customHeight="1" thickBot="1">
      <c r="A21" s="37"/>
      <c r="B21" s="9"/>
      <c r="C21" s="60">
        <f>C20+0.1</f>
        <v>2.7000000000000006</v>
      </c>
      <c r="D21" s="59" t="s">
        <v>48</v>
      </c>
      <c r="E21" s="40" t="s">
        <v>6</v>
      </c>
      <c r="F21" s="27">
        <f>11*1.1</f>
        <v>12.100000000000001</v>
      </c>
      <c r="G21" s="35">
        <f>+'[1]MATRIZ DE MERCADO LA LT - ATLAN'!M224</f>
        <v>69089</v>
      </c>
      <c r="H21" s="52">
        <f t="shared" si="2"/>
        <v>835977</v>
      </c>
      <c r="I21" s="10"/>
      <c r="J21" s="37"/>
    </row>
    <row r="22" spans="1:10" ht="30" customHeight="1" thickBot="1">
      <c r="A22" s="37"/>
      <c r="B22" s="9"/>
      <c r="C22" s="60">
        <f t="shared" si="3"/>
        <v>2.8000000000000007</v>
      </c>
      <c r="D22" s="59" t="s">
        <v>48</v>
      </c>
      <c r="E22" s="40" t="s">
        <v>47</v>
      </c>
      <c r="F22" s="27">
        <f>15*1.1</f>
        <v>16.5</v>
      </c>
      <c r="G22" s="35">
        <f>+'[1]MATRIZ DE MERCADO LA LT - ATLAN'!M225</f>
        <v>42516</v>
      </c>
      <c r="H22" s="52">
        <f t="shared" si="2"/>
        <v>701514</v>
      </c>
      <c r="I22" s="10"/>
      <c r="J22" s="37"/>
    </row>
    <row r="23" spans="1:10" ht="30" customHeight="1">
      <c r="A23" s="37"/>
      <c r="B23" s="9"/>
      <c r="C23" s="60">
        <f t="shared" si="3"/>
        <v>2.9000000000000008</v>
      </c>
      <c r="D23" s="59" t="s">
        <v>22</v>
      </c>
      <c r="E23" s="40" t="s">
        <v>47</v>
      </c>
      <c r="F23" s="27">
        <f>20*1.1</f>
        <v>22</v>
      </c>
      <c r="G23" s="35">
        <f>+'[1]MATRIZ DE MERCADO LA LT - ATLAN'!M226</f>
        <v>4517</v>
      </c>
      <c r="H23" s="52">
        <f t="shared" si="2"/>
        <v>99374</v>
      </c>
      <c r="I23" s="10"/>
      <c r="J23" s="37"/>
    </row>
    <row r="24" spans="1:10" ht="30" customHeight="1" thickBot="1">
      <c r="A24" s="37"/>
      <c r="B24" s="9"/>
      <c r="C24" s="328" t="s">
        <v>42</v>
      </c>
      <c r="D24" s="329"/>
      <c r="E24" s="330"/>
      <c r="F24" s="53"/>
      <c r="G24" s="33"/>
      <c r="H24" s="54">
        <f>SUM(H15:H23)</f>
        <v>15411698</v>
      </c>
      <c r="I24" s="10"/>
      <c r="J24" s="37"/>
    </row>
    <row r="25" spans="1:10" ht="30" customHeight="1" thickBot="1">
      <c r="A25" s="37"/>
      <c r="B25" s="9"/>
      <c r="C25" s="55">
        <f>C14+1</f>
        <v>3</v>
      </c>
      <c r="D25" s="56" t="s">
        <v>28</v>
      </c>
      <c r="E25" s="56"/>
      <c r="F25" s="56"/>
      <c r="G25" s="56"/>
      <c r="H25" s="57"/>
      <c r="I25" s="10"/>
      <c r="J25" s="37"/>
    </row>
    <row r="26" spans="1:10" ht="21" customHeight="1">
      <c r="A26" s="37"/>
      <c r="B26" s="9"/>
      <c r="C26" s="61">
        <v>3.1</v>
      </c>
      <c r="D26" s="59" t="s">
        <v>23</v>
      </c>
      <c r="E26" s="40" t="s">
        <v>6</v>
      </c>
      <c r="F26" s="27">
        <f>30*1.1</f>
        <v>33</v>
      </c>
      <c r="G26" s="35">
        <f>+'[1]MATRIZ DE MERCADO LA LT - ATLAN'!M227</f>
        <v>11307</v>
      </c>
      <c r="H26" s="62">
        <f>ROUND(F26*G26,0)</f>
        <v>373131</v>
      </c>
      <c r="I26" s="10"/>
      <c r="J26" s="37"/>
    </row>
    <row r="27" spans="1:10" ht="84" customHeight="1">
      <c r="A27" s="37"/>
      <c r="B27" s="9"/>
      <c r="C27" s="61">
        <v>3.2</v>
      </c>
      <c r="D27" s="59" t="s">
        <v>49</v>
      </c>
      <c r="E27" s="40" t="s">
        <v>6</v>
      </c>
      <c r="F27" s="27">
        <f>60*1.1</f>
        <v>66</v>
      </c>
      <c r="G27" s="35">
        <f>+'[1]MATRIZ DE MERCADO LA LT - ATLAN'!M228</f>
        <v>93005</v>
      </c>
      <c r="H27" s="62">
        <f>ROUND(F27*G27,0)</f>
        <v>6138330</v>
      </c>
      <c r="I27" s="10"/>
      <c r="J27" s="37"/>
    </row>
    <row r="28" spans="1:10" ht="34.950000000000003" customHeight="1">
      <c r="A28" s="37"/>
      <c r="B28" s="9"/>
      <c r="C28" s="63">
        <v>3.3</v>
      </c>
      <c r="D28" s="59" t="s">
        <v>50</v>
      </c>
      <c r="E28" s="40" t="s">
        <v>6</v>
      </c>
      <c r="F28" s="27">
        <f>60*1.1</f>
        <v>66</v>
      </c>
      <c r="G28" s="35">
        <f>+'[1]MATRIZ DE MERCADO LA LT - ATLAN'!M229</f>
        <v>193981</v>
      </c>
      <c r="H28" s="62">
        <f>ROUND(F28*G28,0)</f>
        <v>12802746</v>
      </c>
      <c r="I28" s="10"/>
      <c r="J28" s="37"/>
    </row>
    <row r="29" spans="1:10" ht="20.25" customHeight="1" thickBot="1">
      <c r="A29" s="37"/>
      <c r="B29" s="9"/>
      <c r="C29" s="328" t="s">
        <v>42</v>
      </c>
      <c r="D29" s="329"/>
      <c r="E29" s="330"/>
      <c r="F29" s="53"/>
      <c r="G29" s="33"/>
      <c r="H29" s="54">
        <f>SUM(H26:H28)</f>
        <v>19314207</v>
      </c>
      <c r="I29" s="10"/>
      <c r="J29" s="37"/>
    </row>
    <row r="30" spans="1:10" ht="50.4" customHeight="1" thickBot="1">
      <c r="A30" s="37"/>
      <c r="B30" s="9"/>
      <c r="C30" s="55">
        <f>C25+1</f>
        <v>4</v>
      </c>
      <c r="D30" s="64" t="s">
        <v>51</v>
      </c>
      <c r="E30" s="64"/>
      <c r="F30" s="64"/>
      <c r="G30" s="64"/>
      <c r="H30" s="65"/>
      <c r="I30" s="10"/>
      <c r="J30" s="37"/>
    </row>
    <row r="31" spans="1:10" ht="58.2" customHeight="1">
      <c r="A31" s="37"/>
      <c r="B31" s="9"/>
      <c r="C31" s="66">
        <v>4.0999999999999996</v>
      </c>
      <c r="D31" s="59" t="str">
        <f>+'[1]MATRIZ DE MERCADO LA LT'!B223</f>
        <v>SUMINISTRO E INSTALACIÓN DE MANTO ASFALTICO PARA CUBIERTA, INCLUYE PINTURA (2 MANOS)</v>
      </c>
      <c r="E31" s="40" t="s">
        <v>6</v>
      </c>
      <c r="F31" s="27">
        <f>2000*1.1</f>
        <v>2200</v>
      </c>
      <c r="G31" s="35">
        <f>+'[1]4,1'!O66</f>
        <v>88541</v>
      </c>
      <c r="H31" s="67">
        <f t="shared" ref="H31:H32" si="4">ROUND(F31*G31,0)</f>
        <v>194790200</v>
      </c>
      <c r="I31" s="10"/>
      <c r="J31" s="37"/>
    </row>
    <row r="32" spans="1:10" ht="40.950000000000003" customHeight="1">
      <c r="A32" s="37"/>
      <c r="B32" s="9"/>
      <c r="C32" s="63">
        <v>4.2</v>
      </c>
      <c r="D32" s="59" t="s">
        <v>52</v>
      </c>
      <c r="E32" s="40" t="s">
        <v>6</v>
      </c>
      <c r="F32" s="27">
        <f>1000*1.1</f>
        <v>1100</v>
      </c>
      <c r="G32" s="35">
        <f>+'[1]MATRIZ DE MERCADO LA LT - ATLAN'!M231</f>
        <v>111606</v>
      </c>
      <c r="H32" s="62">
        <f t="shared" si="4"/>
        <v>122766600</v>
      </c>
      <c r="I32" s="10"/>
      <c r="J32" s="37"/>
    </row>
    <row r="33" spans="1:10" ht="30" customHeight="1" thickBot="1">
      <c r="A33" s="37"/>
      <c r="B33" s="9"/>
      <c r="C33" s="328" t="s">
        <v>42</v>
      </c>
      <c r="D33" s="329"/>
      <c r="E33" s="330"/>
      <c r="F33" s="53"/>
      <c r="G33" s="33"/>
      <c r="H33" s="54">
        <f>SUM(H31:H32)</f>
        <v>317556800</v>
      </c>
      <c r="I33" s="10"/>
      <c r="J33" s="37"/>
    </row>
    <row r="34" spans="1:10" ht="30" customHeight="1" thickBot="1">
      <c r="A34" s="37"/>
      <c r="B34" s="9"/>
      <c r="C34" s="68">
        <v>5</v>
      </c>
      <c r="D34" s="56" t="s">
        <v>53</v>
      </c>
      <c r="E34" s="56"/>
      <c r="F34" s="56"/>
      <c r="G34" s="56"/>
      <c r="H34" s="57"/>
      <c r="I34" s="10"/>
      <c r="J34" s="37"/>
    </row>
    <row r="35" spans="1:10" ht="30" customHeight="1">
      <c r="A35" s="37"/>
      <c r="B35" s="9"/>
      <c r="C35" s="69">
        <f>C34+0.1</f>
        <v>5.0999999999999996</v>
      </c>
      <c r="D35" s="70" t="s">
        <v>54</v>
      </c>
      <c r="E35" s="71" t="s">
        <v>6</v>
      </c>
      <c r="F35" s="27">
        <v>500</v>
      </c>
      <c r="G35" s="35">
        <f>+'[1]MATRIZ DE MERCADO LA LT - ATLAN'!M243</f>
        <v>6271</v>
      </c>
      <c r="H35" s="62">
        <f>ROUND(F35*G35,0)</f>
        <v>3135500</v>
      </c>
      <c r="I35" s="10"/>
      <c r="J35" s="37"/>
    </row>
    <row r="36" spans="1:10" ht="30" customHeight="1">
      <c r="A36" s="37"/>
      <c r="B36" s="9"/>
      <c r="C36" s="72">
        <f t="shared" ref="C36:C39" si="5">C35+0.1</f>
        <v>5.1999999999999993</v>
      </c>
      <c r="D36" s="70" t="s">
        <v>25</v>
      </c>
      <c r="E36" s="71" t="s">
        <v>6</v>
      </c>
      <c r="F36" s="27">
        <v>200</v>
      </c>
      <c r="G36" s="35">
        <f>+'[1]MATRIZ DE MERCADO LA LT - ATLAN'!M244</f>
        <v>8209</v>
      </c>
      <c r="H36" s="62">
        <f>ROUND(F36*G36,0)</f>
        <v>1641800</v>
      </c>
      <c r="I36" s="10"/>
      <c r="J36" s="37"/>
    </row>
    <row r="37" spans="1:10" ht="30" customHeight="1">
      <c r="A37" s="37"/>
      <c r="B37" s="9"/>
      <c r="C37" s="72">
        <f t="shared" si="5"/>
        <v>5.2999999999999989</v>
      </c>
      <c r="D37" s="70" t="s">
        <v>26</v>
      </c>
      <c r="E37" s="71" t="s">
        <v>47</v>
      </c>
      <c r="F37" s="27">
        <v>500</v>
      </c>
      <c r="G37" s="35">
        <f>+'[1]MATRIZ DE MERCADO LA LT - ATLAN'!M245</f>
        <v>4977</v>
      </c>
      <c r="H37" s="62">
        <f>ROUND(F37*G37,0)</f>
        <v>2488500</v>
      </c>
      <c r="I37" s="10"/>
      <c r="J37" s="37"/>
    </row>
    <row r="38" spans="1:10" ht="30" customHeight="1">
      <c r="A38" s="37"/>
      <c r="B38" s="9"/>
      <c r="C38" s="72">
        <f t="shared" si="5"/>
        <v>5.3999999999999986</v>
      </c>
      <c r="D38" s="70" t="s">
        <v>55</v>
      </c>
      <c r="E38" s="71" t="s">
        <v>1</v>
      </c>
      <c r="F38" s="27">
        <v>40</v>
      </c>
      <c r="G38" s="35">
        <f>+'[1]MATRIZ DE MERCADO LA LT - ATLAN'!M246</f>
        <v>762000</v>
      </c>
      <c r="H38" s="62">
        <f>ROUND(F38*G38,0)</f>
        <v>30480000</v>
      </c>
      <c r="I38" s="10"/>
      <c r="J38" s="37"/>
    </row>
    <row r="39" spans="1:10" ht="30" customHeight="1" thickBot="1">
      <c r="A39" s="37"/>
      <c r="B39" s="9"/>
      <c r="C39" s="73">
        <f t="shared" si="5"/>
        <v>5.4999999999999982</v>
      </c>
      <c r="D39" s="70" t="s">
        <v>56</v>
      </c>
      <c r="E39" s="71" t="s">
        <v>6</v>
      </c>
      <c r="F39" s="27">
        <v>200</v>
      </c>
      <c r="G39" s="35">
        <f>+'[1]MATRIZ DE MERCADO LA LT - ATLAN'!M247</f>
        <v>31750</v>
      </c>
      <c r="H39" s="62">
        <f>ROUND(F39*G39,0)</f>
        <v>6350000</v>
      </c>
      <c r="I39" s="10"/>
      <c r="J39" s="37"/>
    </row>
    <row r="40" spans="1:10" ht="30" customHeight="1" thickBot="1">
      <c r="A40" s="37"/>
      <c r="B40" s="9"/>
      <c r="C40" s="328" t="s">
        <v>42</v>
      </c>
      <c r="D40" s="329"/>
      <c r="E40" s="330"/>
      <c r="F40" s="53"/>
      <c r="G40" s="33"/>
      <c r="H40" s="54">
        <f>SUM(H35:H39)</f>
        <v>44095800</v>
      </c>
      <c r="I40" s="10"/>
      <c r="J40" s="37"/>
    </row>
    <row r="41" spans="1:10" ht="22.5" customHeight="1" thickBot="1">
      <c r="A41" s="37"/>
      <c r="B41" s="9"/>
      <c r="C41" s="319" t="s">
        <v>57</v>
      </c>
      <c r="D41" s="320"/>
      <c r="E41" s="320"/>
      <c r="F41" s="320"/>
      <c r="G41" s="321"/>
      <c r="H41" s="74"/>
      <c r="I41" s="10"/>
      <c r="J41" s="37"/>
    </row>
    <row r="42" spans="1:10" ht="30" customHeight="1" thickBot="1">
      <c r="A42" s="37"/>
      <c r="B42" s="9"/>
      <c r="C42" s="55">
        <v>6</v>
      </c>
      <c r="D42" s="56" t="s">
        <v>41</v>
      </c>
      <c r="E42" s="56"/>
      <c r="F42" s="56"/>
      <c r="G42" s="56"/>
      <c r="H42" s="57"/>
      <c r="I42" s="10"/>
      <c r="J42" s="37"/>
    </row>
    <row r="43" spans="1:10" ht="22.5" customHeight="1">
      <c r="A43" s="37"/>
      <c r="B43" s="9"/>
      <c r="C43" s="58">
        <f>C42+0.1</f>
        <v>6.1</v>
      </c>
      <c r="D43" s="59" t="s">
        <v>44</v>
      </c>
      <c r="E43" s="40" t="s">
        <v>6</v>
      </c>
      <c r="F43" s="27">
        <f>36*1.1</f>
        <v>39.6</v>
      </c>
      <c r="G43" s="35">
        <f t="shared" ref="G43:G51" si="6">+G15</f>
        <v>31887</v>
      </c>
      <c r="H43" s="52">
        <f t="shared" ref="H43:H51" si="7">ROUND(F43*G43,0)</f>
        <v>1262725</v>
      </c>
      <c r="I43" s="10"/>
      <c r="J43" s="37"/>
    </row>
    <row r="44" spans="1:10" ht="30" customHeight="1">
      <c r="A44" s="37"/>
      <c r="B44" s="9"/>
      <c r="C44" s="60">
        <f t="shared" ref="C44:C51" si="8">C43+0.1</f>
        <v>6.1999999999999993</v>
      </c>
      <c r="D44" s="59" t="s">
        <v>45</v>
      </c>
      <c r="E44" s="40" t="s">
        <v>6</v>
      </c>
      <c r="F44" s="27">
        <f>20*1.1</f>
        <v>22</v>
      </c>
      <c r="G44" s="35">
        <f t="shared" si="6"/>
        <v>35873</v>
      </c>
      <c r="H44" s="62">
        <f t="shared" si="7"/>
        <v>789206</v>
      </c>
      <c r="I44" s="10"/>
      <c r="J44" s="37"/>
    </row>
    <row r="45" spans="1:10" ht="28.2" customHeight="1">
      <c r="A45" s="37"/>
      <c r="B45" s="9"/>
      <c r="C45" s="60">
        <f t="shared" si="8"/>
        <v>6.2999999999999989</v>
      </c>
      <c r="D45" s="59" t="s">
        <v>46</v>
      </c>
      <c r="E45" s="40" t="s">
        <v>47</v>
      </c>
      <c r="F45" s="27">
        <f>15*1.1</f>
        <v>16.5</v>
      </c>
      <c r="G45" s="35">
        <f t="shared" si="6"/>
        <v>18601</v>
      </c>
      <c r="H45" s="62">
        <f t="shared" si="7"/>
        <v>306917</v>
      </c>
      <c r="I45" s="10"/>
      <c r="J45" s="37"/>
    </row>
    <row r="46" spans="1:10" ht="25.95" customHeight="1">
      <c r="A46" s="37"/>
      <c r="B46" s="9"/>
      <c r="C46" s="60">
        <f t="shared" si="8"/>
        <v>6.3999999999999986</v>
      </c>
      <c r="D46" s="59" t="s">
        <v>20</v>
      </c>
      <c r="E46" s="40" t="s">
        <v>6</v>
      </c>
      <c r="F46" s="27">
        <f>15*1.1</f>
        <v>16.5</v>
      </c>
      <c r="G46" s="35">
        <f t="shared" si="6"/>
        <v>21258</v>
      </c>
      <c r="H46" s="62">
        <f t="shared" si="7"/>
        <v>350757</v>
      </c>
      <c r="I46" s="10"/>
      <c r="J46" s="37"/>
    </row>
    <row r="47" spans="1:10" ht="31.95" customHeight="1">
      <c r="A47" s="37"/>
      <c r="B47" s="9"/>
      <c r="C47" s="60">
        <f t="shared" si="8"/>
        <v>6.4999999999999982</v>
      </c>
      <c r="D47" s="59" t="s">
        <v>20</v>
      </c>
      <c r="E47" s="40" t="s">
        <v>47</v>
      </c>
      <c r="F47" s="27">
        <f>15*1.1</f>
        <v>16.5</v>
      </c>
      <c r="G47" s="35">
        <f t="shared" si="6"/>
        <v>12356</v>
      </c>
      <c r="H47" s="62">
        <f t="shared" si="7"/>
        <v>203874</v>
      </c>
      <c r="I47" s="10"/>
      <c r="J47" s="37"/>
    </row>
    <row r="48" spans="1:10" ht="22.5" customHeight="1">
      <c r="A48" s="37"/>
      <c r="B48" s="9"/>
      <c r="C48" s="60">
        <f t="shared" si="8"/>
        <v>6.5999999999999979</v>
      </c>
      <c r="D48" s="59" t="s">
        <v>21</v>
      </c>
      <c r="E48" s="40" t="s">
        <v>6</v>
      </c>
      <c r="F48" s="27">
        <f>30*1.1</f>
        <v>33</v>
      </c>
      <c r="G48" s="35">
        <f t="shared" si="6"/>
        <v>13951</v>
      </c>
      <c r="H48" s="62">
        <f t="shared" si="7"/>
        <v>460383</v>
      </c>
      <c r="I48" s="10"/>
      <c r="J48" s="37"/>
    </row>
    <row r="49" spans="1:10" ht="18" customHeight="1">
      <c r="A49" s="37"/>
      <c r="B49" s="9"/>
      <c r="C49" s="60">
        <f>C48+0.1</f>
        <v>6.6999999999999975</v>
      </c>
      <c r="D49" s="59" t="s">
        <v>48</v>
      </c>
      <c r="E49" s="40" t="s">
        <v>6</v>
      </c>
      <c r="F49" s="27">
        <f>20*1.1</f>
        <v>22</v>
      </c>
      <c r="G49" s="35">
        <f t="shared" si="6"/>
        <v>69089</v>
      </c>
      <c r="H49" s="62">
        <f t="shared" si="7"/>
        <v>1519958</v>
      </c>
      <c r="I49" s="10"/>
      <c r="J49" s="37"/>
    </row>
    <row r="50" spans="1:10" ht="46.2" customHeight="1">
      <c r="A50" s="37"/>
      <c r="B50" s="9"/>
      <c r="C50" s="60">
        <f t="shared" si="8"/>
        <v>6.7999999999999972</v>
      </c>
      <c r="D50" s="59" t="s">
        <v>48</v>
      </c>
      <c r="E50" s="40" t="s">
        <v>47</v>
      </c>
      <c r="F50" s="27">
        <f>10*1.1</f>
        <v>11</v>
      </c>
      <c r="G50" s="35">
        <f t="shared" si="6"/>
        <v>42516</v>
      </c>
      <c r="H50" s="62">
        <f t="shared" si="7"/>
        <v>467676</v>
      </c>
      <c r="I50" s="10"/>
      <c r="J50" s="37"/>
    </row>
    <row r="51" spans="1:10" ht="33.6" customHeight="1">
      <c r="A51" s="37"/>
      <c r="B51" s="9"/>
      <c r="C51" s="60">
        <f t="shared" si="8"/>
        <v>6.8999999999999968</v>
      </c>
      <c r="D51" s="59" t="s">
        <v>22</v>
      </c>
      <c r="E51" s="40" t="s">
        <v>47</v>
      </c>
      <c r="F51" s="27">
        <f>15*1.1</f>
        <v>16.5</v>
      </c>
      <c r="G51" s="35">
        <f t="shared" si="6"/>
        <v>4517</v>
      </c>
      <c r="H51" s="62">
        <f t="shared" si="7"/>
        <v>74531</v>
      </c>
      <c r="I51" s="10"/>
      <c r="J51" s="37"/>
    </row>
    <row r="52" spans="1:10" ht="22.5" customHeight="1" thickBot="1">
      <c r="A52" s="37"/>
      <c r="B52" s="75"/>
      <c r="C52" s="325" t="s">
        <v>42</v>
      </c>
      <c r="D52" s="326"/>
      <c r="E52" s="327"/>
      <c r="F52" s="76"/>
      <c r="G52" s="77"/>
      <c r="H52" s="78">
        <f>SUM(H43:H51)</f>
        <v>5436027</v>
      </c>
      <c r="I52" s="79"/>
      <c r="J52" s="37"/>
    </row>
    <row r="53" spans="1:10" ht="18" customHeight="1" thickTop="1" thickBot="1">
      <c r="A53" s="37"/>
      <c r="B53" s="9"/>
      <c r="C53" s="80">
        <f>C42+1</f>
        <v>7</v>
      </c>
      <c r="D53" s="49" t="s">
        <v>28</v>
      </c>
      <c r="E53" s="49"/>
      <c r="F53" s="49"/>
      <c r="G53" s="49"/>
      <c r="H53" s="50"/>
      <c r="I53" s="10"/>
      <c r="J53" s="37"/>
    </row>
    <row r="54" spans="1:10" ht="36" customHeight="1">
      <c r="A54" s="37"/>
      <c r="B54" s="9"/>
      <c r="C54" s="61">
        <v>7.1</v>
      </c>
      <c r="D54" s="59" t="s">
        <v>23</v>
      </c>
      <c r="E54" s="40" t="s">
        <v>6</v>
      </c>
      <c r="F54" s="27">
        <f>10*1.1</f>
        <v>11</v>
      </c>
      <c r="G54" s="35">
        <f>+G26</f>
        <v>11307</v>
      </c>
      <c r="H54" s="62">
        <f t="shared" ref="H54:H56" si="9">ROUND(F54*G54,0)</f>
        <v>124377</v>
      </c>
      <c r="I54" s="10"/>
      <c r="J54" s="37"/>
    </row>
    <row r="55" spans="1:10" ht="18" customHeight="1">
      <c r="A55" s="37"/>
      <c r="B55" s="9"/>
      <c r="C55" s="61">
        <v>7.2</v>
      </c>
      <c r="D55" s="59" t="s">
        <v>49</v>
      </c>
      <c r="E55" s="40" t="s">
        <v>6</v>
      </c>
      <c r="F55" s="27">
        <f>7*1.1</f>
        <v>7.7000000000000011</v>
      </c>
      <c r="G55" s="35">
        <f>+G27</f>
        <v>93005</v>
      </c>
      <c r="H55" s="62">
        <f t="shared" si="9"/>
        <v>716139</v>
      </c>
      <c r="I55" s="10"/>
      <c r="J55" s="37"/>
    </row>
    <row r="56" spans="1:10" ht="24.6" customHeight="1">
      <c r="A56" s="37"/>
      <c r="B56" s="9"/>
      <c r="C56" s="63">
        <v>7.3</v>
      </c>
      <c r="D56" s="59" t="s">
        <v>50</v>
      </c>
      <c r="E56" s="40" t="s">
        <v>6</v>
      </c>
      <c r="F56" s="27">
        <f>8*1.1</f>
        <v>8.8000000000000007</v>
      </c>
      <c r="G56" s="35">
        <f>+G28</f>
        <v>193981</v>
      </c>
      <c r="H56" s="62">
        <f t="shared" si="9"/>
        <v>1707033</v>
      </c>
      <c r="I56" s="10"/>
      <c r="J56" s="37"/>
    </row>
    <row r="57" spans="1:10" ht="22.5" customHeight="1" thickBot="1">
      <c r="A57" s="37"/>
      <c r="B57" s="9"/>
      <c r="C57" s="328" t="s">
        <v>42</v>
      </c>
      <c r="D57" s="329"/>
      <c r="E57" s="330"/>
      <c r="F57" s="53"/>
      <c r="G57" s="33"/>
      <c r="H57" s="54">
        <f>SUM(H54:H56)</f>
        <v>2547549</v>
      </c>
      <c r="I57" s="10"/>
      <c r="J57" s="37"/>
    </row>
    <row r="58" spans="1:10" ht="18" customHeight="1" thickBot="1">
      <c r="A58" s="37"/>
      <c r="B58" s="9"/>
      <c r="C58" s="55">
        <f>C53+1</f>
        <v>8</v>
      </c>
      <c r="D58" s="64" t="s">
        <v>58</v>
      </c>
      <c r="E58" s="64"/>
      <c r="F58" s="64"/>
      <c r="G58" s="64"/>
      <c r="H58" s="65"/>
      <c r="I58" s="10"/>
      <c r="J58" s="37"/>
    </row>
    <row r="59" spans="1:10" ht="32.25" customHeight="1">
      <c r="A59" s="37"/>
      <c r="B59" s="9"/>
      <c r="C59" s="66">
        <v>8.1</v>
      </c>
      <c r="D59" s="59" t="str">
        <f>+'[1]MATRIZ DE MERCADO LA LT'!B223</f>
        <v>SUMINISTRO E INSTALACIÓN DE MANTO ASFALTICO PARA CUBIERTA, INCLUYE PINTURA (2 MANOS)</v>
      </c>
      <c r="E59" s="40" t="s">
        <v>6</v>
      </c>
      <c r="F59" s="27">
        <f>50*1.1</f>
        <v>55.000000000000007</v>
      </c>
      <c r="G59" s="35">
        <f>+G31</f>
        <v>88541</v>
      </c>
      <c r="H59" s="67">
        <f t="shared" ref="H59:H60" si="10">ROUND(F59*G59,0)</f>
        <v>4869755</v>
      </c>
      <c r="I59" s="10"/>
      <c r="J59" s="37"/>
    </row>
    <row r="60" spans="1:10" ht="36" customHeight="1">
      <c r="A60" s="37"/>
      <c r="B60" s="9"/>
      <c r="C60" s="63">
        <v>8.1999999999999993</v>
      </c>
      <c r="D60" s="59" t="s">
        <v>52</v>
      </c>
      <c r="E60" s="40" t="s">
        <v>6</v>
      </c>
      <c r="F60" s="27">
        <f>30*1.1</f>
        <v>33</v>
      </c>
      <c r="G60" s="35">
        <f>+G32</f>
        <v>111606</v>
      </c>
      <c r="H60" s="62">
        <f t="shared" si="10"/>
        <v>3682998</v>
      </c>
      <c r="I60" s="10"/>
      <c r="J60" s="37"/>
    </row>
    <row r="61" spans="1:10" ht="18" customHeight="1" thickBot="1">
      <c r="A61" s="37"/>
      <c r="B61" s="9"/>
      <c r="C61" s="328" t="s">
        <v>42</v>
      </c>
      <c r="D61" s="329"/>
      <c r="E61" s="330"/>
      <c r="F61" s="53"/>
      <c r="G61" s="33"/>
      <c r="H61" s="54">
        <f>SUM(H59:H60)</f>
        <v>8552753</v>
      </c>
      <c r="I61" s="10"/>
      <c r="J61" s="37"/>
    </row>
    <row r="62" spans="1:10" ht="22.5" customHeight="1" thickBot="1">
      <c r="A62" s="37"/>
      <c r="B62" s="9"/>
      <c r="C62" s="55">
        <f>C58+1</f>
        <v>9</v>
      </c>
      <c r="D62" s="64" t="s">
        <v>59</v>
      </c>
      <c r="E62" s="64"/>
      <c r="F62" s="64"/>
      <c r="G62" s="64"/>
      <c r="H62" s="65"/>
      <c r="I62" s="10"/>
      <c r="J62" s="37"/>
    </row>
    <row r="63" spans="1:10" ht="30" customHeight="1">
      <c r="A63" s="37"/>
      <c r="B63" s="9"/>
      <c r="C63" s="63">
        <f>C62+0.1</f>
        <v>9.1</v>
      </c>
      <c r="D63" s="81" t="s">
        <v>60</v>
      </c>
      <c r="E63" s="71" t="s">
        <v>6</v>
      </c>
      <c r="F63" s="27">
        <f>20*1.1</f>
        <v>22</v>
      </c>
      <c r="G63" s="35">
        <f>+'[1]MATRIZ DE MERCADO LA LT - ATLAN'!M232</f>
        <v>225869</v>
      </c>
      <c r="H63" s="62">
        <f t="shared" ref="H63:H65" si="11">ROUND(F63*G63,0)</f>
        <v>4969118</v>
      </c>
      <c r="I63" s="10"/>
      <c r="J63" s="37"/>
    </row>
    <row r="64" spans="1:10" ht="32.25" customHeight="1">
      <c r="A64" s="37"/>
      <c r="B64" s="9"/>
      <c r="C64" s="63">
        <v>9.1999999999999993</v>
      </c>
      <c r="D64" s="81" t="s">
        <v>61</v>
      </c>
      <c r="E64" s="71" t="s">
        <v>47</v>
      </c>
      <c r="F64" s="27">
        <f>10*1.1</f>
        <v>11</v>
      </c>
      <c r="G64" s="35">
        <f>+'[1]MATRIZ DE MERCADO LA LT - ATLAN'!M233</f>
        <v>9035</v>
      </c>
      <c r="H64" s="62">
        <f t="shared" si="11"/>
        <v>99385</v>
      </c>
      <c r="I64" s="10"/>
      <c r="J64" s="37"/>
    </row>
    <row r="65" spans="1:11" ht="32.25" customHeight="1">
      <c r="A65" s="37"/>
      <c r="B65" s="9"/>
      <c r="C65" s="63">
        <v>9.3000000000000007</v>
      </c>
      <c r="D65" s="81" t="s">
        <v>62</v>
      </c>
      <c r="E65" s="71" t="s">
        <v>6</v>
      </c>
      <c r="F65" s="27">
        <f>7*1.1</f>
        <v>7.7000000000000011</v>
      </c>
      <c r="G65" s="35">
        <f>+'[1]MATRIZ DE MERCADO LA LT - ATLAN'!M234</f>
        <v>15412</v>
      </c>
      <c r="H65" s="62">
        <f t="shared" si="11"/>
        <v>118672</v>
      </c>
      <c r="I65" s="10"/>
      <c r="J65" s="37"/>
    </row>
    <row r="66" spans="1:11" ht="22.5" customHeight="1" thickBot="1">
      <c r="A66" s="37"/>
      <c r="B66" s="9"/>
      <c r="C66" s="328" t="s">
        <v>42</v>
      </c>
      <c r="D66" s="329"/>
      <c r="E66" s="330"/>
      <c r="F66" s="53"/>
      <c r="G66" s="33"/>
      <c r="H66" s="54">
        <f>SUM(H63:H65)</f>
        <v>5187175</v>
      </c>
      <c r="I66" s="10"/>
      <c r="J66" s="37"/>
    </row>
    <row r="67" spans="1:11" ht="21.75" customHeight="1" thickBot="1">
      <c r="A67" s="37"/>
      <c r="B67" s="9"/>
      <c r="C67" s="55">
        <f>C62+1</f>
        <v>10</v>
      </c>
      <c r="D67" s="64" t="s">
        <v>63</v>
      </c>
      <c r="E67" s="64"/>
      <c r="F67" s="64"/>
      <c r="G67" s="64"/>
      <c r="H67" s="65"/>
      <c r="I67" s="10"/>
      <c r="J67" s="37"/>
    </row>
    <row r="68" spans="1:11" s="85" customFormat="1" ht="33" customHeight="1">
      <c r="A68" s="82"/>
      <c r="B68" s="83"/>
      <c r="C68" s="63">
        <v>10.1</v>
      </c>
      <c r="D68" s="81" t="s">
        <v>64</v>
      </c>
      <c r="E68" s="71" t="s">
        <v>6</v>
      </c>
      <c r="F68" s="27">
        <f>5*1.1</f>
        <v>5.5</v>
      </c>
      <c r="G68" s="35">
        <f>+'[1]MATRIZ DE MERCADO LA LT - ATLAN'!M235</f>
        <v>265728</v>
      </c>
      <c r="H68" s="62">
        <f t="shared" ref="H68:H70" si="12">ROUND(F68*G68,0)</f>
        <v>1461504</v>
      </c>
      <c r="I68" s="84"/>
      <c r="J68" s="82"/>
    </row>
    <row r="69" spans="1:11" s="89" customFormat="1" ht="19.2" customHeight="1">
      <c r="A69" s="86"/>
      <c r="B69" s="87"/>
      <c r="C69" s="63">
        <v>10.199999999999999</v>
      </c>
      <c r="D69" s="81" t="s">
        <v>65</v>
      </c>
      <c r="E69" s="71" t="s">
        <v>47</v>
      </c>
      <c r="F69" s="27">
        <f>5*1.1</f>
        <v>5.5</v>
      </c>
      <c r="G69" s="35">
        <f>+'[1]MATRIZ DE MERCADO LA LT - ATLAN'!M236</f>
        <v>11958</v>
      </c>
      <c r="H69" s="62">
        <f t="shared" si="12"/>
        <v>65769</v>
      </c>
      <c r="I69" s="88"/>
      <c r="J69" s="86"/>
    </row>
    <row r="70" spans="1:11" s="89" customFormat="1" ht="19.2" customHeight="1">
      <c r="A70" s="86"/>
      <c r="B70" s="87"/>
      <c r="C70" s="63">
        <v>10.3</v>
      </c>
      <c r="D70" s="81" t="s">
        <v>66</v>
      </c>
      <c r="E70" s="71" t="s">
        <v>6</v>
      </c>
      <c r="F70" s="27">
        <f>5*1.1</f>
        <v>5.5</v>
      </c>
      <c r="G70" s="35">
        <f>+'[1]MATRIZ DE MERCADO LA LT - ATLAN'!M237</f>
        <v>27827</v>
      </c>
      <c r="H70" s="62">
        <f t="shared" si="12"/>
        <v>153049</v>
      </c>
      <c r="I70" s="88"/>
      <c r="J70" s="86"/>
    </row>
    <row r="71" spans="1:11" s="89" customFormat="1" ht="30" customHeight="1" thickBot="1">
      <c r="A71" s="86"/>
      <c r="B71" s="87"/>
      <c r="C71" s="328" t="s">
        <v>42</v>
      </c>
      <c r="D71" s="329"/>
      <c r="E71" s="330"/>
      <c r="F71" s="53"/>
      <c r="G71" s="33"/>
      <c r="H71" s="54">
        <f>SUM(H68:H70)</f>
        <v>1680322</v>
      </c>
      <c r="I71" s="88"/>
      <c r="J71" s="86"/>
    </row>
    <row r="72" spans="1:11" s="89" customFormat="1" ht="19.2" customHeight="1" thickBot="1">
      <c r="A72" s="86"/>
      <c r="B72" s="87"/>
      <c r="C72" s="68">
        <f>C67+1</f>
        <v>11</v>
      </c>
      <c r="D72" s="56" t="s">
        <v>27</v>
      </c>
      <c r="E72" s="56"/>
      <c r="F72" s="56"/>
      <c r="G72" s="56"/>
      <c r="H72" s="57"/>
      <c r="I72" s="88"/>
      <c r="J72" s="86"/>
    </row>
    <row r="73" spans="1:11" s="89" customFormat="1" ht="25.2" customHeight="1">
      <c r="A73" s="86"/>
      <c r="B73" s="87"/>
      <c r="C73" s="69">
        <f>C72+0.1</f>
        <v>11.1</v>
      </c>
      <c r="D73" s="59" t="s">
        <v>67</v>
      </c>
      <c r="E73" s="71" t="s">
        <v>6</v>
      </c>
      <c r="F73" s="27">
        <v>4</v>
      </c>
      <c r="G73" s="35">
        <f>+'[1]MATRIZ DE MERCADO LA LT - ATLAN'!M238</f>
        <v>332160</v>
      </c>
      <c r="H73" s="62">
        <f t="shared" ref="H73:H74" si="13">ROUND(F73*G73,0)</f>
        <v>1328640</v>
      </c>
      <c r="I73" s="88"/>
      <c r="J73" s="86"/>
    </row>
    <row r="74" spans="1:11" s="89" customFormat="1" ht="15" customHeight="1">
      <c r="A74" s="86"/>
      <c r="B74" s="87"/>
      <c r="C74" s="72">
        <f t="shared" ref="C74" si="14">C73+0.1</f>
        <v>11.2</v>
      </c>
      <c r="D74" s="59" t="s">
        <v>24</v>
      </c>
      <c r="E74" s="71" t="s">
        <v>6</v>
      </c>
      <c r="F74" s="27">
        <v>4</v>
      </c>
      <c r="G74" s="35">
        <f>+'[1]MATRIZ DE MERCADO LA LT - ATLAN'!M242</f>
        <v>47831</v>
      </c>
      <c r="H74" s="62">
        <f t="shared" si="13"/>
        <v>191324</v>
      </c>
      <c r="I74" s="88"/>
      <c r="J74" s="86"/>
    </row>
    <row r="75" spans="1:11" s="89" customFormat="1" ht="20.25" customHeight="1" thickBot="1">
      <c r="A75" s="86"/>
      <c r="B75" s="87"/>
      <c r="C75" s="331" t="s">
        <v>42</v>
      </c>
      <c r="D75" s="332"/>
      <c r="E75" s="332"/>
      <c r="F75" s="90"/>
      <c r="G75" s="34"/>
      <c r="H75" s="91">
        <f>SUM(H73:H74)</f>
        <v>1519964</v>
      </c>
      <c r="I75" s="88"/>
      <c r="J75" s="86"/>
    </row>
    <row r="76" spans="1:11" s="89" customFormat="1" ht="15" customHeight="1" thickBot="1">
      <c r="A76" s="86"/>
      <c r="B76" s="9"/>
      <c r="C76" s="68">
        <v>12</v>
      </c>
      <c r="D76" s="56" t="s">
        <v>53</v>
      </c>
      <c r="E76" s="56"/>
      <c r="F76" s="56"/>
      <c r="G76" s="56"/>
      <c r="H76" s="57"/>
      <c r="I76" s="88"/>
      <c r="J76" s="86"/>
    </row>
    <row r="77" spans="1:11" ht="17.399999999999999" customHeight="1">
      <c r="A77" s="37"/>
      <c r="B77" s="9"/>
      <c r="C77" s="69">
        <f>C76+0.1</f>
        <v>12.1</v>
      </c>
      <c r="D77" s="70" t="s">
        <v>54</v>
      </c>
      <c r="E77" s="71" t="s">
        <v>6</v>
      </c>
      <c r="F77" s="27">
        <f>40*10</f>
        <v>400</v>
      </c>
      <c r="G77" s="35">
        <f>+G35</f>
        <v>6271</v>
      </c>
      <c r="H77" s="62">
        <f t="shared" ref="H77:H81" si="15">ROUND(F77*G77,0)</f>
        <v>2508400</v>
      </c>
      <c r="I77" s="10"/>
      <c r="J77" s="37"/>
    </row>
    <row r="78" spans="1:11" ht="17.399999999999999" customHeight="1">
      <c r="A78" s="37"/>
      <c r="B78" s="9"/>
      <c r="C78" s="72">
        <f t="shared" ref="C78:C81" si="16">C77+0.1</f>
        <v>12.2</v>
      </c>
      <c r="D78" s="70" t="s">
        <v>25</v>
      </c>
      <c r="E78" s="71" t="s">
        <v>6</v>
      </c>
      <c r="F78" s="27">
        <f>50*10</f>
        <v>500</v>
      </c>
      <c r="G78" s="35">
        <f>+G36</f>
        <v>8209</v>
      </c>
      <c r="H78" s="62">
        <f t="shared" si="15"/>
        <v>4104500</v>
      </c>
      <c r="I78" s="10"/>
      <c r="J78" s="37"/>
      <c r="K78" s="92"/>
    </row>
    <row r="79" spans="1:11" ht="18.600000000000001" customHeight="1">
      <c r="A79" s="37"/>
      <c r="B79" s="9"/>
      <c r="C79" s="72">
        <f t="shared" si="16"/>
        <v>12.299999999999999</v>
      </c>
      <c r="D79" s="70" t="s">
        <v>26</v>
      </c>
      <c r="E79" s="71" t="s">
        <v>47</v>
      </c>
      <c r="F79" s="27">
        <v>150</v>
      </c>
      <c r="G79" s="35">
        <f>+G37</f>
        <v>4977</v>
      </c>
      <c r="H79" s="62">
        <f t="shared" si="15"/>
        <v>746550</v>
      </c>
      <c r="I79" s="10"/>
      <c r="J79" s="37"/>
    </row>
    <row r="80" spans="1:11" s="89" customFormat="1" ht="30" customHeight="1">
      <c r="A80" s="86"/>
      <c r="B80" s="87"/>
      <c r="C80" s="72">
        <f t="shared" si="16"/>
        <v>12.399999999999999</v>
      </c>
      <c r="D80" s="70" t="s">
        <v>55</v>
      </c>
      <c r="E80" s="71" t="s">
        <v>1</v>
      </c>
      <c r="F80" s="27">
        <v>20</v>
      </c>
      <c r="G80" s="35">
        <f>+G38</f>
        <v>762000</v>
      </c>
      <c r="H80" s="62">
        <f t="shared" si="15"/>
        <v>15240000</v>
      </c>
      <c r="I80" s="88"/>
      <c r="J80" s="86"/>
    </row>
    <row r="81" spans="1:12" s="89" customFormat="1" ht="15.6" customHeight="1" thickBot="1">
      <c r="A81" s="86"/>
      <c r="B81" s="87"/>
      <c r="C81" s="73">
        <f t="shared" si="16"/>
        <v>12.499999999999998</v>
      </c>
      <c r="D81" s="70" t="s">
        <v>56</v>
      </c>
      <c r="E81" s="71" t="s">
        <v>6</v>
      </c>
      <c r="F81" s="27">
        <v>200</v>
      </c>
      <c r="G81" s="35">
        <f>+G39</f>
        <v>31750</v>
      </c>
      <c r="H81" s="62">
        <f t="shared" si="15"/>
        <v>6350000</v>
      </c>
      <c r="I81" s="88"/>
      <c r="J81" s="86"/>
    </row>
    <row r="82" spans="1:12" s="89" customFormat="1" ht="30" customHeight="1" thickBot="1">
      <c r="A82" s="86"/>
      <c r="B82" s="9"/>
      <c r="C82" s="328" t="s">
        <v>42</v>
      </c>
      <c r="D82" s="329"/>
      <c r="E82" s="330"/>
      <c r="F82" s="53"/>
      <c r="G82" s="33"/>
      <c r="H82" s="54">
        <f>SUM(H77:H81)</f>
        <v>28949450</v>
      </c>
      <c r="I82" s="88"/>
      <c r="J82" s="86"/>
    </row>
    <row r="83" spans="1:12" s="89" customFormat="1" ht="41.4" customHeight="1" thickBot="1">
      <c r="A83" s="86"/>
      <c r="B83" s="9"/>
      <c r="C83" s="338" t="s">
        <v>68</v>
      </c>
      <c r="D83" s="339"/>
      <c r="E83" s="339"/>
      <c r="F83" s="339"/>
      <c r="G83" s="340"/>
      <c r="H83" s="93"/>
      <c r="I83" s="88"/>
      <c r="J83" s="86"/>
      <c r="K83" s="94"/>
    </row>
    <row r="84" spans="1:12" s="89" customFormat="1" ht="21.6" customHeight="1" thickBot="1">
      <c r="A84" s="86"/>
      <c r="B84" s="9"/>
      <c r="C84" s="55">
        <v>13</v>
      </c>
      <c r="D84" s="56" t="s">
        <v>41</v>
      </c>
      <c r="E84" s="56"/>
      <c r="F84" s="56"/>
      <c r="G84" s="56"/>
      <c r="H84" s="57"/>
      <c r="I84" s="88"/>
      <c r="J84" s="86"/>
    </row>
    <row r="85" spans="1:12" s="89" customFormat="1" ht="30" customHeight="1">
      <c r="A85" s="86"/>
      <c r="B85" s="87"/>
      <c r="C85" s="58">
        <f>C84+0.1</f>
        <v>13.1</v>
      </c>
      <c r="D85" s="59" t="s">
        <v>44</v>
      </c>
      <c r="E85" s="40" t="s">
        <v>6</v>
      </c>
      <c r="F85" s="27">
        <v>150</v>
      </c>
      <c r="G85" s="35">
        <f>+G15</f>
        <v>31887</v>
      </c>
      <c r="H85" s="52">
        <f t="shared" ref="H85:H93" si="17">ROUND(F85*G85,0)</f>
        <v>4783050</v>
      </c>
      <c r="I85" s="88"/>
      <c r="J85" s="86"/>
    </row>
    <row r="86" spans="1:12" s="89" customFormat="1" ht="24" customHeight="1">
      <c r="A86" s="86"/>
      <c r="B86" s="87"/>
      <c r="C86" s="60">
        <f t="shared" ref="C86:C93" si="18">C85+0.1</f>
        <v>13.2</v>
      </c>
      <c r="D86" s="59" t="s">
        <v>45</v>
      </c>
      <c r="E86" s="40" t="s">
        <v>6</v>
      </c>
      <c r="F86" s="27">
        <v>75</v>
      </c>
      <c r="G86" s="35">
        <f t="shared" ref="G86:G93" si="19">+G16</f>
        <v>35873</v>
      </c>
      <c r="H86" s="62">
        <f t="shared" si="17"/>
        <v>2690475</v>
      </c>
      <c r="I86" s="88"/>
      <c r="J86" s="86"/>
    </row>
    <row r="87" spans="1:12" s="89" customFormat="1" ht="31.5" customHeight="1">
      <c r="A87" s="86"/>
      <c r="B87" s="87"/>
      <c r="C87" s="60">
        <f t="shared" si="18"/>
        <v>13.299999999999999</v>
      </c>
      <c r="D87" s="59" t="s">
        <v>46</v>
      </c>
      <c r="E87" s="40" t="s">
        <v>47</v>
      </c>
      <c r="F87" s="27">
        <v>40</v>
      </c>
      <c r="G87" s="35">
        <f t="shared" si="19"/>
        <v>18601</v>
      </c>
      <c r="H87" s="62">
        <f t="shared" si="17"/>
        <v>744040</v>
      </c>
      <c r="I87" s="88"/>
      <c r="J87" s="86"/>
      <c r="K87" s="94"/>
    </row>
    <row r="88" spans="1:12" s="89" customFormat="1" ht="15.6">
      <c r="A88" s="86"/>
      <c r="B88" s="87"/>
      <c r="C88" s="60">
        <f t="shared" si="18"/>
        <v>13.399999999999999</v>
      </c>
      <c r="D88" s="59" t="s">
        <v>20</v>
      </c>
      <c r="E88" s="40" t="s">
        <v>6</v>
      </c>
      <c r="F88" s="27">
        <v>150</v>
      </c>
      <c r="G88" s="35">
        <f t="shared" si="19"/>
        <v>21258</v>
      </c>
      <c r="H88" s="62">
        <f t="shared" si="17"/>
        <v>3188700</v>
      </c>
      <c r="I88" s="88"/>
      <c r="J88" s="86"/>
    </row>
    <row r="89" spans="1:12" s="89" customFormat="1" ht="33" customHeight="1">
      <c r="A89" s="86"/>
      <c r="B89" s="87"/>
      <c r="C89" s="60">
        <f t="shared" si="18"/>
        <v>13.499999999999998</v>
      </c>
      <c r="D89" s="59" t="s">
        <v>20</v>
      </c>
      <c r="E89" s="40" t="s">
        <v>47</v>
      </c>
      <c r="F89" s="27">
        <v>150</v>
      </c>
      <c r="G89" s="35">
        <f t="shared" si="19"/>
        <v>12356</v>
      </c>
      <c r="H89" s="62">
        <f t="shared" si="17"/>
        <v>1853400</v>
      </c>
      <c r="I89" s="95"/>
      <c r="J89" s="86"/>
    </row>
    <row r="90" spans="1:12" s="89" customFormat="1" ht="30.75" customHeight="1">
      <c r="A90" s="86"/>
      <c r="B90" s="87"/>
      <c r="C90" s="60">
        <f t="shared" si="18"/>
        <v>13.599999999999998</v>
      </c>
      <c r="D90" s="59" t="s">
        <v>21</v>
      </c>
      <c r="E90" s="40" t="s">
        <v>6</v>
      </c>
      <c r="F90" s="27">
        <v>200</v>
      </c>
      <c r="G90" s="35">
        <f t="shared" si="19"/>
        <v>13951</v>
      </c>
      <c r="H90" s="62">
        <f t="shared" si="17"/>
        <v>2790200</v>
      </c>
      <c r="I90" s="96"/>
      <c r="J90" s="86"/>
    </row>
    <row r="91" spans="1:12" s="89" customFormat="1" ht="16.95" customHeight="1">
      <c r="A91" s="86"/>
      <c r="B91" s="87"/>
      <c r="C91" s="60">
        <f>C90+0.1</f>
        <v>13.699999999999998</v>
      </c>
      <c r="D91" s="59" t="s">
        <v>48</v>
      </c>
      <c r="E91" s="40" t="s">
        <v>6</v>
      </c>
      <c r="F91" s="27">
        <v>5</v>
      </c>
      <c r="G91" s="35">
        <f t="shared" si="19"/>
        <v>69089</v>
      </c>
      <c r="H91" s="62">
        <f t="shared" si="17"/>
        <v>345445</v>
      </c>
      <c r="I91" s="96"/>
      <c r="J91" s="86"/>
    </row>
    <row r="92" spans="1:12" ht="38.25" customHeight="1">
      <c r="A92" s="37"/>
      <c r="B92" s="9"/>
      <c r="C92" s="60">
        <f t="shared" si="18"/>
        <v>13.799999999999997</v>
      </c>
      <c r="D92" s="59" t="s">
        <v>48</v>
      </c>
      <c r="E92" s="40" t="s">
        <v>47</v>
      </c>
      <c r="F92" s="27">
        <v>5</v>
      </c>
      <c r="G92" s="35">
        <f t="shared" si="19"/>
        <v>42516</v>
      </c>
      <c r="H92" s="62">
        <f t="shared" si="17"/>
        <v>212580</v>
      </c>
      <c r="I92" s="10"/>
      <c r="J92" s="37"/>
      <c r="K92" s="92"/>
    </row>
    <row r="93" spans="1:12" s="89" customFormat="1" ht="13.2" customHeight="1">
      <c r="A93" s="86"/>
      <c r="B93" s="87"/>
      <c r="C93" s="60">
        <f t="shared" si="18"/>
        <v>13.899999999999997</v>
      </c>
      <c r="D93" s="59" t="s">
        <v>22</v>
      </c>
      <c r="E93" s="40" t="s">
        <v>47</v>
      </c>
      <c r="F93" s="27">
        <v>5</v>
      </c>
      <c r="G93" s="35">
        <f t="shared" si="19"/>
        <v>4517</v>
      </c>
      <c r="H93" s="62">
        <f t="shared" si="17"/>
        <v>22585</v>
      </c>
      <c r="I93" s="96"/>
      <c r="J93" s="86"/>
    </row>
    <row r="94" spans="1:12" s="89" customFormat="1" ht="31.5" customHeight="1" thickBot="1">
      <c r="A94" s="86"/>
      <c r="B94" s="87"/>
      <c r="C94" s="325" t="s">
        <v>42</v>
      </c>
      <c r="D94" s="326"/>
      <c r="E94" s="327"/>
      <c r="F94" s="76"/>
      <c r="G94" s="77"/>
      <c r="H94" s="78">
        <f>SUM(H85:H93)</f>
        <v>16630475</v>
      </c>
      <c r="I94" s="96"/>
      <c r="J94" s="86"/>
    </row>
    <row r="95" spans="1:12" ht="16.8" thickTop="1" thickBot="1">
      <c r="A95" s="37"/>
      <c r="B95" s="87"/>
      <c r="C95" s="80">
        <f>C84+1</f>
        <v>14</v>
      </c>
      <c r="D95" s="49" t="s">
        <v>69</v>
      </c>
      <c r="E95" s="49"/>
      <c r="F95" s="49"/>
      <c r="G95" s="49"/>
      <c r="H95" s="50"/>
      <c r="I95" s="96"/>
      <c r="J95" s="37"/>
      <c r="K95" s="85"/>
      <c r="L95" s="85"/>
    </row>
    <row r="96" spans="1:12" ht="15.6">
      <c r="B96" s="87"/>
      <c r="C96" s="61">
        <v>14.1</v>
      </c>
      <c r="D96" s="59" t="s">
        <v>23</v>
      </c>
      <c r="E96" s="40" t="s">
        <v>6</v>
      </c>
      <c r="F96" s="27">
        <v>50</v>
      </c>
      <c r="G96" s="35">
        <f>+G54</f>
        <v>11307</v>
      </c>
      <c r="H96" s="62">
        <f t="shared" ref="H96:H98" si="20">ROUND(F96*G96,0)</f>
        <v>565350</v>
      </c>
      <c r="I96" s="96"/>
      <c r="K96" s="85"/>
      <c r="L96" s="85"/>
    </row>
    <row r="97" spans="2:12" ht="33.6" customHeight="1">
      <c r="B97" s="87"/>
      <c r="C97" s="61">
        <v>14.2</v>
      </c>
      <c r="D97" s="59" t="str">
        <f>+'[1]14,2'!D21:L21</f>
        <v>SUMINISTRO E INSTALACIÓN  DE BASE GRANULAR PARA BACHEO TIPO INVIAS (INCLUYE EXCAVACIÓN Y RETIRO DE MATERIAL EXISTENTE)</v>
      </c>
      <c r="E97" s="40" t="s">
        <v>18</v>
      </c>
      <c r="F97" s="27">
        <f>50*0.35</f>
        <v>17.5</v>
      </c>
      <c r="G97" s="35">
        <f>+'[1]14,2'!O72</f>
        <v>271498</v>
      </c>
      <c r="H97" s="62">
        <f t="shared" si="20"/>
        <v>4751215</v>
      </c>
      <c r="I97" s="96"/>
      <c r="K97" s="85"/>
      <c r="L97" s="85"/>
    </row>
    <row r="98" spans="2:12" ht="15.6">
      <c r="B98" s="87"/>
      <c r="C98" s="63">
        <v>14.3</v>
      </c>
      <c r="D98" s="59" t="str">
        <f>+'[1]MATRIZ DE MERCADO LA LT'!B226</f>
        <v>Pavimento de adoquines de concreto.</v>
      </c>
      <c r="E98" s="40" t="s">
        <v>6</v>
      </c>
      <c r="F98" s="27">
        <v>50</v>
      </c>
      <c r="G98" s="35">
        <f>+'[1]14,3'!O72</f>
        <v>83296</v>
      </c>
      <c r="H98" s="62">
        <f t="shared" si="20"/>
        <v>4164800</v>
      </c>
      <c r="I98" s="96"/>
      <c r="K98" s="85"/>
      <c r="L98" s="85"/>
    </row>
    <row r="99" spans="2:12" ht="16.2" thickBot="1">
      <c r="B99" s="87"/>
      <c r="C99" s="328" t="s">
        <v>42</v>
      </c>
      <c r="D99" s="329"/>
      <c r="E99" s="330"/>
      <c r="F99" s="53"/>
      <c r="G99" s="33"/>
      <c r="H99" s="54">
        <f>SUM(H96:H98)</f>
        <v>9481365</v>
      </c>
      <c r="I99" s="96"/>
      <c r="K99" s="85"/>
      <c r="L99" s="85"/>
    </row>
    <row r="100" spans="2:12" ht="16.2" thickBot="1">
      <c r="B100" s="87"/>
      <c r="C100" s="55">
        <f>C95+1</f>
        <v>15</v>
      </c>
      <c r="D100" s="64" t="s">
        <v>58</v>
      </c>
      <c r="E100" s="64"/>
      <c r="F100" s="64"/>
      <c r="G100" s="64"/>
      <c r="H100" s="65"/>
      <c r="I100" s="96"/>
      <c r="K100" s="85"/>
      <c r="L100" s="85"/>
    </row>
    <row r="101" spans="2:12" ht="39.6">
      <c r="B101" s="87"/>
      <c r="C101" s="66">
        <v>15.1</v>
      </c>
      <c r="D101" s="59" t="str">
        <f>+'[1]MATRIZ DE MERCADO LA LT'!B224</f>
        <v>SUMINISTRO E INSTALACIÓN DE TEJA TERMOACUSTICA (SIMILILAR O SUPERIOR), INCLUYE, REMATES, TORNILLERIA, ANCLAJES Y DEMAS ACCESORIOS NECESARIOS PARA SU INSTALACIÓN.</v>
      </c>
      <c r="E101" s="40" t="s">
        <v>6</v>
      </c>
      <c r="F101" s="27">
        <v>90</v>
      </c>
      <c r="G101" s="35">
        <f>+'[1]15,1'!O72</f>
        <v>105539</v>
      </c>
      <c r="H101" s="67">
        <f t="shared" ref="H101:H102" si="21">ROUND(F101*G101,0)</f>
        <v>9498510</v>
      </c>
      <c r="I101" s="96"/>
    </row>
    <row r="102" spans="2:12" ht="26.4">
      <c r="B102" s="87"/>
      <c r="C102" s="63">
        <v>15.2</v>
      </c>
      <c r="D102" s="59" t="str">
        <f>+'[1]MATRIZ DE MERCADO LA LT'!B225</f>
        <v>SUMINISTRO E INSTALACIÓN DE ESTRUCTURA METALICA PARA CUBIERTA TERMOACUSTICA, INCLUYE ACABADO</v>
      </c>
      <c r="E102" s="40" t="s">
        <v>19</v>
      </c>
      <c r="F102" s="27">
        <f>+F101*35</f>
        <v>3150</v>
      </c>
      <c r="G102" s="35">
        <f>+'[1]15,2'!O73</f>
        <v>29645</v>
      </c>
      <c r="H102" s="62">
        <f t="shared" si="21"/>
        <v>93381750</v>
      </c>
      <c r="I102" s="96"/>
    </row>
    <row r="103" spans="2:12" ht="16.2" thickBot="1">
      <c r="B103" s="87"/>
      <c r="C103" s="328" t="s">
        <v>42</v>
      </c>
      <c r="D103" s="329"/>
      <c r="E103" s="330"/>
      <c r="F103" s="53"/>
      <c r="G103" s="33"/>
      <c r="H103" s="54">
        <f>SUM(H101:H102)</f>
        <v>102880260</v>
      </c>
      <c r="I103" s="96"/>
    </row>
    <row r="104" spans="2:12" ht="16.2" thickBot="1">
      <c r="B104" s="87"/>
      <c r="C104" s="55">
        <f>C100+1</f>
        <v>16</v>
      </c>
      <c r="D104" s="64" t="s">
        <v>59</v>
      </c>
      <c r="E104" s="64"/>
      <c r="F104" s="64"/>
      <c r="G104" s="64"/>
      <c r="H104" s="65"/>
      <c r="I104" s="96"/>
    </row>
    <row r="105" spans="2:12" ht="27.6">
      <c r="B105" s="87"/>
      <c r="C105" s="63">
        <f>C104+0.1</f>
        <v>16.100000000000001</v>
      </c>
      <c r="D105" s="81" t="s">
        <v>60</v>
      </c>
      <c r="E105" s="71" t="s">
        <v>6</v>
      </c>
      <c r="F105" s="27">
        <v>12</v>
      </c>
      <c r="G105" s="35">
        <f>+G63</f>
        <v>225869</v>
      </c>
      <c r="H105" s="62">
        <f t="shared" ref="H105:H107" si="22">ROUND(F105*G105,0)</f>
        <v>2710428</v>
      </c>
      <c r="I105" s="96"/>
    </row>
    <row r="106" spans="2:12" ht="15.6">
      <c r="B106" s="87"/>
      <c r="C106" s="63">
        <v>16.2</v>
      </c>
      <c r="D106" s="81" t="s">
        <v>61</v>
      </c>
      <c r="E106" s="71" t="s">
        <v>47</v>
      </c>
      <c r="F106" s="27">
        <v>8</v>
      </c>
      <c r="G106" s="35">
        <f>+G64</f>
        <v>9035</v>
      </c>
      <c r="H106" s="62">
        <f t="shared" si="22"/>
        <v>72280</v>
      </c>
      <c r="I106" s="96"/>
    </row>
    <row r="107" spans="2:12" ht="15.6">
      <c r="B107" s="87"/>
      <c r="C107" s="63">
        <v>16.3</v>
      </c>
      <c r="D107" s="81" t="s">
        <v>62</v>
      </c>
      <c r="E107" s="71" t="s">
        <v>6</v>
      </c>
      <c r="F107" s="27">
        <v>12</v>
      </c>
      <c r="G107" s="35">
        <f>+G65</f>
        <v>15412</v>
      </c>
      <c r="H107" s="62">
        <f t="shared" si="22"/>
        <v>184944</v>
      </c>
      <c r="I107" s="96"/>
    </row>
    <row r="108" spans="2:12" ht="16.2" thickBot="1">
      <c r="B108" s="97"/>
      <c r="C108" s="325" t="s">
        <v>42</v>
      </c>
      <c r="D108" s="326"/>
      <c r="E108" s="327"/>
      <c r="F108" s="76"/>
      <c r="G108" s="77"/>
      <c r="H108" s="78">
        <f>SUM(H105:H107)</f>
        <v>2967652</v>
      </c>
      <c r="I108" s="98"/>
    </row>
    <row r="109" spans="2:12" ht="16.8" thickTop="1" thickBot="1">
      <c r="B109" s="87"/>
      <c r="C109" s="80">
        <f>C104+1</f>
        <v>17</v>
      </c>
      <c r="D109" s="99" t="s">
        <v>63</v>
      </c>
      <c r="E109" s="99"/>
      <c r="F109" s="99"/>
      <c r="G109" s="99"/>
      <c r="H109" s="100"/>
      <c r="I109" s="96"/>
    </row>
    <row r="110" spans="2:12" ht="27.6">
      <c r="B110" s="87"/>
      <c r="C110" s="63">
        <v>17.100000000000001</v>
      </c>
      <c r="D110" s="81" t="s">
        <v>70</v>
      </c>
      <c r="E110" s="71" t="s">
        <v>6</v>
      </c>
      <c r="F110" s="27">
        <v>12</v>
      </c>
      <c r="G110" s="35">
        <f>+G68</f>
        <v>265728</v>
      </c>
      <c r="H110" s="62">
        <f t="shared" ref="H110:H112" si="23">ROUND(F110*G110,0)</f>
        <v>3188736</v>
      </c>
      <c r="I110" s="96"/>
    </row>
    <row r="111" spans="2:12" ht="15.6">
      <c r="B111" s="87"/>
      <c r="C111" s="63">
        <v>17.2</v>
      </c>
      <c r="D111" s="81" t="s">
        <v>65</v>
      </c>
      <c r="E111" s="71" t="s">
        <v>47</v>
      </c>
      <c r="F111" s="27">
        <v>8</v>
      </c>
      <c r="G111" s="35">
        <f t="shared" ref="G111:G112" si="24">+G69</f>
        <v>11958</v>
      </c>
      <c r="H111" s="62">
        <f t="shared" si="23"/>
        <v>95664</v>
      </c>
      <c r="I111" s="96"/>
    </row>
    <row r="112" spans="2:12" ht="15.6">
      <c r="B112" s="87"/>
      <c r="C112" s="63">
        <v>17.3</v>
      </c>
      <c r="D112" s="81" t="s">
        <v>66</v>
      </c>
      <c r="E112" s="71" t="s">
        <v>6</v>
      </c>
      <c r="F112" s="27">
        <v>12</v>
      </c>
      <c r="G112" s="35">
        <f t="shared" si="24"/>
        <v>27827</v>
      </c>
      <c r="H112" s="62">
        <f t="shared" si="23"/>
        <v>333924</v>
      </c>
      <c r="I112" s="96"/>
    </row>
    <row r="113" spans="2:9" ht="16.2" thickBot="1">
      <c r="B113" s="87"/>
      <c r="C113" s="328" t="s">
        <v>42</v>
      </c>
      <c r="D113" s="329"/>
      <c r="E113" s="330"/>
      <c r="F113" s="53"/>
      <c r="G113" s="33"/>
      <c r="H113" s="54">
        <f>SUM(H110:H112)</f>
        <v>3618324</v>
      </c>
      <c r="I113" s="96"/>
    </row>
    <row r="114" spans="2:9" ht="16.2" thickBot="1">
      <c r="B114" s="87"/>
      <c r="C114" s="68">
        <f>C109+1</f>
        <v>18</v>
      </c>
      <c r="D114" s="56" t="s">
        <v>27</v>
      </c>
      <c r="E114" s="56"/>
      <c r="F114" s="56"/>
      <c r="G114" s="56"/>
      <c r="H114" s="57"/>
      <c r="I114" s="96"/>
    </row>
    <row r="115" spans="2:9" ht="26.4">
      <c r="B115" s="87"/>
      <c r="C115" s="69">
        <f>C114+0.1</f>
        <v>18.100000000000001</v>
      </c>
      <c r="D115" s="59" t="s">
        <v>67</v>
      </c>
      <c r="E115" s="71" t="s">
        <v>6</v>
      </c>
      <c r="F115" s="27">
        <v>10</v>
      </c>
      <c r="G115" s="35">
        <f>+G73</f>
        <v>332160</v>
      </c>
      <c r="H115" s="62">
        <f t="shared" ref="H115:H116" si="25">ROUND(F115*G115,0)</f>
        <v>3321600</v>
      </c>
      <c r="I115" s="96"/>
    </row>
    <row r="116" spans="2:9" ht="15.6">
      <c r="B116" s="87"/>
      <c r="C116" s="72">
        <f t="shared" ref="C116" si="26">C115+0.1</f>
        <v>18.200000000000003</v>
      </c>
      <c r="D116" s="59" t="s">
        <v>24</v>
      </c>
      <c r="E116" s="71" t="s">
        <v>6</v>
      </c>
      <c r="F116" s="27">
        <v>10</v>
      </c>
      <c r="G116" s="35">
        <f>+G74</f>
        <v>47831</v>
      </c>
      <c r="H116" s="62">
        <f t="shared" si="25"/>
        <v>478310</v>
      </c>
      <c r="I116" s="96"/>
    </row>
    <row r="117" spans="2:9" ht="16.2" thickBot="1">
      <c r="B117" s="87"/>
      <c r="C117" s="331" t="s">
        <v>42</v>
      </c>
      <c r="D117" s="332"/>
      <c r="E117" s="332"/>
      <c r="F117" s="90"/>
      <c r="G117" s="34"/>
      <c r="H117" s="91">
        <f>SUM(H115:H116)</f>
        <v>3799910</v>
      </c>
      <c r="I117" s="96"/>
    </row>
    <row r="118" spans="2:9" ht="16.2" thickBot="1">
      <c r="B118" s="87"/>
      <c r="C118" s="68">
        <v>19</v>
      </c>
      <c r="D118" s="56" t="s">
        <v>53</v>
      </c>
      <c r="E118" s="56"/>
      <c r="F118" s="56"/>
      <c r="G118" s="56"/>
      <c r="H118" s="57"/>
      <c r="I118" s="96"/>
    </row>
    <row r="119" spans="2:9" ht="15.6">
      <c r="B119" s="87"/>
      <c r="C119" s="69">
        <f>C118+0.1</f>
        <v>19.100000000000001</v>
      </c>
      <c r="D119" s="70" t="s">
        <v>54</v>
      </c>
      <c r="E119" s="71" t="s">
        <v>6</v>
      </c>
      <c r="F119" s="27">
        <v>200</v>
      </c>
      <c r="G119" s="35">
        <f>+G77</f>
        <v>6271</v>
      </c>
      <c r="H119" s="62">
        <f t="shared" ref="H119:H123" si="27">ROUND(F119*G119,0)</f>
        <v>1254200</v>
      </c>
      <c r="I119" s="96"/>
    </row>
    <row r="120" spans="2:9" ht="15.6">
      <c r="B120" s="87"/>
      <c r="C120" s="72">
        <f t="shared" ref="C120:C123" si="28">C119+0.1</f>
        <v>19.200000000000003</v>
      </c>
      <c r="D120" s="70" t="s">
        <v>25</v>
      </c>
      <c r="E120" s="71" t="s">
        <v>6</v>
      </c>
      <c r="F120" s="27">
        <v>200</v>
      </c>
      <c r="G120" s="35">
        <f t="shared" ref="G120:G123" si="29">+G78</f>
        <v>8209</v>
      </c>
      <c r="H120" s="62">
        <f t="shared" si="27"/>
        <v>1641800</v>
      </c>
      <c r="I120" s="96"/>
    </row>
    <row r="121" spans="2:9" ht="15.6">
      <c r="B121" s="87"/>
      <c r="C121" s="72">
        <f t="shared" si="28"/>
        <v>19.300000000000004</v>
      </c>
      <c r="D121" s="70" t="s">
        <v>26</v>
      </c>
      <c r="E121" s="71" t="s">
        <v>47</v>
      </c>
      <c r="F121" s="27">
        <v>120</v>
      </c>
      <c r="G121" s="35">
        <f t="shared" si="29"/>
        <v>4977</v>
      </c>
      <c r="H121" s="62">
        <f t="shared" si="27"/>
        <v>597240</v>
      </c>
      <c r="I121" s="96"/>
    </row>
    <row r="122" spans="2:9" ht="27.6">
      <c r="B122" s="87"/>
      <c r="C122" s="72">
        <f t="shared" si="28"/>
        <v>19.400000000000006</v>
      </c>
      <c r="D122" s="70" t="s">
        <v>55</v>
      </c>
      <c r="E122" s="71" t="s">
        <v>1</v>
      </c>
      <c r="F122" s="27">
        <v>10</v>
      </c>
      <c r="G122" s="35">
        <f t="shared" si="29"/>
        <v>762000</v>
      </c>
      <c r="H122" s="62">
        <f t="shared" si="27"/>
        <v>7620000</v>
      </c>
      <c r="I122" s="96"/>
    </row>
    <row r="123" spans="2:9" ht="16.2" thickBot="1">
      <c r="B123" s="87"/>
      <c r="C123" s="73">
        <f t="shared" si="28"/>
        <v>19.500000000000007</v>
      </c>
      <c r="D123" s="70" t="s">
        <v>56</v>
      </c>
      <c r="E123" s="71" t="s">
        <v>6</v>
      </c>
      <c r="F123" s="27">
        <v>100</v>
      </c>
      <c r="G123" s="35">
        <f t="shared" si="29"/>
        <v>31750</v>
      </c>
      <c r="H123" s="62">
        <f t="shared" si="27"/>
        <v>3175000</v>
      </c>
      <c r="I123" s="96"/>
    </row>
    <row r="124" spans="2:9" ht="16.2" thickBot="1">
      <c r="B124" s="87"/>
      <c r="C124" s="328" t="s">
        <v>42</v>
      </c>
      <c r="D124" s="329"/>
      <c r="E124" s="330"/>
      <c r="F124" s="53"/>
      <c r="G124" s="33"/>
      <c r="H124" s="54">
        <f>SUM(H119:H123)</f>
        <v>14288240</v>
      </c>
      <c r="I124" s="96"/>
    </row>
    <row r="125" spans="2:9" ht="17.399999999999999" customHeight="1" thickBot="1">
      <c r="B125" s="87"/>
      <c r="C125" s="319" t="s">
        <v>71</v>
      </c>
      <c r="D125" s="320"/>
      <c r="E125" s="320"/>
      <c r="F125" s="320"/>
      <c r="G125" s="321"/>
      <c r="H125" s="74"/>
      <c r="I125" s="96"/>
    </row>
    <row r="126" spans="2:9" ht="16.2" thickBot="1">
      <c r="B126" s="87"/>
      <c r="C126" s="55">
        <v>20</v>
      </c>
      <c r="D126" s="56" t="s">
        <v>41</v>
      </c>
      <c r="E126" s="56"/>
      <c r="F126" s="56"/>
      <c r="G126" s="56"/>
      <c r="H126" s="57"/>
      <c r="I126" s="96"/>
    </row>
    <row r="127" spans="2:9" ht="15.6">
      <c r="B127" s="87"/>
      <c r="C127" s="58">
        <f>C126+0.1</f>
        <v>20.100000000000001</v>
      </c>
      <c r="D127" s="59" t="s">
        <v>44</v>
      </c>
      <c r="E127" s="40" t="s">
        <v>6</v>
      </c>
      <c r="F127" s="27">
        <v>30</v>
      </c>
      <c r="G127" s="35">
        <f>+G85</f>
        <v>31887</v>
      </c>
      <c r="H127" s="52">
        <f t="shared" ref="H127:H135" si="30">ROUND(F127*G127,0)</f>
        <v>956610</v>
      </c>
      <c r="I127" s="96"/>
    </row>
    <row r="128" spans="2:9" ht="24" customHeight="1">
      <c r="B128" s="87"/>
      <c r="C128" s="60">
        <f t="shared" ref="C128:C135" si="31">C127+0.1</f>
        <v>20.200000000000003</v>
      </c>
      <c r="D128" s="59" t="s">
        <v>45</v>
      </c>
      <c r="E128" s="40" t="s">
        <v>6</v>
      </c>
      <c r="F128" s="27">
        <v>200</v>
      </c>
      <c r="G128" s="35">
        <f t="shared" ref="G128:G135" si="32">+G86</f>
        <v>35873</v>
      </c>
      <c r="H128" s="62">
        <f t="shared" si="30"/>
        <v>7174600</v>
      </c>
      <c r="I128" s="96"/>
    </row>
    <row r="129" spans="2:9" ht="26.4">
      <c r="B129" s="87"/>
      <c r="C129" s="60">
        <f t="shared" si="31"/>
        <v>20.300000000000004</v>
      </c>
      <c r="D129" s="59" t="s">
        <v>46</v>
      </c>
      <c r="E129" s="40" t="s">
        <v>47</v>
      </c>
      <c r="F129" s="27">
        <v>200</v>
      </c>
      <c r="G129" s="35">
        <f t="shared" si="32"/>
        <v>18601</v>
      </c>
      <c r="H129" s="62">
        <f t="shared" si="30"/>
        <v>3720200</v>
      </c>
      <c r="I129" s="96"/>
    </row>
    <row r="130" spans="2:9" ht="15.6">
      <c r="B130" s="87"/>
      <c r="C130" s="60">
        <f t="shared" si="31"/>
        <v>20.400000000000006</v>
      </c>
      <c r="D130" s="59" t="s">
        <v>20</v>
      </c>
      <c r="E130" s="40" t="s">
        <v>6</v>
      </c>
      <c r="F130" s="27">
        <v>200</v>
      </c>
      <c r="G130" s="35">
        <f t="shared" si="32"/>
        <v>21258</v>
      </c>
      <c r="H130" s="62">
        <f t="shared" si="30"/>
        <v>4251600</v>
      </c>
      <c r="I130" s="96"/>
    </row>
    <row r="131" spans="2:9" ht="15.6">
      <c r="B131" s="87"/>
      <c r="C131" s="60">
        <f t="shared" si="31"/>
        <v>20.500000000000007</v>
      </c>
      <c r="D131" s="59" t="s">
        <v>20</v>
      </c>
      <c r="E131" s="40" t="s">
        <v>47</v>
      </c>
      <c r="F131" s="27">
        <v>200</v>
      </c>
      <c r="G131" s="35">
        <f t="shared" si="32"/>
        <v>12356</v>
      </c>
      <c r="H131" s="62">
        <f t="shared" si="30"/>
        <v>2471200</v>
      </c>
      <c r="I131" s="96"/>
    </row>
    <row r="132" spans="2:9" ht="15.6">
      <c r="B132" s="87"/>
      <c r="C132" s="60">
        <f t="shared" si="31"/>
        <v>20.600000000000009</v>
      </c>
      <c r="D132" s="59" t="s">
        <v>21</v>
      </c>
      <c r="E132" s="40" t="s">
        <v>6</v>
      </c>
      <c r="F132" s="27">
        <v>350</v>
      </c>
      <c r="G132" s="35">
        <f t="shared" si="32"/>
        <v>13951</v>
      </c>
      <c r="H132" s="62">
        <f t="shared" si="30"/>
        <v>4882850</v>
      </c>
      <c r="I132" s="96"/>
    </row>
    <row r="133" spans="2:9" ht="15.6">
      <c r="B133" s="87"/>
      <c r="C133" s="60">
        <f>C132+0.1</f>
        <v>20.70000000000001</v>
      </c>
      <c r="D133" s="59" t="s">
        <v>48</v>
      </c>
      <c r="E133" s="40" t="s">
        <v>6</v>
      </c>
      <c r="F133" s="27">
        <v>25</v>
      </c>
      <c r="G133" s="35">
        <f t="shared" si="32"/>
        <v>69089</v>
      </c>
      <c r="H133" s="62">
        <f t="shared" si="30"/>
        <v>1727225</v>
      </c>
      <c r="I133" s="96"/>
    </row>
    <row r="134" spans="2:9" ht="15.6">
      <c r="B134" s="87"/>
      <c r="C134" s="60">
        <f t="shared" si="31"/>
        <v>20.800000000000011</v>
      </c>
      <c r="D134" s="59" t="s">
        <v>48</v>
      </c>
      <c r="E134" s="40" t="s">
        <v>47</v>
      </c>
      <c r="F134" s="27">
        <v>25</v>
      </c>
      <c r="G134" s="35">
        <f t="shared" si="32"/>
        <v>42516</v>
      </c>
      <c r="H134" s="62">
        <f t="shared" si="30"/>
        <v>1062900</v>
      </c>
      <c r="I134" s="96"/>
    </row>
    <row r="135" spans="2:9" ht="15.6">
      <c r="B135" s="87"/>
      <c r="C135" s="60">
        <f t="shared" si="31"/>
        <v>20.900000000000013</v>
      </c>
      <c r="D135" s="59" t="s">
        <v>22</v>
      </c>
      <c r="E135" s="40" t="s">
        <v>47</v>
      </c>
      <c r="F135" s="27">
        <v>25</v>
      </c>
      <c r="G135" s="35">
        <f t="shared" si="32"/>
        <v>4517</v>
      </c>
      <c r="H135" s="62">
        <f t="shared" si="30"/>
        <v>112925</v>
      </c>
      <c r="I135" s="96"/>
    </row>
    <row r="136" spans="2:9" ht="16.2" thickBot="1">
      <c r="B136" s="87"/>
      <c r="C136" s="325" t="s">
        <v>42</v>
      </c>
      <c r="D136" s="326"/>
      <c r="E136" s="327"/>
      <c r="F136" s="76"/>
      <c r="G136" s="77"/>
      <c r="H136" s="78">
        <f>SUM(H127:H135)</f>
        <v>26360110</v>
      </c>
      <c r="I136" s="96"/>
    </row>
    <row r="137" spans="2:9" ht="16.8" thickTop="1" thickBot="1">
      <c r="B137" s="87"/>
      <c r="C137" s="55">
        <f>C126+1</f>
        <v>21</v>
      </c>
      <c r="D137" s="64" t="s">
        <v>72</v>
      </c>
      <c r="E137" s="64"/>
      <c r="F137" s="64"/>
      <c r="G137" s="64"/>
      <c r="H137" s="65"/>
      <c r="I137" s="96"/>
    </row>
    <row r="138" spans="2:9" ht="15.6">
      <c r="B138" s="87"/>
      <c r="C138" s="61">
        <v>21.1</v>
      </c>
      <c r="D138" s="59" t="s">
        <v>23</v>
      </c>
      <c r="E138" s="40" t="s">
        <v>6</v>
      </c>
      <c r="F138" s="27">
        <v>65</v>
      </c>
      <c r="G138" s="35">
        <f>+G96</f>
        <v>11307</v>
      </c>
      <c r="H138" s="62">
        <f t="shared" ref="H138:H139" si="33">ROUND(F138*G138,0)</f>
        <v>734955</v>
      </c>
      <c r="I138" s="96"/>
    </row>
    <row r="139" spans="2:9" ht="15.6">
      <c r="B139" s="87"/>
      <c r="C139" s="63">
        <v>21.2</v>
      </c>
      <c r="D139" s="59" t="str">
        <f>+'[1]MATRIZ DE MERCADO LA LT'!B227</f>
        <v>Protección de Taludes con Bloques de Césped.</v>
      </c>
      <c r="E139" s="40" t="s">
        <v>6</v>
      </c>
      <c r="F139" s="27">
        <v>200</v>
      </c>
      <c r="G139" s="35">
        <f>+'[1]MATRIZ DE MERCADO LA LT - ATLAN'!M248</f>
        <v>18413</v>
      </c>
      <c r="H139" s="62">
        <f t="shared" si="33"/>
        <v>3682600</v>
      </c>
      <c r="I139" s="96"/>
    </row>
    <row r="140" spans="2:9" ht="16.2" thickBot="1">
      <c r="B140" s="87"/>
      <c r="C140" s="328" t="s">
        <v>42</v>
      </c>
      <c r="D140" s="329"/>
      <c r="E140" s="330"/>
      <c r="F140" s="53"/>
      <c r="G140" s="33"/>
      <c r="H140" s="54">
        <f>SUM(H138:H139)</f>
        <v>4417555</v>
      </c>
      <c r="I140" s="96"/>
    </row>
    <row r="141" spans="2:9" ht="16.2" thickBot="1">
      <c r="B141" s="87"/>
      <c r="C141" s="55">
        <v>22</v>
      </c>
      <c r="D141" s="64" t="s">
        <v>59</v>
      </c>
      <c r="E141" s="64"/>
      <c r="F141" s="64"/>
      <c r="G141" s="64"/>
      <c r="H141" s="65"/>
      <c r="I141" s="96"/>
    </row>
    <row r="142" spans="2:9" ht="27.6">
      <c r="B142" s="87"/>
      <c r="C142" s="63">
        <f>C141+0.1</f>
        <v>22.1</v>
      </c>
      <c r="D142" s="81" t="s">
        <v>60</v>
      </c>
      <c r="E142" s="71" t="s">
        <v>6</v>
      </c>
      <c r="F142" s="27">
        <v>20</v>
      </c>
      <c r="G142" s="35">
        <f>+G105</f>
        <v>225869</v>
      </c>
      <c r="H142" s="62">
        <f t="shared" ref="H142:H144" si="34">ROUND(F142*G142,0)</f>
        <v>4517380</v>
      </c>
      <c r="I142" s="96"/>
    </row>
    <row r="143" spans="2:9" ht="15.6">
      <c r="B143" s="87"/>
      <c r="C143" s="63">
        <v>22.2</v>
      </c>
      <c r="D143" s="81" t="s">
        <v>61</v>
      </c>
      <c r="E143" s="71" t="s">
        <v>47</v>
      </c>
      <c r="F143" s="27">
        <v>15</v>
      </c>
      <c r="G143" s="35">
        <f>+G106</f>
        <v>9035</v>
      </c>
      <c r="H143" s="62">
        <f t="shared" si="34"/>
        <v>135525</v>
      </c>
      <c r="I143" s="96"/>
    </row>
    <row r="144" spans="2:9" ht="15.6">
      <c r="B144" s="87"/>
      <c r="C144" s="63">
        <v>22.3</v>
      </c>
      <c r="D144" s="81" t="s">
        <v>62</v>
      </c>
      <c r="E144" s="71" t="s">
        <v>6</v>
      </c>
      <c r="F144" s="27">
        <v>15</v>
      </c>
      <c r="G144" s="35">
        <f t="shared" ref="G144" si="35">+G107</f>
        <v>15412</v>
      </c>
      <c r="H144" s="62">
        <f t="shared" si="34"/>
        <v>231180</v>
      </c>
      <c r="I144" s="96"/>
    </row>
    <row r="145" spans="2:9" ht="16.2" thickBot="1">
      <c r="B145" s="87"/>
      <c r="C145" s="328" t="s">
        <v>42</v>
      </c>
      <c r="D145" s="329"/>
      <c r="E145" s="330"/>
      <c r="F145" s="53"/>
      <c r="G145" s="33"/>
      <c r="H145" s="54">
        <f>SUM(H142:H144)</f>
        <v>4884085</v>
      </c>
      <c r="I145" s="96"/>
    </row>
    <row r="146" spans="2:9" ht="16.2" thickBot="1">
      <c r="B146" s="87"/>
      <c r="C146" s="55">
        <f>C141+1</f>
        <v>23</v>
      </c>
      <c r="D146" s="64" t="s">
        <v>63</v>
      </c>
      <c r="E146" s="64"/>
      <c r="F146" s="64"/>
      <c r="G146" s="64"/>
      <c r="H146" s="65"/>
      <c r="I146" s="96"/>
    </row>
    <row r="147" spans="2:9" ht="27.6">
      <c r="B147" s="87"/>
      <c r="C147" s="63">
        <v>23.1</v>
      </c>
      <c r="D147" s="81" t="s">
        <v>70</v>
      </c>
      <c r="E147" s="71" t="s">
        <v>6</v>
      </c>
      <c r="F147" s="27">
        <v>20</v>
      </c>
      <c r="G147" s="35">
        <f>+G110</f>
        <v>265728</v>
      </c>
      <c r="H147" s="62">
        <f t="shared" ref="H147:H149" si="36">ROUND(F147*G147,0)</f>
        <v>5314560</v>
      </c>
      <c r="I147" s="96"/>
    </row>
    <row r="148" spans="2:9" ht="15.6">
      <c r="B148" s="87"/>
      <c r="C148" s="63">
        <v>23.2</v>
      </c>
      <c r="D148" s="81" t="s">
        <v>65</v>
      </c>
      <c r="E148" s="71" t="s">
        <v>47</v>
      </c>
      <c r="F148" s="27">
        <v>16</v>
      </c>
      <c r="G148" s="35">
        <f t="shared" ref="G148:G149" si="37">+G111</f>
        <v>11958</v>
      </c>
      <c r="H148" s="62">
        <f t="shared" si="36"/>
        <v>191328</v>
      </c>
      <c r="I148" s="96"/>
    </row>
    <row r="149" spans="2:9" ht="15.6">
      <c r="B149" s="87"/>
      <c r="C149" s="63">
        <v>23.3</v>
      </c>
      <c r="D149" s="81" t="s">
        <v>66</v>
      </c>
      <c r="E149" s="71" t="s">
        <v>6</v>
      </c>
      <c r="F149" s="27">
        <v>20</v>
      </c>
      <c r="G149" s="35">
        <f t="shared" si="37"/>
        <v>27827</v>
      </c>
      <c r="H149" s="62">
        <f t="shared" si="36"/>
        <v>556540</v>
      </c>
      <c r="I149" s="96"/>
    </row>
    <row r="150" spans="2:9" ht="16.2" thickBot="1">
      <c r="B150" s="87"/>
      <c r="C150" s="328" t="s">
        <v>42</v>
      </c>
      <c r="D150" s="329"/>
      <c r="E150" s="330"/>
      <c r="F150" s="53"/>
      <c r="G150" s="33"/>
      <c r="H150" s="54">
        <f>SUM(H147:H149)</f>
        <v>6062428</v>
      </c>
      <c r="I150" s="96"/>
    </row>
    <row r="151" spans="2:9" ht="16.2" thickBot="1">
      <c r="B151" s="87"/>
      <c r="C151" s="68">
        <f>C146+1</f>
        <v>24</v>
      </c>
      <c r="D151" s="56" t="s">
        <v>27</v>
      </c>
      <c r="E151" s="56"/>
      <c r="F151" s="56"/>
      <c r="G151" s="56"/>
      <c r="H151" s="57"/>
      <c r="I151" s="96"/>
    </row>
    <row r="152" spans="2:9" ht="26.4">
      <c r="B152" s="87"/>
      <c r="C152" s="69">
        <f>C151+0.1</f>
        <v>24.1</v>
      </c>
      <c r="D152" s="59" t="s">
        <v>67</v>
      </c>
      <c r="E152" s="71" t="s">
        <v>6</v>
      </c>
      <c r="F152" s="27">
        <v>12</v>
      </c>
      <c r="G152" s="35">
        <f>+G115</f>
        <v>332160</v>
      </c>
      <c r="H152" s="62">
        <f t="shared" ref="H152:H153" si="38">ROUND(F152*G152,0)</f>
        <v>3985920</v>
      </c>
      <c r="I152" s="96"/>
    </row>
    <row r="153" spans="2:9" ht="15.6">
      <c r="B153" s="87"/>
      <c r="C153" s="72">
        <f t="shared" ref="C153" si="39">C152+0.1</f>
        <v>24.200000000000003</v>
      </c>
      <c r="D153" s="59" t="s">
        <v>24</v>
      </c>
      <c r="E153" s="71" t="s">
        <v>6</v>
      </c>
      <c r="F153" s="27">
        <v>12</v>
      </c>
      <c r="G153" s="35">
        <f>+G116</f>
        <v>47831</v>
      </c>
      <c r="H153" s="62">
        <f t="shared" si="38"/>
        <v>573972</v>
      </c>
      <c r="I153" s="96"/>
    </row>
    <row r="154" spans="2:9" ht="16.2" thickBot="1">
      <c r="B154" s="97"/>
      <c r="C154" s="336" t="s">
        <v>42</v>
      </c>
      <c r="D154" s="337"/>
      <c r="E154" s="337"/>
      <c r="F154" s="101"/>
      <c r="G154" s="102"/>
      <c r="H154" s="103">
        <f>SUM(H152:H153)</f>
        <v>4559892</v>
      </c>
      <c r="I154" s="96"/>
    </row>
    <row r="155" spans="2:9" ht="16.8" thickTop="1" thickBot="1">
      <c r="B155" s="87"/>
      <c r="C155" s="104">
        <v>25</v>
      </c>
      <c r="D155" s="49" t="s">
        <v>53</v>
      </c>
      <c r="E155" s="49"/>
      <c r="F155" s="49"/>
      <c r="G155" s="49"/>
      <c r="H155" s="50"/>
      <c r="I155" s="96"/>
    </row>
    <row r="156" spans="2:9" ht="37.950000000000003" customHeight="1">
      <c r="B156" s="87"/>
      <c r="C156" s="69">
        <f>C155+0.1</f>
        <v>25.1</v>
      </c>
      <c r="D156" s="70" t="s">
        <v>54</v>
      </c>
      <c r="E156" s="71" t="s">
        <v>6</v>
      </c>
      <c r="F156" s="27">
        <v>200</v>
      </c>
      <c r="G156" s="35">
        <f>+G119</f>
        <v>6271</v>
      </c>
      <c r="H156" s="62">
        <f t="shared" ref="H156:H160" si="40">ROUND(F156*G156,0)</f>
        <v>1254200</v>
      </c>
      <c r="I156" s="96"/>
    </row>
    <row r="157" spans="2:9" ht="33.6" customHeight="1">
      <c r="B157" s="87"/>
      <c r="C157" s="72">
        <f t="shared" ref="C157:C160" si="41">C156+0.1</f>
        <v>25.200000000000003</v>
      </c>
      <c r="D157" s="70" t="s">
        <v>25</v>
      </c>
      <c r="E157" s="71" t="s">
        <v>6</v>
      </c>
      <c r="F157" s="27">
        <v>250</v>
      </c>
      <c r="G157" s="35">
        <f t="shared" ref="G157:G160" si="42">+G120</f>
        <v>8209</v>
      </c>
      <c r="H157" s="62">
        <f t="shared" si="40"/>
        <v>2052250</v>
      </c>
      <c r="I157" s="96"/>
    </row>
    <row r="158" spans="2:9" ht="31.2" customHeight="1">
      <c r="B158" s="87"/>
      <c r="C158" s="72">
        <f t="shared" si="41"/>
        <v>25.300000000000004</v>
      </c>
      <c r="D158" s="70" t="s">
        <v>26</v>
      </c>
      <c r="E158" s="71" t="s">
        <v>47</v>
      </c>
      <c r="F158" s="27">
        <v>150</v>
      </c>
      <c r="G158" s="35">
        <f t="shared" si="42"/>
        <v>4977</v>
      </c>
      <c r="H158" s="62">
        <f t="shared" si="40"/>
        <v>746550</v>
      </c>
      <c r="I158" s="96"/>
    </row>
    <row r="159" spans="2:9" ht="34.950000000000003" customHeight="1">
      <c r="B159" s="87"/>
      <c r="C159" s="72">
        <f t="shared" si="41"/>
        <v>25.400000000000006</v>
      </c>
      <c r="D159" s="70" t="s">
        <v>55</v>
      </c>
      <c r="E159" s="71" t="s">
        <v>1</v>
      </c>
      <c r="F159" s="27">
        <v>10</v>
      </c>
      <c r="G159" s="35">
        <f t="shared" si="42"/>
        <v>762000</v>
      </c>
      <c r="H159" s="62">
        <f t="shared" si="40"/>
        <v>7620000</v>
      </c>
      <c r="I159" s="96"/>
    </row>
    <row r="160" spans="2:9" ht="23.4" customHeight="1" thickBot="1">
      <c r="B160" s="87"/>
      <c r="C160" s="73">
        <f t="shared" si="41"/>
        <v>25.500000000000007</v>
      </c>
      <c r="D160" s="70" t="s">
        <v>56</v>
      </c>
      <c r="E160" s="71" t="s">
        <v>6</v>
      </c>
      <c r="F160" s="27">
        <v>300</v>
      </c>
      <c r="G160" s="35">
        <f t="shared" si="42"/>
        <v>31750</v>
      </c>
      <c r="H160" s="62">
        <f t="shared" si="40"/>
        <v>9525000</v>
      </c>
      <c r="I160" s="96"/>
    </row>
    <row r="161" spans="2:9" ht="16.2" thickBot="1">
      <c r="B161" s="87"/>
      <c r="C161" s="328" t="s">
        <v>42</v>
      </c>
      <c r="D161" s="329"/>
      <c r="E161" s="330"/>
      <c r="F161" s="53"/>
      <c r="G161" s="33"/>
      <c r="H161" s="54">
        <f>SUM(H156:H160)</f>
        <v>21198000</v>
      </c>
      <c r="I161" s="96"/>
    </row>
    <row r="162" spans="2:9" ht="15.6">
      <c r="B162" s="87"/>
      <c r="C162" s="319" t="s">
        <v>73</v>
      </c>
      <c r="D162" s="320"/>
      <c r="E162" s="320"/>
      <c r="F162" s="320"/>
      <c r="G162" s="321"/>
      <c r="H162" s="47"/>
      <c r="I162" s="96"/>
    </row>
    <row r="163" spans="2:9" ht="16.2" thickBot="1">
      <c r="B163" s="87"/>
      <c r="C163" s="48">
        <v>26</v>
      </c>
      <c r="D163" s="49" t="s">
        <v>41</v>
      </c>
      <c r="E163" s="49"/>
      <c r="F163" s="49"/>
      <c r="G163" s="49"/>
      <c r="H163" s="50"/>
      <c r="I163" s="96"/>
    </row>
    <row r="164" spans="2:9" ht="15.6">
      <c r="B164" s="87"/>
      <c r="C164" s="51">
        <f t="shared" ref="C164" si="43">C163+0.1</f>
        <v>26.1</v>
      </c>
      <c r="D164" s="42" t="s">
        <v>21</v>
      </c>
      <c r="E164" s="41" t="s">
        <v>6</v>
      </c>
      <c r="F164" s="43">
        <v>50</v>
      </c>
      <c r="G164" s="36">
        <f>+G11</f>
        <v>13951</v>
      </c>
      <c r="H164" s="52">
        <f t="shared" ref="H164" si="44">ROUND(F164*G164,0)</f>
        <v>697550</v>
      </c>
      <c r="I164" s="96"/>
    </row>
    <row r="165" spans="2:9" ht="16.2" thickBot="1">
      <c r="B165" s="87"/>
      <c r="C165" s="322" t="s">
        <v>42</v>
      </c>
      <c r="D165" s="323"/>
      <c r="E165" s="324"/>
      <c r="F165" s="53"/>
      <c r="G165" s="33"/>
      <c r="H165" s="54">
        <f>SUM(H164)</f>
        <v>697550</v>
      </c>
      <c r="I165" s="96"/>
    </row>
    <row r="166" spans="2:9" ht="16.2" thickBot="1">
      <c r="B166" s="87"/>
      <c r="C166" s="319" t="s">
        <v>74</v>
      </c>
      <c r="D166" s="320"/>
      <c r="E166" s="320"/>
      <c r="F166" s="320"/>
      <c r="G166" s="321"/>
      <c r="H166" s="74"/>
      <c r="I166" s="96"/>
    </row>
    <row r="167" spans="2:9" ht="16.2" thickBot="1">
      <c r="B167" s="87"/>
      <c r="C167" s="55">
        <v>27</v>
      </c>
      <c r="D167" s="56" t="s">
        <v>41</v>
      </c>
      <c r="E167" s="56"/>
      <c r="F167" s="56"/>
      <c r="G167" s="56"/>
      <c r="H167" s="57"/>
      <c r="I167" s="96"/>
    </row>
    <row r="168" spans="2:9" ht="15.6">
      <c r="B168" s="87"/>
      <c r="C168" s="58">
        <f>C167+0.1</f>
        <v>27.1</v>
      </c>
      <c r="D168" s="59" t="s">
        <v>44</v>
      </c>
      <c r="E168" s="40" t="s">
        <v>6</v>
      </c>
      <c r="F168" s="27">
        <v>12</v>
      </c>
      <c r="G168" s="35">
        <f>+G127</f>
        <v>31887</v>
      </c>
      <c r="H168" s="52">
        <f t="shared" ref="H168:H176" si="45">ROUND(F168*G168,0)</f>
        <v>382644</v>
      </c>
      <c r="I168" s="96"/>
    </row>
    <row r="169" spans="2:9" ht="27.75" customHeight="1">
      <c r="B169" s="87"/>
      <c r="C169" s="60">
        <f t="shared" ref="C169:C176" si="46">C168+0.1</f>
        <v>27.200000000000003</v>
      </c>
      <c r="D169" s="59" t="s">
        <v>45</v>
      </c>
      <c r="E169" s="40" t="s">
        <v>6</v>
      </c>
      <c r="F169" s="27">
        <v>120</v>
      </c>
      <c r="G169" s="35">
        <f t="shared" ref="G169:G176" si="47">+G128</f>
        <v>35873</v>
      </c>
      <c r="H169" s="62">
        <f t="shared" si="45"/>
        <v>4304760</v>
      </c>
      <c r="I169" s="96"/>
    </row>
    <row r="170" spans="2:9" ht="29.25" customHeight="1">
      <c r="B170" s="87"/>
      <c r="C170" s="60">
        <f t="shared" si="46"/>
        <v>27.300000000000004</v>
      </c>
      <c r="D170" s="59" t="s">
        <v>46</v>
      </c>
      <c r="E170" s="40" t="s">
        <v>47</v>
      </c>
      <c r="F170" s="27">
        <v>150</v>
      </c>
      <c r="G170" s="35">
        <f t="shared" si="47"/>
        <v>18601</v>
      </c>
      <c r="H170" s="62">
        <f t="shared" si="45"/>
        <v>2790150</v>
      </c>
      <c r="I170" s="96"/>
    </row>
    <row r="171" spans="2:9" ht="15.6">
      <c r="B171" s="87"/>
      <c r="C171" s="60">
        <f t="shared" si="46"/>
        <v>27.400000000000006</v>
      </c>
      <c r="D171" s="59" t="s">
        <v>20</v>
      </c>
      <c r="E171" s="40" t="s">
        <v>6</v>
      </c>
      <c r="F171" s="27">
        <v>240</v>
      </c>
      <c r="G171" s="35">
        <f t="shared" si="47"/>
        <v>21258</v>
      </c>
      <c r="H171" s="62">
        <f t="shared" si="45"/>
        <v>5101920</v>
      </c>
      <c r="I171" s="96"/>
    </row>
    <row r="172" spans="2:9" ht="15.6">
      <c r="B172" s="87"/>
      <c r="C172" s="60">
        <f t="shared" si="46"/>
        <v>27.500000000000007</v>
      </c>
      <c r="D172" s="59" t="s">
        <v>20</v>
      </c>
      <c r="E172" s="40" t="s">
        <v>47</v>
      </c>
      <c r="F172" s="27">
        <v>120</v>
      </c>
      <c r="G172" s="35">
        <f t="shared" si="47"/>
        <v>12356</v>
      </c>
      <c r="H172" s="62">
        <f t="shared" si="45"/>
        <v>1482720</v>
      </c>
      <c r="I172" s="96"/>
    </row>
    <row r="173" spans="2:9" ht="15.6">
      <c r="B173" s="87"/>
      <c r="C173" s="60">
        <f t="shared" si="46"/>
        <v>27.600000000000009</v>
      </c>
      <c r="D173" s="59" t="s">
        <v>21</v>
      </c>
      <c r="E173" s="40" t="s">
        <v>6</v>
      </c>
      <c r="F173" s="27">
        <v>400</v>
      </c>
      <c r="G173" s="35">
        <f t="shared" si="47"/>
        <v>13951</v>
      </c>
      <c r="H173" s="62">
        <f t="shared" si="45"/>
        <v>5580400</v>
      </c>
      <c r="I173" s="96"/>
    </row>
    <row r="174" spans="2:9" ht="15.6">
      <c r="B174" s="87"/>
      <c r="C174" s="60">
        <f>C173+0.1</f>
        <v>27.70000000000001</v>
      </c>
      <c r="D174" s="59" t="s">
        <v>48</v>
      </c>
      <c r="E174" s="40" t="s">
        <v>6</v>
      </c>
      <c r="F174" s="27">
        <v>8</v>
      </c>
      <c r="G174" s="35">
        <f t="shared" si="47"/>
        <v>69089</v>
      </c>
      <c r="H174" s="62">
        <f t="shared" si="45"/>
        <v>552712</v>
      </c>
      <c r="I174" s="96"/>
    </row>
    <row r="175" spans="2:9" ht="15.6">
      <c r="B175" s="87"/>
      <c r="C175" s="60">
        <f t="shared" si="46"/>
        <v>27.800000000000011</v>
      </c>
      <c r="D175" s="59" t="s">
        <v>48</v>
      </c>
      <c r="E175" s="40" t="s">
        <v>47</v>
      </c>
      <c r="F175" s="27">
        <v>8</v>
      </c>
      <c r="G175" s="35">
        <f t="shared" si="47"/>
        <v>42516</v>
      </c>
      <c r="H175" s="62">
        <f t="shared" si="45"/>
        <v>340128</v>
      </c>
      <c r="I175" s="96"/>
    </row>
    <row r="176" spans="2:9" ht="15.6">
      <c r="B176" s="87"/>
      <c r="C176" s="60">
        <f t="shared" si="46"/>
        <v>27.900000000000013</v>
      </c>
      <c r="D176" s="59" t="s">
        <v>22</v>
      </c>
      <c r="E176" s="40" t="s">
        <v>47</v>
      </c>
      <c r="F176" s="27">
        <v>8</v>
      </c>
      <c r="G176" s="35">
        <f t="shared" si="47"/>
        <v>4517</v>
      </c>
      <c r="H176" s="62">
        <f t="shared" si="45"/>
        <v>36136</v>
      </c>
      <c r="I176" s="96"/>
    </row>
    <row r="177" spans="2:9" ht="16.2" thickBot="1">
      <c r="B177" s="87"/>
      <c r="C177" s="325" t="s">
        <v>42</v>
      </c>
      <c r="D177" s="326"/>
      <c r="E177" s="327"/>
      <c r="F177" s="76"/>
      <c r="G177" s="77"/>
      <c r="H177" s="78">
        <f>SUM(H168:H176)</f>
        <v>20571570</v>
      </c>
      <c r="I177" s="96"/>
    </row>
    <row r="178" spans="2:9" ht="16.8" thickTop="1" thickBot="1">
      <c r="B178" s="87"/>
      <c r="C178" s="80">
        <f>C167+1</f>
        <v>28</v>
      </c>
      <c r="D178" s="49" t="s">
        <v>28</v>
      </c>
      <c r="E178" s="49"/>
      <c r="F178" s="49"/>
      <c r="G178" s="49"/>
      <c r="H178" s="50"/>
      <c r="I178" s="96"/>
    </row>
    <row r="179" spans="2:9" ht="15.6">
      <c r="B179" s="87"/>
      <c r="C179" s="61">
        <v>28.1</v>
      </c>
      <c r="D179" s="59" t="s">
        <v>23</v>
      </c>
      <c r="E179" s="40" t="s">
        <v>6</v>
      </c>
      <c r="F179" s="27">
        <v>12</v>
      </c>
      <c r="G179" s="35">
        <f>+G96</f>
        <v>11307</v>
      </c>
      <c r="H179" s="62">
        <f t="shared" ref="H179:H181" si="48">ROUND(F179*G179,0)</f>
        <v>135684</v>
      </c>
      <c r="I179" s="96"/>
    </row>
    <row r="180" spans="2:9" ht="15.6">
      <c r="B180" s="87"/>
      <c r="C180" s="61">
        <v>28.2</v>
      </c>
      <c r="D180" s="59" t="s">
        <v>49</v>
      </c>
      <c r="E180" s="40" t="s">
        <v>6</v>
      </c>
      <c r="F180" s="27">
        <v>12</v>
      </c>
      <c r="G180" s="35">
        <f>+G27</f>
        <v>93005</v>
      </c>
      <c r="H180" s="62">
        <f t="shared" si="48"/>
        <v>1116060</v>
      </c>
      <c r="I180" s="96"/>
    </row>
    <row r="181" spans="2:9" ht="24" customHeight="1">
      <c r="B181" s="87"/>
      <c r="C181" s="63">
        <v>28.3</v>
      </c>
      <c r="D181" s="59" t="s">
        <v>50</v>
      </c>
      <c r="E181" s="40" t="s">
        <v>6</v>
      </c>
      <c r="F181" s="27">
        <v>12</v>
      </c>
      <c r="G181" s="35">
        <f t="shared" ref="G181" si="49">+G98</f>
        <v>83296</v>
      </c>
      <c r="H181" s="62">
        <f t="shared" si="48"/>
        <v>999552</v>
      </c>
      <c r="I181" s="96"/>
    </row>
    <row r="182" spans="2:9" ht="16.2" thickBot="1">
      <c r="B182" s="87"/>
      <c r="C182" s="328" t="s">
        <v>42</v>
      </c>
      <c r="D182" s="329"/>
      <c r="E182" s="330"/>
      <c r="F182" s="53"/>
      <c r="G182" s="33"/>
      <c r="H182" s="54">
        <f>SUM(H179:H181)</f>
        <v>2251296</v>
      </c>
      <c r="I182" s="96"/>
    </row>
    <row r="183" spans="2:9" ht="16.2" thickBot="1">
      <c r="B183" s="87"/>
      <c r="C183" s="55">
        <f>C178+1</f>
        <v>29</v>
      </c>
      <c r="D183" s="64" t="s">
        <v>58</v>
      </c>
      <c r="E183" s="64"/>
      <c r="F183" s="64"/>
      <c r="G183" s="64"/>
      <c r="H183" s="65"/>
      <c r="I183" s="96"/>
    </row>
    <row r="184" spans="2:9" ht="26.4">
      <c r="B184" s="87"/>
      <c r="C184" s="66">
        <v>29.1</v>
      </c>
      <c r="D184" s="59" t="str">
        <f>+'[1]MATRIZ DE MERCADO LA LT'!B223</f>
        <v>SUMINISTRO E INSTALACIÓN DE MANTO ASFALTICO PARA CUBIERTA, INCLUYE PINTURA (2 MANOS)</v>
      </c>
      <c r="E184" s="40" t="s">
        <v>6</v>
      </c>
      <c r="F184" s="27">
        <v>40</v>
      </c>
      <c r="G184" s="35">
        <f>+G59</f>
        <v>88541</v>
      </c>
      <c r="H184" s="67">
        <f t="shared" ref="H184:H185" si="50">ROUND(F184*G184,0)</f>
        <v>3541640</v>
      </c>
      <c r="I184" s="96"/>
    </row>
    <row r="185" spans="2:9" ht="26.4">
      <c r="B185" s="87"/>
      <c r="C185" s="63">
        <v>29.2</v>
      </c>
      <c r="D185" s="59" t="s">
        <v>52</v>
      </c>
      <c r="E185" s="40" t="s">
        <v>6</v>
      </c>
      <c r="F185" s="27">
        <v>40</v>
      </c>
      <c r="G185" s="35">
        <f>+G60</f>
        <v>111606</v>
      </c>
      <c r="H185" s="62">
        <f t="shared" si="50"/>
        <v>4464240</v>
      </c>
      <c r="I185" s="96"/>
    </row>
    <row r="186" spans="2:9" ht="16.2" thickBot="1">
      <c r="B186" s="87"/>
      <c r="C186" s="328" t="s">
        <v>42</v>
      </c>
      <c r="D186" s="329"/>
      <c r="E186" s="330"/>
      <c r="F186" s="53"/>
      <c r="G186" s="33"/>
      <c r="H186" s="54">
        <f>SUM(H184:H185)</f>
        <v>8005880</v>
      </c>
      <c r="I186" s="96"/>
    </row>
    <row r="187" spans="2:9" ht="16.2" thickBot="1">
      <c r="B187" s="87"/>
      <c r="C187" s="55">
        <f>C183+1</f>
        <v>30</v>
      </c>
      <c r="D187" s="64" t="s">
        <v>59</v>
      </c>
      <c r="E187" s="64"/>
      <c r="F187" s="64"/>
      <c r="G187" s="64"/>
      <c r="H187" s="65"/>
      <c r="I187" s="96"/>
    </row>
    <row r="188" spans="2:9" ht="27.6">
      <c r="B188" s="87"/>
      <c r="C188" s="63">
        <f>C187+0.1</f>
        <v>30.1</v>
      </c>
      <c r="D188" s="81" t="s">
        <v>60</v>
      </c>
      <c r="E188" s="71" t="s">
        <v>6</v>
      </c>
      <c r="F188" s="27">
        <v>12</v>
      </c>
      <c r="G188" s="35">
        <f>+G142</f>
        <v>225869</v>
      </c>
      <c r="H188" s="62">
        <f t="shared" ref="H188:H190" si="51">ROUND(F188*G188,0)</f>
        <v>2710428</v>
      </c>
      <c r="I188" s="96"/>
    </row>
    <row r="189" spans="2:9" ht="15.6">
      <c r="B189" s="87"/>
      <c r="C189" s="63">
        <v>30.2</v>
      </c>
      <c r="D189" s="81" t="s">
        <v>61</v>
      </c>
      <c r="E189" s="71" t="s">
        <v>47</v>
      </c>
      <c r="F189" s="27">
        <v>8</v>
      </c>
      <c r="G189" s="35">
        <f t="shared" ref="G189:G190" si="52">+G143</f>
        <v>9035</v>
      </c>
      <c r="H189" s="62">
        <f t="shared" si="51"/>
        <v>72280</v>
      </c>
      <c r="I189" s="96"/>
    </row>
    <row r="190" spans="2:9" ht="15.6">
      <c r="B190" s="87"/>
      <c r="C190" s="63">
        <v>30.3</v>
      </c>
      <c r="D190" s="81" t="s">
        <v>62</v>
      </c>
      <c r="E190" s="71" t="s">
        <v>6</v>
      </c>
      <c r="F190" s="27">
        <v>12</v>
      </c>
      <c r="G190" s="35">
        <f t="shared" si="52"/>
        <v>15412</v>
      </c>
      <c r="H190" s="62">
        <f t="shared" si="51"/>
        <v>184944</v>
      </c>
      <c r="I190" s="96"/>
    </row>
    <row r="191" spans="2:9" ht="16.2" thickBot="1">
      <c r="B191" s="87"/>
      <c r="C191" s="328" t="s">
        <v>42</v>
      </c>
      <c r="D191" s="329"/>
      <c r="E191" s="330"/>
      <c r="F191" s="53"/>
      <c r="G191" s="33"/>
      <c r="H191" s="54">
        <f>SUM(H188:H190)</f>
        <v>2967652</v>
      </c>
      <c r="I191" s="96"/>
    </row>
    <row r="192" spans="2:9" ht="16.2" thickBot="1">
      <c r="B192" s="87"/>
      <c r="C192" s="55">
        <f>C187+1</f>
        <v>31</v>
      </c>
      <c r="D192" s="64" t="s">
        <v>63</v>
      </c>
      <c r="E192" s="64"/>
      <c r="F192" s="64"/>
      <c r="G192" s="64"/>
      <c r="H192" s="65"/>
      <c r="I192" s="96"/>
    </row>
    <row r="193" spans="2:9" ht="27.6">
      <c r="B193" s="87"/>
      <c r="C193" s="63">
        <v>31.1</v>
      </c>
      <c r="D193" s="81" t="s">
        <v>75</v>
      </c>
      <c r="E193" s="71" t="s">
        <v>6</v>
      </c>
      <c r="F193" s="27">
        <v>12</v>
      </c>
      <c r="G193" s="35">
        <f>+G147</f>
        <v>265728</v>
      </c>
      <c r="H193" s="62">
        <f t="shared" ref="H193:H195" si="53">ROUND(F193*G193,0)</f>
        <v>3188736</v>
      </c>
      <c r="I193" s="96"/>
    </row>
    <row r="194" spans="2:9" ht="15.6">
      <c r="B194" s="87"/>
      <c r="C194" s="63">
        <v>31.2</v>
      </c>
      <c r="D194" s="81" t="s">
        <v>65</v>
      </c>
      <c r="E194" s="71" t="s">
        <v>47</v>
      </c>
      <c r="F194" s="27">
        <v>8</v>
      </c>
      <c r="G194" s="35">
        <f t="shared" ref="G194:G195" si="54">+G148</f>
        <v>11958</v>
      </c>
      <c r="H194" s="62">
        <f t="shared" si="53"/>
        <v>95664</v>
      </c>
      <c r="I194" s="96"/>
    </row>
    <row r="195" spans="2:9" ht="15.6">
      <c r="B195" s="87"/>
      <c r="C195" s="63">
        <v>31.3</v>
      </c>
      <c r="D195" s="81" t="s">
        <v>66</v>
      </c>
      <c r="E195" s="71" t="s">
        <v>6</v>
      </c>
      <c r="F195" s="27">
        <v>10</v>
      </c>
      <c r="G195" s="35">
        <f t="shared" si="54"/>
        <v>27827</v>
      </c>
      <c r="H195" s="62">
        <f t="shared" si="53"/>
        <v>278270</v>
      </c>
      <c r="I195" s="96"/>
    </row>
    <row r="196" spans="2:9" ht="16.2" thickBot="1">
      <c r="B196" s="87"/>
      <c r="C196" s="328" t="s">
        <v>42</v>
      </c>
      <c r="D196" s="329"/>
      <c r="E196" s="330"/>
      <c r="F196" s="53"/>
      <c r="G196" s="33"/>
      <c r="H196" s="54">
        <f>SUM(H193:H195)</f>
        <v>3562670</v>
      </c>
      <c r="I196" s="96"/>
    </row>
    <row r="197" spans="2:9" ht="16.2" thickBot="1">
      <c r="B197" s="87"/>
      <c r="C197" s="68">
        <f>C192+1</f>
        <v>32</v>
      </c>
      <c r="D197" s="56" t="s">
        <v>27</v>
      </c>
      <c r="E197" s="56"/>
      <c r="F197" s="56"/>
      <c r="G197" s="56"/>
      <c r="H197" s="57"/>
      <c r="I197" s="96"/>
    </row>
    <row r="198" spans="2:9" ht="26.4">
      <c r="B198" s="87"/>
      <c r="C198" s="69">
        <f>C197+0.1</f>
        <v>32.1</v>
      </c>
      <c r="D198" s="59" t="s">
        <v>67</v>
      </c>
      <c r="E198" s="71" t="s">
        <v>6</v>
      </c>
      <c r="F198" s="27">
        <v>12</v>
      </c>
      <c r="G198" s="35">
        <f>+G152</f>
        <v>332160</v>
      </c>
      <c r="H198" s="62">
        <f t="shared" ref="H198:H199" si="55">ROUND(F198*G198,0)</f>
        <v>3985920</v>
      </c>
      <c r="I198" s="96"/>
    </row>
    <row r="199" spans="2:9" ht="15.6">
      <c r="B199" s="87"/>
      <c r="C199" s="72">
        <f t="shared" ref="C199" si="56">C198+0.1</f>
        <v>32.200000000000003</v>
      </c>
      <c r="D199" s="59" t="s">
        <v>24</v>
      </c>
      <c r="E199" s="71" t="s">
        <v>6</v>
      </c>
      <c r="F199" s="27">
        <v>12</v>
      </c>
      <c r="G199" s="35">
        <f>+G153</f>
        <v>47831</v>
      </c>
      <c r="H199" s="62">
        <f t="shared" si="55"/>
        <v>573972</v>
      </c>
      <c r="I199" s="96"/>
    </row>
    <row r="200" spans="2:9" ht="16.2" thickBot="1">
      <c r="B200" s="87"/>
      <c r="C200" s="331" t="s">
        <v>42</v>
      </c>
      <c r="D200" s="332"/>
      <c r="E200" s="332"/>
      <c r="F200" s="90"/>
      <c r="G200" s="34"/>
      <c r="H200" s="91">
        <f>SUM(H198:H199)</f>
        <v>4559892</v>
      </c>
      <c r="I200" s="96"/>
    </row>
    <row r="201" spans="2:9" ht="15.6">
      <c r="B201" s="87"/>
      <c r="C201" s="68">
        <v>33</v>
      </c>
      <c r="D201" s="56" t="s">
        <v>53</v>
      </c>
      <c r="E201" s="56"/>
      <c r="F201" s="56"/>
      <c r="G201" s="56"/>
      <c r="H201" s="57"/>
      <c r="I201" s="96"/>
    </row>
    <row r="202" spans="2:9" ht="27.6">
      <c r="B202" s="87"/>
      <c r="C202" s="72">
        <v>33.1</v>
      </c>
      <c r="D202" s="70" t="s">
        <v>55</v>
      </c>
      <c r="E202" s="71" t="s">
        <v>1</v>
      </c>
      <c r="F202" s="27">
        <v>30</v>
      </c>
      <c r="G202" s="35">
        <f>+G159</f>
        <v>762000</v>
      </c>
      <c r="H202" s="62">
        <f t="shared" ref="H202:H203" si="57">ROUND(F202*G202,0)</f>
        <v>22860000</v>
      </c>
      <c r="I202" s="96"/>
    </row>
    <row r="203" spans="2:9" ht="15.6">
      <c r="B203" s="87"/>
      <c r="C203" s="105">
        <f t="shared" ref="C203" si="58">C202+0.1</f>
        <v>33.200000000000003</v>
      </c>
      <c r="D203" s="106" t="s">
        <v>56</v>
      </c>
      <c r="E203" s="107" t="s">
        <v>6</v>
      </c>
      <c r="F203" s="27">
        <v>300</v>
      </c>
      <c r="G203" s="35">
        <f>+G160</f>
        <v>31750</v>
      </c>
      <c r="H203" s="62">
        <f t="shared" si="57"/>
        <v>9525000</v>
      </c>
      <c r="I203" s="96"/>
    </row>
    <row r="204" spans="2:9" ht="16.2" thickBot="1">
      <c r="B204" s="97"/>
      <c r="C204" s="325" t="s">
        <v>42</v>
      </c>
      <c r="D204" s="333"/>
      <c r="E204" s="334"/>
      <c r="F204" s="76"/>
      <c r="G204" s="77"/>
      <c r="H204" s="78">
        <f>SUM(H202:H203)</f>
        <v>32385000</v>
      </c>
      <c r="I204" s="98"/>
    </row>
    <row r="205" spans="2:9" ht="16.8" thickTop="1" thickBot="1">
      <c r="B205" s="87"/>
      <c r="C205" s="335"/>
      <c r="D205" s="335"/>
      <c r="E205" s="335"/>
      <c r="F205" s="335"/>
      <c r="G205" s="335"/>
      <c r="H205" s="335"/>
      <c r="I205" s="96"/>
    </row>
    <row r="206" spans="2:9" ht="16.8" thickTop="1" thickBot="1">
      <c r="B206" s="87"/>
      <c r="C206" s="316"/>
      <c r="D206" s="317"/>
      <c r="E206" s="317"/>
      <c r="F206" s="317"/>
      <c r="G206" s="318"/>
      <c r="H206" s="108">
        <f>+H204+H200+H196+H191+H186+H182+H177+H165+H161+H154+H150+H145+H140+H136+H124+H117+H113+H108+H103+H99+H94+H82+H75+H71+H66+H61+H57+H52+H40+H33+H29+H24+H12</f>
        <v>748427236</v>
      </c>
      <c r="I206" s="96"/>
    </row>
    <row r="207" spans="2:9" ht="15.6">
      <c r="B207" s="87"/>
      <c r="C207" s="299"/>
      <c r="D207" s="302" t="s">
        <v>76</v>
      </c>
      <c r="E207" s="303"/>
      <c r="F207" s="304"/>
      <c r="G207" s="109">
        <v>0.21</v>
      </c>
      <c r="H207" s="305"/>
      <c r="I207" s="96"/>
    </row>
    <row r="208" spans="2:9" ht="15.6">
      <c r="B208" s="87"/>
      <c r="C208" s="300"/>
      <c r="D208" s="308" t="s">
        <v>77</v>
      </c>
      <c r="E208" s="309"/>
      <c r="F208" s="310"/>
      <c r="G208" s="110">
        <v>0.02</v>
      </c>
      <c r="H208" s="306"/>
      <c r="I208" s="96"/>
    </row>
    <row r="209" spans="2:13" ht="15.6">
      <c r="B209" s="87"/>
      <c r="C209" s="300"/>
      <c r="D209" s="308" t="s">
        <v>78</v>
      </c>
      <c r="E209" s="309"/>
      <c r="F209" s="310"/>
      <c r="G209" s="110">
        <v>0.05</v>
      </c>
      <c r="H209" s="307"/>
      <c r="I209" s="96"/>
    </row>
    <row r="210" spans="2:13" ht="16.2" thickBot="1">
      <c r="B210" s="87"/>
      <c r="C210" s="300"/>
      <c r="D210" s="311" t="s">
        <v>16</v>
      </c>
      <c r="E210" s="312"/>
      <c r="F210" s="313"/>
      <c r="G210" s="111">
        <v>0.19</v>
      </c>
      <c r="H210" s="112">
        <f>ROUND((H206/(1+28%))*5%*19%,0)</f>
        <v>5554733</v>
      </c>
      <c r="I210" s="96"/>
    </row>
    <row r="211" spans="2:13" ht="16.2" thickBot="1">
      <c r="B211" s="87"/>
      <c r="C211" s="301"/>
      <c r="D211" s="314" t="s">
        <v>17</v>
      </c>
      <c r="E211" s="315"/>
      <c r="F211" s="315"/>
      <c r="G211" s="315"/>
      <c r="H211" s="113">
        <f>SUM(H206:H210)</f>
        <v>753981969</v>
      </c>
      <c r="I211" s="96"/>
    </row>
    <row r="212" spans="2:13" ht="16.2" thickBot="1">
      <c r="B212" s="87"/>
      <c r="C212" s="39"/>
      <c r="D212" s="39"/>
      <c r="E212" s="29"/>
      <c r="F212" s="39"/>
      <c r="G212" s="32"/>
      <c r="H212" s="29"/>
      <c r="I212" s="96"/>
    </row>
    <row r="213" spans="2:13" ht="16.2" thickBot="1">
      <c r="B213" s="87"/>
      <c r="C213" s="114">
        <v>34</v>
      </c>
      <c r="D213" s="115" t="s">
        <v>79</v>
      </c>
      <c r="E213" s="115"/>
      <c r="F213" s="115"/>
      <c r="G213" s="115"/>
      <c r="H213" s="116"/>
      <c r="I213" s="96"/>
    </row>
    <row r="214" spans="2:13" ht="52.8">
      <c r="B214" s="87"/>
      <c r="C214" s="117">
        <v>34.1</v>
      </c>
      <c r="D214" s="118" t="s">
        <v>80</v>
      </c>
      <c r="E214" s="119" t="s">
        <v>3</v>
      </c>
      <c r="F214" s="43">
        <v>1</v>
      </c>
      <c r="G214" s="36">
        <v>96018031</v>
      </c>
      <c r="H214" s="52">
        <f t="shared" ref="H214" si="59">ROUND(F214*G214,0)</f>
        <v>96018031</v>
      </c>
      <c r="I214" s="96"/>
      <c r="J214" s="92"/>
    </row>
    <row r="215" spans="2:13" ht="16.2" thickBot="1">
      <c r="B215" s="87"/>
      <c r="C215" s="291"/>
      <c r="D215" s="292"/>
      <c r="E215" s="120"/>
      <c r="F215" s="28"/>
      <c r="G215" s="34"/>
      <c r="H215" s="91"/>
      <c r="I215" s="96"/>
    </row>
    <row r="216" spans="2:13" ht="16.2" thickBot="1">
      <c r="B216" s="87"/>
      <c r="C216" s="293" t="s">
        <v>15</v>
      </c>
      <c r="D216" s="294"/>
      <c r="E216" s="294"/>
      <c r="F216" s="294"/>
      <c r="G216" s="295"/>
      <c r="H216" s="121">
        <f>SUM(H214:H215)</f>
        <v>96018031</v>
      </c>
      <c r="I216" s="96"/>
    </row>
    <row r="217" spans="2:13" ht="15.6">
      <c r="B217" s="87"/>
      <c r="C217" s="39"/>
      <c r="D217" s="39"/>
      <c r="E217" s="29"/>
      <c r="F217" s="39"/>
      <c r="G217" s="32"/>
      <c r="H217" s="29"/>
      <c r="I217" s="96"/>
    </row>
    <row r="218" spans="2:13" ht="16.2" thickBot="1">
      <c r="B218" s="87"/>
      <c r="C218" s="122"/>
      <c r="D218" s="122"/>
      <c r="E218" s="122"/>
      <c r="F218" s="122"/>
      <c r="G218" s="122"/>
      <c r="H218" s="122"/>
      <c r="I218" s="96"/>
    </row>
    <row r="219" spans="2:13" ht="21.6" thickBot="1">
      <c r="B219" s="87"/>
      <c r="C219" s="296" t="s">
        <v>81</v>
      </c>
      <c r="D219" s="297"/>
      <c r="E219" s="297"/>
      <c r="F219" s="297"/>
      <c r="G219" s="298"/>
      <c r="H219" s="123">
        <f>H211+H216</f>
        <v>850000000</v>
      </c>
      <c r="I219" s="96"/>
      <c r="J219" s="124"/>
    </row>
    <row r="220" spans="2:13" ht="16.2" thickBot="1">
      <c r="B220" s="87"/>
      <c r="C220" s="125"/>
      <c r="D220" s="126"/>
      <c r="E220" s="126"/>
      <c r="F220" s="30"/>
      <c r="G220" s="127"/>
      <c r="H220" s="128"/>
      <c r="I220" s="96"/>
      <c r="J220" s="92"/>
    </row>
    <row r="221" spans="2:13" ht="38.4" customHeight="1" thickBot="1">
      <c r="B221" s="87"/>
      <c r="C221" s="285" t="s">
        <v>82</v>
      </c>
      <c r="D221" s="286"/>
      <c r="E221" s="286"/>
      <c r="F221" s="286"/>
      <c r="G221" s="286"/>
      <c r="H221" s="287"/>
      <c r="I221" s="96"/>
    </row>
    <row r="222" spans="2:13" ht="34.200000000000003" customHeight="1" thickBot="1">
      <c r="B222" s="87"/>
      <c r="C222" s="282" t="s">
        <v>83</v>
      </c>
      <c r="D222" s="283"/>
      <c r="E222" s="283"/>
      <c r="F222" s="283"/>
      <c r="G222" s="283"/>
      <c r="H222" s="284"/>
      <c r="I222" s="96"/>
    </row>
    <row r="223" spans="2:13" ht="102.6" customHeight="1" thickBot="1">
      <c r="B223" s="87"/>
      <c r="C223" s="282" t="s">
        <v>84</v>
      </c>
      <c r="D223" s="283"/>
      <c r="E223" s="283"/>
      <c r="F223" s="283"/>
      <c r="G223" s="283"/>
      <c r="H223" s="284"/>
      <c r="I223" s="96"/>
      <c r="J223" s="129"/>
      <c r="K223" s="129"/>
      <c r="L223" s="129"/>
      <c r="M223" s="129"/>
    </row>
    <row r="224" spans="2:13" ht="28.95" customHeight="1" thickBot="1">
      <c r="B224" s="87"/>
      <c r="C224" s="282" t="s">
        <v>85</v>
      </c>
      <c r="D224" s="283"/>
      <c r="E224" s="283"/>
      <c r="F224" s="283"/>
      <c r="G224" s="283"/>
      <c r="H224" s="284"/>
      <c r="I224" s="96"/>
    </row>
    <row r="225" spans="2:9" ht="26.4" customHeight="1" thickBot="1">
      <c r="B225" s="87"/>
      <c r="C225" s="285" t="s">
        <v>86</v>
      </c>
      <c r="D225" s="286"/>
      <c r="E225" s="286"/>
      <c r="F225" s="286"/>
      <c r="G225" s="286"/>
      <c r="H225" s="287"/>
      <c r="I225" s="96"/>
    </row>
    <row r="226" spans="2:9" ht="30.6" customHeight="1" thickBot="1">
      <c r="B226" s="130"/>
      <c r="C226" s="288" t="s">
        <v>87</v>
      </c>
      <c r="D226" s="289"/>
      <c r="E226" s="289"/>
      <c r="F226" s="289"/>
      <c r="G226" s="289"/>
      <c r="H226" s="290"/>
      <c r="I226" s="131"/>
    </row>
    <row r="227" spans="2:9" ht="16.2" thickTop="1">
      <c r="C227" s="37"/>
      <c r="D227" s="37"/>
      <c r="E227" s="37"/>
      <c r="F227" s="37"/>
      <c r="G227" s="37"/>
      <c r="H227" s="37"/>
    </row>
  </sheetData>
  <mergeCells count="68">
    <mergeCell ref="C33:E33"/>
    <mergeCell ref="D2:G2"/>
    <mergeCell ref="C3:H3"/>
    <mergeCell ref="C4:H5"/>
    <mergeCell ref="C6:H6"/>
    <mergeCell ref="C7:C8"/>
    <mergeCell ref="D7:D8"/>
    <mergeCell ref="E7:E8"/>
    <mergeCell ref="F7:F8"/>
    <mergeCell ref="G7:G8"/>
    <mergeCell ref="H7:H8"/>
    <mergeCell ref="C9:G9"/>
    <mergeCell ref="C12:E12"/>
    <mergeCell ref="C13:G13"/>
    <mergeCell ref="C24:E24"/>
    <mergeCell ref="C29:E29"/>
    <mergeCell ref="C99:E99"/>
    <mergeCell ref="C40:E40"/>
    <mergeCell ref="C41:G41"/>
    <mergeCell ref="C52:E52"/>
    <mergeCell ref="C57:E57"/>
    <mergeCell ref="C61:E61"/>
    <mergeCell ref="C66:E66"/>
    <mergeCell ref="C71:E71"/>
    <mergeCell ref="C75:E75"/>
    <mergeCell ref="C82:E82"/>
    <mergeCell ref="C83:G83"/>
    <mergeCell ref="C94:E94"/>
    <mergeCell ref="C161:E161"/>
    <mergeCell ref="C103:E103"/>
    <mergeCell ref="C108:E108"/>
    <mergeCell ref="C113:E113"/>
    <mergeCell ref="C117:E117"/>
    <mergeCell ref="C124:E124"/>
    <mergeCell ref="C125:G125"/>
    <mergeCell ref="C136:E136"/>
    <mergeCell ref="C140:E140"/>
    <mergeCell ref="C145:E145"/>
    <mergeCell ref="C150:E150"/>
    <mergeCell ref="C154:E154"/>
    <mergeCell ref="C206:G206"/>
    <mergeCell ref="C162:G162"/>
    <mergeCell ref="C165:E165"/>
    <mergeCell ref="C166:G166"/>
    <mergeCell ref="C177:E177"/>
    <mergeCell ref="C182:E182"/>
    <mergeCell ref="C186:E186"/>
    <mergeCell ref="C191:E191"/>
    <mergeCell ref="C196:E196"/>
    <mergeCell ref="C200:E200"/>
    <mergeCell ref="C204:E204"/>
    <mergeCell ref="C205:H205"/>
    <mergeCell ref="C207:C211"/>
    <mergeCell ref="D207:F207"/>
    <mergeCell ref="H207:H209"/>
    <mergeCell ref="D208:F208"/>
    <mergeCell ref="D209:F209"/>
    <mergeCell ref="D210:F210"/>
    <mergeCell ref="D211:G211"/>
    <mergeCell ref="C224:H224"/>
    <mergeCell ref="C225:H225"/>
    <mergeCell ref="C226:H226"/>
    <mergeCell ref="C215:D215"/>
    <mergeCell ref="C216:G216"/>
    <mergeCell ref="C219:G219"/>
    <mergeCell ref="C221:H221"/>
    <mergeCell ref="C222:H222"/>
    <mergeCell ref="C223:H22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PRESUPUESTO OFICIAL LOTE 1</vt:lpstr>
      <vt:lpstr>PROPUESTA ECONOMICA LOTE1</vt:lpstr>
      <vt:lpstr>PRESUPUESTO OFICIAL LOTE 2</vt:lpstr>
      <vt:lpstr>PROPUESTA ECONOMICA LOTE2</vt:lpstr>
      <vt:lpstr>INDICAR CÓDIGO DEL ITEM DE PAGO</vt:lpstr>
      <vt:lpstr>Hoja4</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Garcia Cruz</dc:creator>
  <cp:lastModifiedBy>Wilmar Coronel Gomez</cp:lastModifiedBy>
  <cp:lastPrinted>2020-02-26T14:29:19Z</cp:lastPrinted>
  <dcterms:created xsi:type="dcterms:W3CDTF">2019-02-13T16:20:23Z</dcterms:created>
  <dcterms:modified xsi:type="dcterms:W3CDTF">2020-09-09T15:36:47Z</dcterms:modified>
</cp:coreProperties>
</file>