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4. SASAIMA\6. MODIFICATORIOS\MOD VILLA CRISTINA\OBRA\"/>
    </mc:Choice>
  </mc:AlternateContent>
  <xr:revisionPtr revIDLastSave="0" documentId="13_ncr:1_{19CD43D7-57B1-4ECC-9EB0-EF33419188A6}" xr6:coauthVersionLast="47" xr6:coauthVersionMax="47" xr10:uidLastSave="{00000000-0000-0000-0000-000000000000}"/>
  <bookViews>
    <workbookView xWindow="-120" yWindow="-120" windowWidth="20730" windowHeight="11160" activeTab="10" xr2:uid="{00000000-000D-0000-FFFF-FFFF00000000}"/>
  </bookViews>
  <sheets>
    <sheet name="PRESUPUESTO" sheetId="68" r:id="rId1"/>
    <sheet name="Tramos" sheetId="113" state="hidden" r:id="rId2"/>
    <sheet name="6.1" sheetId="4" r:id="rId3"/>
    <sheet name="610.1" sheetId="114" r:id="rId4"/>
    <sheet name="2.13" sheetId="116" r:id="rId5"/>
    <sheet name="4.6" sheetId="117" r:id="rId6"/>
    <sheet name="4.25" sheetId="121" r:id="rId7"/>
    <sheet name="671.1" sheetId="118" r:id="rId8"/>
    <sheet name="4.52" sheetId="120" r:id="rId9"/>
    <sheet name="NP01" sheetId="119" r:id="rId10"/>
    <sheet name="NP02" sheetId="122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ALC1">#REF!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ALC1">#REF!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>[3]INST!#REF!</definedName>
    <definedName name="________key3">#REF!</definedName>
    <definedName name="________MA2">#REF!</definedName>
    <definedName name="________ONP064">#REF!</definedName>
    <definedName name="________ONP070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_TIE1">#REF!</definedName>
    <definedName name="_______78">#REF!</definedName>
    <definedName name="_______AFC1">[1]INV!$A$25:$D$28</definedName>
    <definedName name="_______AFC3">[1]INV!$F$25:$I$28</definedName>
    <definedName name="_______AFC5">[1]INV!$K$25:$N$28</definedName>
    <definedName name="_______ALC1">#REF!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ONP064">#REF!</definedName>
    <definedName name="_______ONP070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_TIE1">#REF!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LC1">#REF!</definedName>
    <definedName name="_____ane7" localSheetId="4">[4]!_xlbgnm.ane7</definedName>
    <definedName name="_____ane7" localSheetId="6">[4]!_xlbgnm.ane7</definedName>
    <definedName name="_____ane7" localSheetId="8">[4]!_xlbgnm.ane7</definedName>
    <definedName name="_____ane7" localSheetId="5">[4]!_xlbgnm.ane7</definedName>
    <definedName name="_____ane7" localSheetId="3">[4]!_xlbgnm.ane7</definedName>
    <definedName name="_____ane7" localSheetId="7">[4]!_xlbgnm.ane7</definedName>
    <definedName name="_____ane7" localSheetId="9">[4]!_xlbgnm.ane7</definedName>
    <definedName name="_____ane7" localSheetId="10">[4]!_xlbgnm.ane7</definedName>
    <definedName name="_____ane7">[4]!_xlbgnm.ane7</definedName>
    <definedName name="_____ane8" localSheetId="4">[4]!_xlbgnm.ane8</definedName>
    <definedName name="_____ane8" localSheetId="6">[4]!_xlbgnm.ane8</definedName>
    <definedName name="_____ane8" localSheetId="8">[4]!_xlbgnm.ane8</definedName>
    <definedName name="_____ane8" localSheetId="5">[4]!_xlbgnm.ane8</definedName>
    <definedName name="_____ane8" localSheetId="3">[4]!_xlbgnm.ane8</definedName>
    <definedName name="_____ane8" localSheetId="7">[4]!_xlbgnm.ane8</definedName>
    <definedName name="_____ane8" localSheetId="9">[4]!_xlbgnm.ane8</definedName>
    <definedName name="_____ane8" localSheetId="10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ONP064">#REF!</definedName>
    <definedName name="_____ONP070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TIE1">#REF!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LC1">#REF!</definedName>
    <definedName name="____ane7" localSheetId="4">[8]!_xlbgnm.ane7</definedName>
    <definedName name="____ane7" localSheetId="6">[8]!_xlbgnm.ane7</definedName>
    <definedName name="____ane7" localSheetId="8">[8]!_xlbgnm.ane7</definedName>
    <definedName name="____ane7" localSheetId="5">[8]!_xlbgnm.ane7</definedName>
    <definedName name="____ane7" localSheetId="3">[8]!_xlbgnm.ane7</definedName>
    <definedName name="____ane7" localSheetId="7">[8]!_xlbgnm.ane7</definedName>
    <definedName name="____ane7" localSheetId="9">[8]!_xlbgnm.ane7</definedName>
    <definedName name="____ane7" localSheetId="10">[8]!_xlbgnm.ane7</definedName>
    <definedName name="____ane7">[8]!_xlbgnm.ane7</definedName>
    <definedName name="____ane8" localSheetId="4">[8]!_xlbgnm.ane8</definedName>
    <definedName name="____ane8" localSheetId="6">[8]!_xlbgnm.ane8</definedName>
    <definedName name="____ane8" localSheetId="8">[8]!_xlbgnm.ane8</definedName>
    <definedName name="____ane8" localSheetId="5">[8]!_xlbgnm.ane8</definedName>
    <definedName name="____ane8" localSheetId="3">[8]!_xlbgnm.ane8</definedName>
    <definedName name="____ane8" localSheetId="7">[8]!_xlbgnm.ane8</definedName>
    <definedName name="____ane8" localSheetId="9">[8]!_xlbgnm.ane8</definedName>
    <definedName name="____ane8" localSheetId="10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ONP064">#REF!</definedName>
    <definedName name="____ONP070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IE1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LC1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NP064">#REF!</definedName>
    <definedName name="___ONP070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IE1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LC1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ONP064">#REF!</definedName>
    <definedName name="__ONP070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IE1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0102">"Formatos%20Convocatoria%20VISR%202012-escritorio.xls#'F5'!F12"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C1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NP064">#REF!</definedName>
    <definedName name="_ONP070">#REF!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IE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_nuevo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>#REF!</definedName>
    <definedName name="absc1">#REF!</definedName>
    <definedName name="ac">#REF!</definedName>
    <definedName name="Accesorios_de_1_2">#REF!</definedName>
    <definedName name="Accesorios_de_3_4">#REF!</definedName>
    <definedName name="AccessDatabase" hidden="1">"A:\SAIN.mdb"</definedName>
    <definedName name="Acero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RIANA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_Negro_No.18">#REF!</definedName>
    <definedName name="ALC">#REF!</definedName>
    <definedName name="ALCA">#REF!</definedName>
    <definedName name="AlcanceProyecto">#REF!</definedName>
    <definedName name="Alcaparro_2.00_m">#REF!</definedName>
    <definedName name="ALERO1">#REF!</definedName>
    <definedName name="ALM">#REF!</definedName>
    <definedName name="Almacenista">#REF!</definedName>
    <definedName name="ALTO">#REF!</definedName>
    <definedName name="AMA">#REF!</definedName>
    <definedName name="Amount">#REF!</definedName>
    <definedName name="ANCLAJE">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NTIC">#REF!</definedName>
    <definedName name="ANTICIPO">#REF!</definedName>
    <definedName name="Anticorrosivo_Rojo_Claro">#REF!</definedName>
    <definedName name="ANTONIA">IF(FABIAN,Header_Row+Number_of_Payments,Header_Row)</definedName>
    <definedName name="año">#REF!</definedName>
    <definedName name="año1">#REF!</definedName>
    <definedName name="AÑOWUIE">#REF!</definedName>
    <definedName name="ao">#REF!</definedName>
    <definedName name="apaiy">#REF!</definedName>
    <definedName name="Apar.Sanitarios">#REF!</definedName>
    <definedName name="Aparatos_Telefonicos_para_extensiones">#REF!</definedName>
    <definedName name="Aparatos_Telefonicos_secretariales">#REF!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4">'2.13'!$B$2:$Z$130</definedName>
    <definedName name="_xlnm.Print_Area" localSheetId="6">'4.25'!$B$2:$Z$44</definedName>
    <definedName name="_xlnm.Print_Area" localSheetId="8">'4.52'!$B$2:$AA$345</definedName>
    <definedName name="_xlnm.Print_Area" localSheetId="5">'4.6'!$B$2:$Z$173</definedName>
    <definedName name="_xlnm.Print_Area" localSheetId="2">'6.1'!$B$2:$Z$44</definedName>
    <definedName name="_xlnm.Print_Area" localSheetId="3">'610.1'!$B$2:$Z$130</definedName>
    <definedName name="_xlnm.Print_Area" localSheetId="7">'671.1'!$B$2:$Z$87</definedName>
    <definedName name="_xlnm.Print_Area" localSheetId="9">'NP01'!$B$2:$Z$130</definedName>
    <definedName name="_xlnm.Print_Area" localSheetId="10">'NP02'!$B$2:$Z$44</definedName>
    <definedName name="_xlnm.Print_Area" localSheetId="0">PRESUPUESTO!$B$2:$J$60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[0]!ERR</definedName>
    <definedName name="ARP">#REF!</definedName>
    <definedName name="ARS">#REF!</definedName>
    <definedName name="as">#REF!</definedName>
    <definedName name="asaw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eo_general">#REF!</definedName>
    <definedName name="Aseo_General___3_HS__Sal__Mínim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>#REF!</definedName>
    <definedName name="Bajo_L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cicletero">#REF!</definedName>
    <definedName name="bimestre">#REF!</definedName>
    <definedName name="biq">#REF!</definedName>
    <definedName name="Bisagra_aluminio_Extruído_3">#REF!</definedName>
    <definedName name="Bisagra_común_de_3">#REF!</definedName>
    <definedName name="BJHVVHGH" localSheetId="4">DATE(YEAR([0]!Loan_Start),MONTH([0]!Loan_Start)+Payment_Number,DAY([0]!Loan_Start))</definedName>
    <definedName name="BJHVVHGH" localSheetId="6">DATE(YEAR([0]!Loan_Start),MONTH([0]!Loan_Start)+Payment_Number,DAY([0]!Loan_Start))</definedName>
    <definedName name="BJHVVHGH" localSheetId="8">DATE(YEAR([0]!Loan_Start),MONTH([0]!Loan_Start)+Payment_Number,DAY([0]!Loan_Start))</definedName>
    <definedName name="BJHVVHGH" localSheetId="5">DATE(YEAR([0]!Loan_Start),MONTH([0]!Loan_Start)+Payment_Number,DAY([0]!Loan_Start))</definedName>
    <definedName name="BJHVVHGH" localSheetId="3">DATE(YEAR([0]!Loan_Start),MONTH([0]!Loan_Start)+Payment_Number,DAY([0]!Loan_Start))</definedName>
    <definedName name="BJHVVHGH" localSheetId="7">DATE(YEAR([0]!Loan_Start),MONTH([0]!Loan_Start)+Payment_Number,DAY([0]!Loan_Start))</definedName>
    <definedName name="BJHVVHGH" localSheetId="9">DATE(YEAR([0]!Loan_Start),MONTH([0]!Loan_Start)+Payment_Number,DAY([0]!Loan_Start))</definedName>
    <definedName name="BJHVVHGH" localSheetId="10">DATE(YEAR([0]!Loan_Start),MONTH([0]!Loan_Start)+Payment_Number,DAY([0]!Loan_Start))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RGA">#REF!</definedName>
    <definedName name="Cargador_frontal">#REF!</definedName>
    <definedName name="CARGOS">#REF!</definedName>
    <definedName name="CARLOS">#REF!</definedName>
    <definedName name="CAROL">#REF!</definedName>
    <definedName name="carol1">#REF!</definedName>
    <definedName name="Carp.Aluminio">#REF!</definedName>
    <definedName name="Carp.Metalica">#REF!</definedName>
    <definedName name="CARRETERAS">#REF!</definedName>
    <definedName name="casa">#REF!</definedName>
    <definedName name="Casetón_en_fibra_de_vidrio.">#REF!</definedName>
    <definedName name="Caucho_Sabanero_1.50_m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CVNR">#REF!</definedName>
    <definedName name="cd">#REF!</definedName>
    <definedName name="CD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jeria">#REF!</definedName>
    <definedName name="Certificacion_por_Punto_Sencill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#REF!</definedName>
    <definedName name="CHP">#REF!</definedName>
    <definedName name="Cinta_teflón">#REF!</definedName>
    <definedName name="CIRCUITOS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mf">#REF!</definedName>
    <definedName name="CMIBLE">#REF!</definedName>
    <definedName name="CMIBLE1">#REF!</definedName>
    <definedName name="co">#REF!</definedName>
    <definedName name="Cocineta_estufa_a_gas_dos_puestos">#REF!</definedName>
    <definedName name="Cod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#REF!</definedName>
    <definedName name="COLON">#REF!</definedName>
    <definedName name="Color_mineral">#REF!</definedName>
    <definedName name="ColTap">#REF!</definedName>
    <definedName name="COLUMNAS3">#REF!</definedName>
    <definedName name="Com">#REF!</definedName>
    <definedName name="Combustible">#REF!</definedName>
    <definedName name="COMIDA">#REF!</definedName>
    <definedName name="CompanyContactsHeader">#REF!</definedName>
    <definedName name="completa_ab">#REF!</definedName>
    <definedName name="Compresor_2_Martillos_185_PCM">#REF!</definedName>
    <definedName name="Compresores">#REF!</definedName>
    <definedName name="CON">#REF!</definedName>
    <definedName name="CONC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s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o">#REF!</definedName>
    <definedName name="Consol">#REF!</definedName>
    <definedName name="CONT">#REF!</definedName>
    <definedName name="Contratante">#REF!</definedName>
    <definedName name="CONTRATISTA">#REF!</definedName>
    <definedName name="CONTRATO">#REF!</definedName>
    <definedName name="CONTRATO.N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A">#REF!</definedName>
    <definedName name="COSTO_FRENTE">#REF!</definedName>
    <definedName name="costo2" hidden="1">#REF!</definedName>
    <definedName name="COSTODIRECTO">#REF!</definedName>
    <definedName name="COSTOS">#REF!</definedName>
    <definedName name="COSTOSESCUELASVERGARA">#REF!</definedName>
    <definedName name="CotizacionARP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drilla_Albañilería_OF_Ayudante">#REF!</definedName>
    <definedName name="Cuadrillas">#REF!</definedName>
    <definedName name="CUAL">[0]!ERR</definedName>
    <definedName name="Cubierta">#REF!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EV">#REF!</definedName>
    <definedName name="CUNET" hidden="1">{"via1",#N/A,TRUE,"general";"via2",#N/A,TRUE,"general";"via3",#N/A,TRUE,"general"}</definedName>
    <definedName name="Cupula_tragante_4_x2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>#REF!</definedName>
    <definedName name="D_1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IF(Values_Entered,Header_Row+Number_of_Payments,Header_Row)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">#REF!</definedName>
    <definedName name="desarrolladas">#REF!,#REF!,#REF!,#REF!</definedName>
    <definedName name="DESCUNMI">#REF!</definedName>
    <definedName name="Desinfeccion_del_Sistema_de_Agua_Potable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HHC">#REF!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fConsultoriaFMMin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NJKFDNJB">#REF!</definedName>
    <definedName name="do">#REF!</definedName>
    <definedName name="Documentacion_y_Marquillado">#REF!</definedName>
    <definedName name="dolar">#REF!</definedName>
    <definedName name="DOLLAR">#REF!</definedName>
    <definedName name="Domos_acrílicos_1.10_x_1.10">#REF!</definedName>
    <definedName name="DO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_antivandalica_mezclador">#REF!</definedName>
    <definedName name="DUR">#REF!</definedName>
    <definedName name="dURACION">#REF!</definedName>
    <definedName name="Durmiente_3_m">#REF!</definedName>
    <definedName name="Durmiente_Abarco_4m">#REF!</definedName>
    <definedName name="Durmiente_Ordinario_4m">#REF!</definedName>
    <definedName name="DURRR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e">[0]!ERR</definedName>
    <definedName name="Emeflex_3_00_mm">#REF!</definedName>
    <definedName name="EMPLEADO">#REF!</definedName>
    <definedName name="Empresa">#REF!</definedName>
    <definedName name="EMULSION">#REF!</definedName>
    <definedName name="End_Bal">#REF!</definedName>
    <definedName name="Endurecedor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#REF!</definedName>
    <definedName name="EQUI">#REF!</definedName>
    <definedName name="EQUIPO">#REF!</definedName>
    <definedName name="EQUIPO_1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#REF!</definedName>
    <definedName name="EQUIPOS_SY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">#REF!</definedName>
    <definedName name="ESTRUCTURA" hidden="1">{#N/A,#N/A,TRUE,"INGENIERIA";#N/A,#N/A,TRUE,"COMPRAS";#N/A,#N/A,TRUE,"DIRECCION";#N/A,#N/A,TRUE,"RESUMEN"}</definedName>
    <definedName name="ESTRUCTURAS">#REF!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ctor_de_Olores_con_Persiana_Ref.">#REF!</definedName>
    <definedName name="Extras">#REF!</definedName>
    <definedName name="F._INGRESO">#REF!</definedName>
    <definedName name="F._RETIRO">#REF!</definedName>
    <definedName name="F.L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4">Scheduled_Payment+Extra_Payment</definedName>
    <definedName name="FABI" localSheetId="6">Scheduled_Payment+Extra_Payment</definedName>
    <definedName name="FABI" localSheetId="8">Scheduled_Payment+Extra_Payment</definedName>
    <definedName name="FABI" localSheetId="5">Scheduled_Payment+Extra_Payment</definedName>
    <definedName name="FABI" localSheetId="3">Scheduled_Payment+Extra_Payment</definedName>
    <definedName name="FABI" localSheetId="7">Scheduled_Payment+Extra_Payment</definedName>
    <definedName name="FABI" localSheetId="9">Scheduled_Payment+Extra_Payment</definedName>
    <definedName name="FABI" localSheetId="10">Scheduled_Payment+Extra_Payment</definedName>
    <definedName name="FABI">Scheduled_Payment+Extra_Payment</definedName>
    <definedName name="FABIAN">IF(Loan_Amount*Interest_Rate*Loan_Years*Loan_Start&gt;0,1,0)</definedName>
    <definedName name="Facilidades">#REF!</definedName>
    <definedName name="factor">#REF!</definedName>
    <definedName name="FactorMultFinalFMMin">#REF!</definedName>
    <definedName name="FactorMultiplicaCalculadoFMMin">#REF!</definedName>
    <definedName name="FACTURADO">#REF!</definedName>
    <definedName name="FareWellStmnt">#REF!</definedName>
    <definedName name="FaseProyecto">#REF!</definedName>
    <definedName name="fb">#REF!</definedName>
    <definedName name="fd">#REF!</definedName>
    <definedName name="fda">#REF!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.CONTRATO">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reteria">#REF!</definedName>
    <definedName name="ff">#REF!</definedName>
    <definedName name="FFF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gf">#REF!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#REF!</definedName>
    <definedName name="fk">#REF!</definedName>
    <definedName name="FKVKBLGJKHBMKTLHNMLÑ">#REF!</definedName>
    <definedName name="FL">#REF!</definedName>
    <definedName name="Flexometro">#REF!</definedName>
    <definedName name="FLIAS100">#REF!</definedName>
    <definedName name="flias1500">#REF!</definedName>
    <definedName name="FLIAS60">#REF!</definedName>
    <definedName name="FLL">#REF!</definedName>
    <definedName name="FLLLLL">#REF!</definedName>
    <definedName name="Flotador_Metálico_1_1_2__Bronce">#REF!</definedName>
    <definedName name="Flotador_Metálico_2__Bronce">#REF!</definedName>
    <definedName name="flq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s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DF">#REF!</definedName>
    <definedName name="fu">#REF!</definedName>
    <definedName name="Full_Print">#REF!</definedName>
    <definedName name="fv">#REF!</definedName>
    <definedName name="FWFF">#REF!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sinteticos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rdaescoba_en_Aluminio__incl._Instalacion">#REF!</definedName>
    <definedName name="GVGVG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_menor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ERHFBRHJEGBH">#REF!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HUU">#REF!</definedName>
    <definedName name="Hid">#REF!</definedName>
    <definedName name="HIDE1">#REF!</definedName>
    <definedName name="HIER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#N/A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444">#N/A</definedName>
    <definedName name="HonoraProfesionales">#REF!</definedName>
    <definedName name="HonoraTecnicos">#REF!</definedName>
    <definedName name="horat">#REF!</definedName>
    <definedName name="Horno_Microondas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entificacion">#REF!</definedName>
    <definedName name="IEJUIFRHUFH">#REF!</definedName>
    <definedName name="IF">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ermeabilizantes">#REF!</definedName>
    <definedName name="IMPRESSION">#REF!</definedName>
    <definedName name="imprevistos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PECCION">#REF!</definedName>
    <definedName name="Inst.Electricas">#REF!</definedName>
    <definedName name="Inst.Hidrosanitarias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pi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s">#REF!</definedName>
    <definedName name="ITEN320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>#REF!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XJXJXJX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IF(Values_Entered,Header_Row+Number_of_Payments,Header_Row)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drillos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IF(Values_Entered,Header_Row+Number_of_Payments,Header_Row)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NCY">#REF!</definedName>
    <definedName name="Libro1_Hoja1_Lista">#REF!</definedName>
    <definedName name="LICITACION">#REF!</definedName>
    <definedName name="Lija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>#REF!</definedName>
    <definedName name="listmat">#REF!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ve_automatica_Ref._71100_000_000">#REF!</definedName>
    <definedName name="Llave_Manguera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RENa">#REF!</definedName>
    <definedName name="LOS">#REF!</definedName>
    <definedName name="LOTE">#REF!</definedName>
    <definedName name="Lotes2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>#N/A</definedName>
    <definedName name="luis">#REF!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#REF!</definedName>
    <definedName name="MA">#REF!</definedName>
    <definedName name="Macetas">#REF!</definedName>
    <definedName name="MACR">#REF!</definedName>
    <definedName name="MACRDEL">#REF!</definedName>
    <definedName name="Macroactividad">#REF!</definedName>
    <definedName name="Madera_teca_suministro__instalacion__pulida_y_lacada">#REF!</definedName>
    <definedName name="Maderas">#REF!</definedName>
    <definedName name="mafdsf" hidden="1">{"via1",#N/A,TRUE,"general";"via2",#N/A,TRUE,"general";"via3",#N/A,TRUE,"general"}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#REF!</definedName>
    <definedName name="Marmolina">#REF!</definedName>
    <definedName name="Marquesinas_en_lamina_puntos_fijos">#REF!</definedName>
    <definedName name="MART">#REF!</definedName>
    <definedName name="MARTA">IF(Loan_Amount*Interest_Rate*Loan_Years*Loan_Start&gt;0,1,0)</definedName>
    <definedName name="MARTHA">#REF!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do">#REF!</definedName>
    <definedName name="Mecheros_Bunsen">#REF!</definedName>
    <definedName name="mediah_reposo_comida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A">#REF!</definedName>
    <definedName name="MESANINNE">#REF!</definedName>
    <definedName name="MesCotiz">#REF!</definedName>
    <definedName name="MesCotizacion">#REF!</definedName>
    <definedName name="MESES">#REF!</definedName>
    <definedName name="MesesMora">#REF!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EZ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ra">#REF!</definedName>
    <definedName name="MOD">#REF!</definedName>
    <definedName name="Modalidad">#REF!</definedName>
    <definedName name="Modalidad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#REF!</definedName>
    <definedName name="nr">#REF!</definedName>
    <definedName name="nt">#REF!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ATA">#REF!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.CONTRATO">#REF!</definedName>
    <definedName name="Obra">#REF!</definedName>
    <definedName name="obras" hidden="1">#REF!</definedName>
    <definedName name="obras1" localSheetId="4">DATE(YEAR(#REF!),MONTH(#REF!)+Payment_Number,DAY(#REF!))</definedName>
    <definedName name="obras1" localSheetId="6">DATE(YEAR(#REF!),MONTH(#REF!)+Payment_Number,DAY(#REF!))</definedName>
    <definedName name="obras1" localSheetId="8">DATE(YEAR(#REF!),MONTH(#REF!)+Payment_Number,DAY(#REF!))</definedName>
    <definedName name="obras1" localSheetId="5">DATE(YEAR(#REF!),MONTH(#REF!)+Payment_Number,DAY(#REF!))</definedName>
    <definedName name="obras1" localSheetId="3">DATE(YEAR(#REF!),MONTH(#REF!)+Payment_Number,DAY(#REF!))</definedName>
    <definedName name="obras1" localSheetId="7">DATE(YEAR(#REF!),MONTH(#REF!)+Payment_Number,DAY(#REF!))</definedName>
    <definedName name="obras1" localSheetId="9">DATE(YEAR(#REF!),MONTH(#REF!)+Payment_Number,DAY(#REF!))</definedName>
    <definedName name="obras1" localSheetId="1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4">DATE(YEAR(#REF!),MONTH(#REF!)+Payment_Number,DAY(#REF!))</definedName>
    <definedName name="obras111" localSheetId="6">DATE(YEAR(#REF!),MONTH(#REF!)+Payment_Number,DAY(#REF!))</definedName>
    <definedName name="obras111" localSheetId="8">DATE(YEAR(#REF!),MONTH(#REF!)+Payment_Number,DAY(#REF!))</definedName>
    <definedName name="obras111" localSheetId="5">DATE(YEAR(#REF!),MONTH(#REF!)+Payment_Number,DAY(#REF!))</definedName>
    <definedName name="obras111" localSheetId="3">DATE(YEAR(#REF!),MONTH(#REF!)+Payment_Number,DAY(#REF!))</definedName>
    <definedName name="obras111" localSheetId="7">DATE(YEAR(#REF!),MONTH(#REF!)+Payment_Number,DAY(#REF!))</definedName>
    <definedName name="obras111" localSheetId="9">DATE(YEAR(#REF!),MONTH(#REF!)+Payment_Number,DAY(#REF!))</definedName>
    <definedName name="obras111" localSheetId="1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O">#REF!</definedName>
    <definedName name="oooos" hidden="1">{"via1",#N/A,TRUE,"general";"via2",#N/A,TRUE,"general";"via3",#N/A,TRUE,"general"}</definedName>
    <definedName name="opcion">#REF!</definedName>
    <definedName name="opciones1">#REF!</definedName>
    <definedName name="Operario">#REF!</definedName>
    <definedName name="opmalla">#REF!</definedName>
    <definedName name="opsino">#REF!</definedName>
    <definedName name="OR">#REF!</definedName>
    <definedName name="Organizador_de_Cables_de_Puenteo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hidden="1">#REF!</definedName>
    <definedName name="os">#REF!</definedName>
    <definedName name="OTRA">#REF!</definedName>
    <definedName name="OTRO">#REF!</definedName>
    <definedName name="otros">#REF!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hidden="1">{"via1",#N/A,TRUE,"general";"via2",#N/A,TRUE,"general";"via3",#N/A,TRUE,"general"}</definedName>
    <definedName name="Pabmeril_Pliego_9_x11">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entesco">#REF!</definedName>
    <definedName name="Pay_Date">#REF!</definedName>
    <definedName name="Pay_Num">#REF!</definedName>
    <definedName name="Payment_Date" localSheetId="4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>DATE(YEAR(Loan_Start),MONTH(Loan_Start)+Payment_Number,DAY(Loan_Start))</definedName>
    <definedName name="Payment_Date1" localSheetId="4">DATE(YEAR(#REF!),MONTH(#REF!)+Payment_Number,DAY(#REF!))</definedName>
    <definedName name="Payment_Date1" localSheetId="6">DATE(YEAR(#REF!),MONTH(#REF!)+Payment_Number,DAY(#REF!))</definedName>
    <definedName name="Payment_Date1" localSheetId="8">DATE(YEAR(#REF!),MONTH(#REF!)+Payment_Number,DAY(#REF!))</definedName>
    <definedName name="Payment_Date1" localSheetId="5">DATE(YEAR(#REF!),MONTH(#REF!)+Payment_Number,DAY(#REF!))</definedName>
    <definedName name="Payment_Date1" localSheetId="3">DATE(YEAR(#REF!),MONTH(#REF!)+Payment_Number,DAY(#REF!))</definedName>
    <definedName name="Payment_Date1" localSheetId="7">DATE(YEAR(#REF!),MONTH(#REF!)+Payment_Number,DAY(#REF!))</definedName>
    <definedName name="Payment_Date1" localSheetId="9">DATE(YEAR(#REF!),MONTH(#REF!)+Payment_Number,DAY(#REF!))</definedName>
    <definedName name="Payment_Date1" localSheetId="1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">#REF!</definedName>
    <definedName name="PEDRO">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#REF!</definedName>
    <definedName name="PeriodoPago">#REF!</definedName>
    <definedName name="PeriodoRepago">#REF!</definedName>
    <definedName name="PeriodoRepagoCCP">#REF!</definedName>
    <definedName name="Persianas_Luxalon_Cortasol_84RLSL5">#REF!</definedName>
    <definedName name="phed">#REF!</definedName>
    <definedName name="phen">#REF!</definedName>
    <definedName name="Piedra_Media_Zonga">#REF!</definedName>
    <definedName name="Pindis">#REF!</definedName>
    <definedName name="pint">#REF!</definedName>
    <definedName name="pintura">#REF!</definedName>
    <definedName name="Pintura_blanca_para_trafico">#REF!</definedName>
    <definedName name="Pintura_electrostática">#REF!</definedName>
    <definedName name="Pinturas">#REF!</definedName>
    <definedName name="pintyura">#REF!</definedName>
    <definedName name="PIP">#REF!</definedName>
    <definedName name="Piscinas">#REF!</definedName>
    <definedName name="Piso_olimpia_base_20___20">#REF!</definedName>
    <definedName name="PisosEnchape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_en_acero_inoxidable_tipo_SOCODA">#REF!</definedName>
    <definedName name="POCETAS">#REF!</definedName>
    <definedName name="Pocetas_en_granito_lavado_blanco_Huila_grano_1.">#REF!</definedName>
    <definedName name="POD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OR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lanato_Gris_Dolphin_Ref.">#REF!</definedName>
    <definedName name="Porcentaje">#REF!</definedName>
    <definedName name="PORCENTAJE1">#REF!</definedName>
    <definedName name="Porta_candado_simple_3_.">#REF!</definedName>
    <definedName name="Porta_Papel_Doble_con_Tapa_Ref._B_288">#REF!</definedName>
    <definedName name="PORTADA2">#REF!</definedName>
    <definedName name="POS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ST">#REF!</definedName>
    <definedName name="prestaciones">#REF!</definedName>
    <definedName name="PrestacionesSeguridadOtrosFMMin">#REF!</definedName>
    <definedName name="PRESUP">#REF!</definedName>
    <definedName name="primer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MEDIO">#REF!</definedName>
    <definedName name="Proponente">#REF!</definedName>
    <definedName name="PRORROGA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>#REF!</definedName>
    <definedName name="Recall_3">#REF!</definedName>
    <definedName name="Recebo_común">#REF!</definedName>
    <definedName name="Recorder">#REF!</definedName>
    <definedName name="recursos">#REF!</definedName>
    <definedName name="reer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_aparatos">#REF!</definedName>
    <definedName name="Registro_Toya_3_4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NO">#REF!</definedName>
    <definedName name="RELLENOS">#REF!</definedName>
    <definedName name="remanentes">#REF!,#REF!,#REF!,#REF!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enc">#REF!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EY">#REF!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FSD">#REF!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RGDF">#REF!</definedName>
    <definedName name="sdsdfh" hidden="1">{"via1",#N/A,TRUE,"general";"via2",#N/A,TRUE,"general";"via3",#N/A,TRUE,"general"}</definedName>
    <definedName name="sdsdfsdff" hidden="1">{#N/A,#N/A,TRUE,"1842CWN0"}</definedName>
    <definedName name="Seccionador_de_Maniobras_de_17.5_KV_630_A">#REF!</definedName>
    <definedName name="SECTOR">#REF!</definedName>
    <definedName name="Seguetas">#REF!</definedName>
    <definedName name="segundo">#REF!</definedName>
    <definedName name="selecbarra">#REF!</definedName>
    <definedName name="selecmalla">#REF!</definedName>
    <definedName name="SEMANA_C3">#REF!</definedName>
    <definedName name="sena">#REF!</definedName>
    <definedName name="sepa1030">#REF!</definedName>
    <definedName name="sepa1520">#REF!</definedName>
    <definedName name="SERO">[0]!ERR</definedName>
    <definedName name="Servicio_de_Volque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>#REF!</definedName>
    <definedName name="SIPI">#REF!</definedName>
    <definedName name="SIRT">#REF!</definedName>
    <definedName name="SISISIS">[0]!ERR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ip_Telefonico_de_30_Pares__Caja_Metalica_de_50x50x20_cm.">#REF!</definedName>
    <definedName name="STSUMM">#REF!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4">Scheduled_Payment+Extra_Payment</definedName>
    <definedName name="t_1" localSheetId="6">Scheduled_Payment+Extra_Payment</definedName>
    <definedName name="t_1" localSheetId="8">Scheduled_Payment+Extra_Payment</definedName>
    <definedName name="t_1" localSheetId="5">Scheduled_Payment+Extra_Payment</definedName>
    <definedName name="t_1" localSheetId="3">Scheduled_Payment+Extra_Payment</definedName>
    <definedName name="t_1" localSheetId="7">Scheduled_Payment+Extra_Payment</definedName>
    <definedName name="t_1" localSheetId="9">Scheduled_Payment+Extra_Payment</definedName>
    <definedName name="t_1" localSheetId="1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#REF!</definedName>
    <definedName name="TABLEKP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CN" localSheetId="4">DATE(YEAR([0]!Loan_Start),MONTH([0]!Loan_Start)+Payment_Number,DAY([0]!Loan_Start))</definedName>
    <definedName name="TECN" localSheetId="6">DATE(YEAR([0]!Loan_Start),MONTH([0]!Loan_Start)+Payment_Number,DAY([0]!Loan_Start))</definedName>
    <definedName name="TECN" localSheetId="8">DATE(YEAR([0]!Loan_Start),MONTH([0]!Loan_Start)+Payment_Number,DAY([0]!Loan_Start))</definedName>
    <definedName name="TECN" localSheetId="5">DATE(YEAR([0]!Loan_Start),MONTH([0]!Loan_Start)+Payment_Number,DAY([0]!Loan_Start))</definedName>
    <definedName name="TECN" localSheetId="3">DATE(YEAR([0]!Loan_Start),MONTH([0]!Loan_Start)+Payment_Number,DAY([0]!Loan_Start))</definedName>
    <definedName name="TECN" localSheetId="7">DATE(YEAR([0]!Loan_Start),MONTH([0]!Loan_Start)+Payment_Number,DAY([0]!Loan_Start))</definedName>
    <definedName name="TECN" localSheetId="9">DATE(YEAR([0]!Loan_Start),MONTH([0]!Loan_Start)+Payment_Number,DAY([0]!Loan_Start))</definedName>
    <definedName name="TECN" localSheetId="10">DATE(YEAR([0]!Loan_Start),MONTH([0]!Loan_Start)+Payment_Number,DAY([0]!Loan_Start))</definedName>
    <definedName name="TECN">DATE(YEAR(Loan_Start),MONTH(Loan_Start)+Payment_Number,DAY(Loan_Start))</definedName>
    <definedName name="Teja_eternit_No_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hidden="1">{"via1",#N/A,TRUE,"general";"via2",#N/A,TRUE,"general";"via3",#N/A,TRUE,"general"}</definedName>
    <definedName name="TIE">#REF!</definedName>
    <definedName name="TIEMPO">#REF!</definedName>
    <definedName name="Tintilla_para_madera">#REF!</definedName>
    <definedName name="TIPO">#REF!</definedName>
    <definedName name="TIPO_GRUPO">#REF!</definedName>
    <definedName name="Tipoconst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ras_Alistado_3_x_3_x_3">#REF!</definedName>
    <definedName name="TIR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 localSheetId="0">PRESUPUESTO!$2:$26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4">Scheduled_Payment+Extra_Payment</definedName>
    <definedName name="Total_Payment" localSheetId="6">Scheduled_Payment+Extra_Payment</definedName>
    <definedName name="Total_Payment" localSheetId="8">Scheduled_Payment+Extra_Payment</definedName>
    <definedName name="Total_Payment" localSheetId="5">Scheduled_Payment+Extra_Payment</definedName>
    <definedName name="Total_Payment" localSheetId="3">Scheduled_Payment+Extra_Payment</definedName>
    <definedName name="Total_Payment" localSheetId="7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>Scheduled_Payment+Extra_Payment</definedName>
    <definedName name="Total_Payment1" localSheetId="4">Scheduled_Payment+Extra_Payment</definedName>
    <definedName name="Total_Payment1" localSheetId="6">Scheduled_Payment+Extra_Payment</definedName>
    <definedName name="Total_Payment1" localSheetId="8">Scheduled_Payment+Extra_Payment</definedName>
    <definedName name="Total_Payment1" localSheetId="5">Scheduled_Payment+Extra_Payment</definedName>
    <definedName name="Total_Payment1" localSheetId="3">Scheduled_Payment+Extra_Payment</definedName>
    <definedName name="Total_Payment1" localSheetId="7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HH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oxement_1_A_Impermeabilizante_Integral">#REF!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nsmisores">#REF!</definedName>
    <definedName name="TRANSPORI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_Andamio">#REF!</definedName>
    <definedName name="TRANSPORTES">#REF!</definedName>
    <definedName name="Trapero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eria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eria36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#REF!</definedName>
    <definedName name="utilidad">#REF!</definedName>
    <definedName name="UTL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cio">#REF!</definedName>
    <definedName name="VACIOS">#REF!</definedName>
    <definedName name="VALDES">#REF!</definedName>
    <definedName name="Valla_Informativa_Licencia_2.00X1.00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1">#REF!</definedName>
    <definedName name="Varios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s">#REF!</definedName>
    <definedName name="Vibrador_a_Gasolina">#REF!</definedName>
    <definedName name="Vibrocompactador_a_gasolin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3">#REF!</definedName>
    <definedName name="Viniltex">#REF!</definedName>
    <definedName name="Viniltex_blanco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TYU">#REF!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HDSFV">#REF!</definedName>
    <definedName name="YUIO">#REF!</definedName>
    <definedName name="YUT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0" i="118" l="1"/>
  <c r="Q106" i="116"/>
  <c r="Q106" i="114"/>
  <c r="G35" i="68"/>
  <c r="H20" i="122" l="1"/>
  <c r="H19" i="122"/>
  <c r="H18" i="122"/>
  <c r="H26" i="122"/>
  <c r="H25" i="122"/>
  <c r="H24" i="122"/>
  <c r="H23" i="122"/>
  <c r="H22" i="122"/>
  <c r="H21" i="122"/>
  <c r="H17" i="122"/>
  <c r="H16" i="122"/>
  <c r="O19" i="120"/>
  <c r="O21" i="120"/>
  <c r="O17" i="120"/>
  <c r="D103" i="114"/>
  <c r="Q103" i="114" s="1"/>
  <c r="Q75" i="114"/>
  <c r="D75" i="114"/>
  <c r="D74" i="114"/>
  <c r="Q74" i="114" s="1"/>
  <c r="D69" i="114"/>
  <c r="Q69" i="114" s="1"/>
  <c r="D73" i="114"/>
  <c r="Q73" i="114" s="1"/>
  <c r="D72" i="114"/>
  <c r="Q72" i="114" s="1"/>
  <c r="D71" i="114"/>
  <c r="D76" i="114"/>
  <c r="Q76" i="114" s="1"/>
  <c r="Q120" i="114" l="1"/>
  <c r="N237" i="120"/>
  <c r="D237" i="120"/>
  <c r="N202" i="120"/>
  <c r="D202" i="120"/>
  <c r="N194" i="120"/>
  <c r="D194" i="120"/>
  <c r="N159" i="120"/>
  <c r="D159" i="120"/>
  <c r="N151" i="120"/>
  <c r="D151" i="120"/>
  <c r="N116" i="120"/>
  <c r="D116" i="120"/>
  <c r="N108" i="120"/>
  <c r="D108" i="120"/>
  <c r="N73" i="120"/>
  <c r="D73" i="120"/>
  <c r="N65" i="120"/>
  <c r="D65" i="120"/>
  <c r="N30" i="120"/>
  <c r="D30" i="120"/>
  <c r="D24" i="120"/>
  <c r="N22" i="120"/>
  <c r="D22" i="120"/>
  <c r="Q158" i="117"/>
  <c r="Q157" i="117"/>
  <c r="Q156" i="117"/>
  <c r="O29" i="120" l="1"/>
  <c r="O30" i="120" s="1"/>
  <c r="O27" i="120"/>
  <c r="O28" i="120" s="1"/>
  <c r="O25" i="120"/>
  <c r="O26" i="120" s="1"/>
  <c r="D26" i="122"/>
  <c r="Q26" i="122" s="1"/>
  <c r="Q25" i="122"/>
  <c r="D25" i="122"/>
  <c r="D24" i="122"/>
  <c r="Q24" i="122" s="1"/>
  <c r="Q23" i="122"/>
  <c r="D23" i="122"/>
  <c r="D22" i="122"/>
  <c r="Q22" i="122" s="1"/>
  <c r="Q21" i="122"/>
  <c r="D21" i="122"/>
  <c r="D20" i="122"/>
  <c r="Q20" i="122" s="1"/>
  <c r="Q19" i="122"/>
  <c r="D19" i="122"/>
  <c r="D18" i="122"/>
  <c r="Q18" i="122" s="1"/>
  <c r="Q17" i="122"/>
  <c r="D17" i="122"/>
  <c r="D16" i="122"/>
  <c r="Q16" i="122" s="1"/>
  <c r="Q14" i="122"/>
  <c r="G36" i="68"/>
  <c r="H36" i="68" s="1"/>
  <c r="I31" i="68"/>
  <c r="Q14" i="121"/>
  <c r="Q36" i="121"/>
  <c r="Q154" i="117"/>
  <c r="Q153" i="117"/>
  <c r="Q152" i="117"/>
  <c r="Q151" i="117"/>
  <c r="Q150" i="117"/>
  <c r="Q149" i="117"/>
  <c r="Q148" i="117"/>
  <c r="Q147" i="117"/>
  <c r="Q146" i="117"/>
  <c r="Q119" i="117"/>
  <c r="Q118" i="117"/>
  <c r="Q117" i="117"/>
  <c r="Q116" i="117"/>
  <c r="Q115" i="117"/>
  <c r="D111" i="117"/>
  <c r="Q111" i="117" s="1"/>
  <c r="D107" i="117"/>
  <c r="Q107" i="117" s="1"/>
  <c r="D103" i="117"/>
  <c r="Q103" i="117" s="1"/>
  <c r="D72" i="117"/>
  <c r="Q72" i="117" s="1"/>
  <c r="D68" i="117"/>
  <c r="Q68" i="117" s="1"/>
  <c r="D64" i="117"/>
  <c r="Q64" i="117" s="1"/>
  <c r="D60" i="117"/>
  <c r="Q60" i="117" s="1"/>
  <c r="D29" i="117"/>
  <c r="Q29" i="117" s="1"/>
  <c r="D25" i="117"/>
  <c r="Q25" i="117" s="1"/>
  <c r="D21" i="117"/>
  <c r="N23" i="117" s="1"/>
  <c r="D17" i="117"/>
  <c r="N19" i="117" s="1"/>
  <c r="Q14" i="118"/>
  <c r="N321" i="120"/>
  <c r="R321" i="120" s="1"/>
  <c r="N320" i="120"/>
  <c r="R320" i="120" s="1"/>
  <c r="N319" i="120"/>
  <c r="R319" i="120" s="1"/>
  <c r="N318" i="120"/>
  <c r="R318" i="120" s="1"/>
  <c r="N290" i="120"/>
  <c r="R290" i="120" s="1"/>
  <c r="N289" i="120"/>
  <c r="R289" i="120" s="1"/>
  <c r="N288" i="120"/>
  <c r="R288" i="120" s="1"/>
  <c r="N287" i="120"/>
  <c r="R287" i="120" s="1"/>
  <c r="N286" i="120"/>
  <c r="R286" i="120" s="1"/>
  <c r="N285" i="120"/>
  <c r="R285" i="120" s="1"/>
  <c r="N284" i="120"/>
  <c r="R284" i="120" s="1"/>
  <c r="N283" i="120"/>
  <c r="R283" i="120" s="1"/>
  <c r="N282" i="120"/>
  <c r="R282" i="120" s="1"/>
  <c r="N281" i="120"/>
  <c r="R281" i="120" s="1"/>
  <c r="N280" i="120"/>
  <c r="R280" i="120" s="1"/>
  <c r="N279" i="120"/>
  <c r="R279" i="120" s="1"/>
  <c r="N278" i="120"/>
  <c r="R278" i="120" s="1"/>
  <c r="N277" i="120"/>
  <c r="R277" i="120" s="1"/>
  <c r="N276" i="120"/>
  <c r="R276" i="120" s="1"/>
  <c r="N275" i="120"/>
  <c r="R275" i="120" s="1"/>
  <c r="N247" i="120"/>
  <c r="R247" i="120" s="1"/>
  <c r="N246" i="120"/>
  <c r="R246" i="120" s="1"/>
  <c r="N245" i="120"/>
  <c r="R245" i="120" s="1"/>
  <c r="N244" i="120"/>
  <c r="R244" i="120" s="1"/>
  <c r="N243" i="120"/>
  <c r="R243" i="120" s="1"/>
  <c r="N242" i="120"/>
  <c r="R242" i="120" s="1"/>
  <c r="N241" i="120"/>
  <c r="R241" i="120" s="1"/>
  <c r="N240" i="120"/>
  <c r="R240" i="120" s="1"/>
  <c r="R292" i="120" l="1"/>
  <c r="R335" i="120"/>
  <c r="R25" i="120"/>
  <c r="N112" i="117"/>
  <c r="Q112" i="117" s="1"/>
  <c r="N113" i="117"/>
  <c r="Q113" i="117" s="1"/>
  <c r="Q36" i="122"/>
  <c r="I36" i="68" s="1"/>
  <c r="J36" i="68" s="1"/>
  <c r="N108" i="117"/>
  <c r="N109" i="117"/>
  <c r="Q109" i="117" s="1"/>
  <c r="N105" i="117"/>
  <c r="Q105" i="117" s="1"/>
  <c r="N104" i="117"/>
  <c r="Q104" i="117" s="1"/>
  <c r="Q108" i="117"/>
  <c r="N73" i="117"/>
  <c r="Q73" i="117" s="1"/>
  <c r="N74" i="117"/>
  <c r="Q74" i="117" s="1"/>
  <c r="N30" i="117"/>
  <c r="N69" i="117"/>
  <c r="Q69" i="117" s="1"/>
  <c r="N70" i="117"/>
  <c r="Q70" i="117" s="1"/>
  <c r="N66" i="117"/>
  <c r="Q66" i="117" s="1"/>
  <c r="N65" i="117"/>
  <c r="Q65" i="117" s="1"/>
  <c r="N61" i="117"/>
  <c r="Q61" i="117" s="1"/>
  <c r="N62" i="117"/>
  <c r="Q62" i="117" s="1"/>
  <c r="N31" i="117"/>
  <c r="N26" i="117"/>
  <c r="N27" i="117"/>
  <c r="Q21" i="117"/>
  <c r="N22" i="117"/>
  <c r="Q17" i="117"/>
  <c r="N18" i="117"/>
  <c r="Q163" i="117"/>
  <c r="N235" i="120" l="1"/>
  <c r="N233" i="120"/>
  <c r="D231" i="120"/>
  <c r="N200" i="120"/>
  <c r="N198" i="120"/>
  <c r="D196" i="120"/>
  <c r="N192" i="120"/>
  <c r="N190" i="120"/>
  <c r="D188" i="120"/>
  <c r="D153" i="120"/>
  <c r="N149" i="120"/>
  <c r="N147" i="120"/>
  <c r="D145" i="120"/>
  <c r="N157" i="120"/>
  <c r="N155" i="120"/>
  <c r="D110" i="120"/>
  <c r="N114" i="120"/>
  <c r="N112" i="120"/>
  <c r="D102" i="120"/>
  <c r="N106" i="120"/>
  <c r="N104" i="120"/>
  <c r="D67" i="120"/>
  <c r="D59" i="120"/>
  <c r="N71" i="120"/>
  <c r="N69" i="120"/>
  <c r="N63" i="120"/>
  <c r="N61" i="120"/>
  <c r="N28" i="120"/>
  <c r="N26" i="120"/>
  <c r="R21" i="120"/>
  <c r="N20" i="120"/>
  <c r="R19" i="120"/>
  <c r="N18" i="120"/>
  <c r="R17" i="120"/>
  <c r="R14" i="120"/>
  <c r="R57" i="120" s="1"/>
  <c r="R100" i="120" s="1"/>
  <c r="R143" i="120" s="1"/>
  <c r="R186" i="120" s="1"/>
  <c r="R229" i="120" s="1"/>
  <c r="R272" i="120" s="1"/>
  <c r="R315" i="120" s="1"/>
  <c r="AA54" i="120"/>
  <c r="AA97" i="120" s="1"/>
  <c r="AA140" i="120" s="1"/>
  <c r="AA183" i="120" s="1"/>
  <c r="AA226" i="120" s="1"/>
  <c r="AA269" i="120" s="1"/>
  <c r="AA312" i="120" s="1"/>
  <c r="D54" i="120"/>
  <c r="D97" i="120" s="1"/>
  <c r="D140" i="120" s="1"/>
  <c r="D183" i="120" s="1"/>
  <c r="D226" i="120" s="1"/>
  <c r="D269" i="120" s="1"/>
  <c r="D312" i="120" s="1"/>
  <c r="B54" i="120"/>
  <c r="B97" i="120" s="1"/>
  <c r="B140" i="120" s="1"/>
  <c r="B183" i="120" s="1"/>
  <c r="B226" i="120" s="1"/>
  <c r="B269" i="120" s="1"/>
  <c r="B312" i="120" s="1"/>
  <c r="T50" i="120"/>
  <c r="T93" i="120" s="1"/>
  <c r="T136" i="120" s="1"/>
  <c r="T179" i="120" s="1"/>
  <c r="T222" i="120" s="1"/>
  <c r="T265" i="120" s="1"/>
  <c r="T308" i="120" s="1"/>
  <c r="D50" i="120"/>
  <c r="D93" i="120" s="1"/>
  <c r="D136" i="120" s="1"/>
  <c r="D179" i="120" s="1"/>
  <c r="D222" i="120" s="1"/>
  <c r="D265" i="120" s="1"/>
  <c r="D308" i="120" s="1"/>
  <c r="D49" i="120"/>
  <c r="D92" i="120" s="1"/>
  <c r="D135" i="120" s="1"/>
  <c r="D178" i="120" s="1"/>
  <c r="D221" i="120" s="1"/>
  <c r="D264" i="120" s="1"/>
  <c r="D307" i="120" s="1"/>
  <c r="J31" i="68"/>
  <c r="Q14" i="119"/>
  <c r="D104" i="119"/>
  <c r="D103" i="119"/>
  <c r="N104" i="119" s="1"/>
  <c r="Q104" i="119" s="1"/>
  <c r="D74" i="119"/>
  <c r="D70" i="119"/>
  <c r="D67" i="119"/>
  <c r="D64" i="119"/>
  <c r="D61" i="119"/>
  <c r="D60" i="119"/>
  <c r="N61" i="119" s="1"/>
  <c r="D63" i="119"/>
  <c r="N64" i="119" s="1"/>
  <c r="D66" i="119"/>
  <c r="N67" i="119" s="1"/>
  <c r="D69" i="119"/>
  <c r="N70" i="119" s="1"/>
  <c r="D72" i="119"/>
  <c r="D73" i="119" s="1"/>
  <c r="Q73" i="119" s="1"/>
  <c r="D31" i="119"/>
  <c r="D28" i="119"/>
  <c r="D25" i="119"/>
  <c r="D21" i="119"/>
  <c r="D18" i="119"/>
  <c r="Q64" i="119" l="1"/>
  <c r="Q70" i="119"/>
  <c r="N74" i="119"/>
  <c r="Q74" i="119" s="1"/>
  <c r="Q67" i="119"/>
  <c r="O60" i="120"/>
  <c r="O61" i="120" s="1"/>
  <c r="R61" i="120" s="1"/>
  <c r="O64" i="120"/>
  <c r="O65" i="120" s="1"/>
  <c r="R65" i="120" s="1"/>
  <c r="O62" i="120"/>
  <c r="O63" i="120" s="1"/>
  <c r="O111" i="120"/>
  <c r="O112" i="120" s="1"/>
  <c r="O115" i="120"/>
  <c r="O116" i="120" s="1"/>
  <c r="O113" i="120"/>
  <c r="O114" i="120" s="1"/>
  <c r="O68" i="120"/>
  <c r="O69" i="120" s="1"/>
  <c r="O72" i="120"/>
  <c r="O73" i="120" s="1"/>
  <c r="O70" i="120"/>
  <c r="O71" i="120" s="1"/>
  <c r="O150" i="120"/>
  <c r="O151" i="120" s="1"/>
  <c r="R151" i="120" s="1"/>
  <c r="O148" i="120"/>
  <c r="O149" i="120" s="1"/>
  <c r="O146" i="120"/>
  <c r="O147" i="120" s="1"/>
  <c r="O201" i="120"/>
  <c r="O202" i="120" s="1"/>
  <c r="R202" i="120" s="1"/>
  <c r="O199" i="120"/>
  <c r="O200" i="120" s="1"/>
  <c r="O197" i="120"/>
  <c r="O198" i="120" s="1"/>
  <c r="R198" i="120" s="1"/>
  <c r="O107" i="120"/>
  <c r="O108" i="120" s="1"/>
  <c r="O105" i="120"/>
  <c r="O106" i="120" s="1"/>
  <c r="R106" i="120" s="1"/>
  <c r="O103" i="120"/>
  <c r="O104" i="120" s="1"/>
  <c r="O232" i="120"/>
  <c r="O233" i="120" s="1"/>
  <c r="R233" i="120" s="1"/>
  <c r="O234" i="120"/>
  <c r="O236" i="120"/>
  <c r="O156" i="120"/>
  <c r="O157" i="120" s="1"/>
  <c r="O154" i="120"/>
  <c r="O155" i="120" s="1"/>
  <c r="O158" i="120"/>
  <c r="O159" i="120" s="1"/>
  <c r="R159" i="120" s="1"/>
  <c r="O191" i="120"/>
  <c r="O192" i="120" s="1"/>
  <c r="O189" i="120"/>
  <c r="O190" i="120" s="1"/>
  <c r="R190" i="120" s="1"/>
  <c r="O193" i="120"/>
  <c r="O194" i="120" s="1"/>
  <c r="R194" i="120" s="1"/>
  <c r="R112" i="120"/>
  <c r="R115" i="120"/>
  <c r="R63" i="120"/>
  <c r="R147" i="120"/>
  <c r="R148" i="120"/>
  <c r="R28" i="120"/>
  <c r="R27" i="120"/>
  <c r="R69" i="120"/>
  <c r="R111" i="120"/>
  <c r="R68" i="120"/>
  <c r="O22" i="120"/>
  <c r="R22" i="120" s="1"/>
  <c r="O20" i="120"/>
  <c r="R20" i="120" s="1"/>
  <c r="O18" i="120"/>
  <c r="R18" i="120" s="1"/>
  <c r="Q103" i="119"/>
  <c r="Q120" i="119" s="1"/>
  <c r="Q61" i="119"/>
  <c r="Q60" i="119"/>
  <c r="Q63" i="119"/>
  <c r="Q66" i="119"/>
  <c r="Q69" i="119"/>
  <c r="Q72" i="119"/>
  <c r="R158" i="120" l="1"/>
  <c r="R199" i="120"/>
  <c r="R193" i="120"/>
  <c r="R103" i="120"/>
  <c r="R60" i="120"/>
  <c r="R191" i="120"/>
  <c r="R64" i="120"/>
  <c r="O237" i="120"/>
  <c r="R237" i="120" s="1"/>
  <c r="R236" i="120"/>
  <c r="R105" i="120"/>
  <c r="O235" i="120"/>
  <c r="R235" i="120" s="1"/>
  <c r="R234" i="120"/>
  <c r="R201" i="120"/>
  <c r="R150" i="120"/>
  <c r="R113" i="120"/>
  <c r="R232" i="120"/>
  <c r="R116" i="120"/>
  <c r="R72" i="120"/>
  <c r="R73" i="120"/>
  <c r="R114" i="120"/>
  <c r="R104" i="120"/>
  <c r="R197" i="120"/>
  <c r="R62" i="120"/>
  <c r="R200" i="120"/>
  <c r="R146" i="120"/>
  <c r="R189" i="120"/>
  <c r="R192" i="120"/>
  <c r="R149" i="120"/>
  <c r="R30" i="120"/>
  <c r="R29" i="120"/>
  <c r="R26" i="120"/>
  <c r="R155" i="120"/>
  <c r="R154" i="120"/>
  <c r="R156" i="120"/>
  <c r="R157" i="120"/>
  <c r="R107" i="120"/>
  <c r="R108" i="120"/>
  <c r="R71" i="120"/>
  <c r="R70" i="120"/>
  <c r="R249" i="120" l="1"/>
  <c r="R206" i="120"/>
  <c r="R163" i="120"/>
  <c r="R34" i="120"/>
  <c r="R36" i="120" s="1"/>
  <c r="R78" i="120" s="1"/>
  <c r="R120" i="120"/>
  <c r="R77" i="120"/>
  <c r="R79" i="120" l="1"/>
  <c r="R121" i="120" s="1"/>
  <c r="R122" i="120" s="1"/>
  <c r="R164" i="120" s="1"/>
  <c r="R165" i="120" s="1"/>
  <c r="R207" i="120" s="1"/>
  <c r="R208" i="120" s="1"/>
  <c r="Z54" i="119"/>
  <c r="Z97" i="119" s="1"/>
  <c r="D54" i="119"/>
  <c r="D97" i="119" s="1"/>
  <c r="B54" i="119"/>
  <c r="B97" i="119" s="1"/>
  <c r="S50" i="119"/>
  <c r="S93" i="119" s="1"/>
  <c r="D50" i="119"/>
  <c r="D93" i="119" s="1"/>
  <c r="D49" i="119"/>
  <c r="D92" i="119" s="1"/>
  <c r="D30" i="119"/>
  <c r="N31" i="119" s="1"/>
  <c r="Q31" i="119" s="1"/>
  <c r="D27" i="119"/>
  <c r="N28" i="119" s="1"/>
  <c r="Q28" i="119" s="1"/>
  <c r="D23" i="119"/>
  <c r="D20" i="119"/>
  <c r="N21" i="119" s="1"/>
  <c r="Q21" i="119" s="1"/>
  <c r="D17" i="119"/>
  <c r="Q57" i="119"/>
  <c r="Q100" i="119" s="1"/>
  <c r="D72" i="118"/>
  <c r="Q72" i="118" s="1"/>
  <c r="D69" i="118"/>
  <c r="Q69" i="118" s="1"/>
  <c r="D66" i="118"/>
  <c r="D67" i="118" s="1"/>
  <c r="Q67" i="118" s="1"/>
  <c r="D63" i="118"/>
  <c r="Q63" i="118" s="1"/>
  <c r="D61" i="118"/>
  <c r="Q61" i="118" s="1"/>
  <c r="D32" i="118"/>
  <c r="Q32" i="118" s="1"/>
  <c r="D29" i="118"/>
  <c r="Q29" i="118" s="1"/>
  <c r="D26" i="118"/>
  <c r="D27" i="118" s="1"/>
  <c r="Q27" i="118" s="1"/>
  <c r="D24" i="118"/>
  <c r="Q24" i="118" s="1"/>
  <c r="D23" i="118"/>
  <c r="Q23" i="118" s="1"/>
  <c r="D20" i="118"/>
  <c r="Q20" i="118" s="1"/>
  <c r="D17" i="118"/>
  <c r="Q17" i="118" s="1"/>
  <c r="Z54" i="118"/>
  <c r="D54" i="118"/>
  <c r="B54" i="118"/>
  <c r="S50" i="118"/>
  <c r="D50" i="118"/>
  <c r="D49" i="118"/>
  <c r="Q57" i="118"/>
  <c r="Q14" i="117"/>
  <c r="D30" i="118" l="1"/>
  <c r="Q30" i="118" s="1"/>
  <c r="D64" i="118"/>
  <c r="Q64" i="118" s="1"/>
  <c r="Q66" i="118"/>
  <c r="R250" i="120"/>
  <c r="R251" i="120" s="1"/>
  <c r="R293" i="120" s="1"/>
  <c r="R294" i="120" s="1"/>
  <c r="D33" i="118"/>
  <c r="Q33" i="118" s="1"/>
  <c r="D18" i="118"/>
  <c r="D24" i="119"/>
  <c r="Q24" i="119" s="1"/>
  <c r="N25" i="119"/>
  <c r="Q25" i="119" s="1"/>
  <c r="N18" i="119"/>
  <c r="Q18" i="119" s="1"/>
  <c r="Q17" i="119"/>
  <c r="Q23" i="119"/>
  <c r="Q30" i="119"/>
  <c r="Q20" i="119"/>
  <c r="Q27" i="119"/>
  <c r="D21" i="118"/>
  <c r="Q21" i="118" s="1"/>
  <c r="Q26" i="118"/>
  <c r="Q60" i="118"/>
  <c r="D70" i="118"/>
  <c r="D73" i="118"/>
  <c r="Q73" i="118" s="1"/>
  <c r="Q18" i="118"/>
  <c r="Q70" i="118" l="1"/>
  <c r="Q77" i="118" s="1"/>
  <c r="R336" i="120"/>
  <c r="R337" i="120" s="1"/>
  <c r="I33" i="68" s="1"/>
  <c r="J33" i="68" s="1"/>
  <c r="Q34" i="119"/>
  <c r="Q36" i="119" s="1"/>
  <c r="Q78" i="119" s="1"/>
  <c r="Q77" i="119"/>
  <c r="Q34" i="118"/>
  <c r="Q36" i="118" s="1"/>
  <c r="Q78" i="118" s="1"/>
  <c r="Q77" i="117"/>
  <c r="Z54" i="117"/>
  <c r="Z97" i="117" s="1"/>
  <c r="Z140" i="117" s="1"/>
  <c r="D54" i="117"/>
  <c r="D97" i="117" s="1"/>
  <c r="D140" i="117" s="1"/>
  <c r="B54" i="117"/>
  <c r="B97" i="117" s="1"/>
  <c r="B140" i="117" s="1"/>
  <c r="S50" i="117"/>
  <c r="S93" i="117" s="1"/>
  <c r="S136" i="117" s="1"/>
  <c r="D50" i="117"/>
  <c r="D93" i="117" s="1"/>
  <c r="D136" i="117" s="1"/>
  <c r="D49" i="117"/>
  <c r="D92" i="117" s="1"/>
  <c r="D135" i="117" s="1"/>
  <c r="Q31" i="117"/>
  <c r="Q27" i="117"/>
  <c r="Q23" i="117"/>
  <c r="Q19" i="117"/>
  <c r="Q57" i="117"/>
  <c r="Q100" i="117" s="1"/>
  <c r="Q143" i="117" s="1"/>
  <c r="Q14" i="116"/>
  <c r="Q57" i="116" s="1"/>
  <c r="Q100" i="116" s="1"/>
  <c r="Q14" i="114"/>
  <c r="Q57" i="114" s="1"/>
  <c r="Q100" i="114" s="1"/>
  <c r="Q104" i="116"/>
  <c r="Q103" i="116"/>
  <c r="Q75" i="116"/>
  <c r="Q74" i="116"/>
  <c r="Q73" i="116"/>
  <c r="Q72" i="116"/>
  <c r="Q71" i="116"/>
  <c r="Q70" i="116"/>
  <c r="Q69" i="116"/>
  <c r="Q68" i="116"/>
  <c r="Q67" i="116"/>
  <c r="Q66" i="116"/>
  <c r="Q65" i="116"/>
  <c r="Q64" i="116"/>
  <c r="D61" i="116"/>
  <c r="N62" i="116" s="1"/>
  <c r="Q62" i="116" s="1"/>
  <c r="D59" i="116"/>
  <c r="N60" i="116" s="1"/>
  <c r="Q60" i="116" s="1"/>
  <c r="D32" i="116"/>
  <c r="N33" i="116" s="1"/>
  <c r="Q33" i="116" s="1"/>
  <c r="Z54" i="116"/>
  <c r="Z97" i="116" s="1"/>
  <c r="D54" i="116"/>
  <c r="D97" i="116" s="1"/>
  <c r="B54" i="116"/>
  <c r="B97" i="116" s="1"/>
  <c r="S50" i="116"/>
  <c r="S93" i="116" s="1"/>
  <c r="D50" i="116"/>
  <c r="D93" i="116" s="1"/>
  <c r="D49" i="116"/>
  <c r="D92" i="116" s="1"/>
  <c r="D30" i="116"/>
  <c r="N31" i="116" s="1"/>
  <c r="Q31" i="116" s="1"/>
  <c r="D28" i="116"/>
  <c r="N29" i="116" s="1"/>
  <c r="Q29" i="116" s="1"/>
  <c r="D26" i="116"/>
  <c r="N27" i="116" s="1"/>
  <c r="Q27" i="116" s="1"/>
  <c r="D24" i="116"/>
  <c r="N25" i="116" s="1"/>
  <c r="Q25" i="116" s="1"/>
  <c r="D22" i="116"/>
  <c r="N23" i="116" s="1"/>
  <c r="Q23" i="116" s="1"/>
  <c r="D20" i="116"/>
  <c r="N21" i="116" s="1"/>
  <c r="Q21" i="116" s="1"/>
  <c r="D18" i="116"/>
  <c r="N19" i="116" s="1"/>
  <c r="Q19" i="116" s="1"/>
  <c r="D16" i="116"/>
  <c r="N17" i="116" s="1"/>
  <c r="Q17" i="116" s="1"/>
  <c r="Q71" i="114"/>
  <c r="D70" i="114"/>
  <c r="Q70" i="114" s="1"/>
  <c r="Q67" i="114"/>
  <c r="Q66" i="114"/>
  <c r="Q65" i="114"/>
  <c r="Q64" i="114"/>
  <c r="Q63" i="114"/>
  <c r="Q62" i="114"/>
  <c r="Q61" i="114"/>
  <c r="Q60" i="114"/>
  <c r="Z54" i="114"/>
  <c r="Z97" i="114" s="1"/>
  <c r="D54" i="114"/>
  <c r="D97" i="114" s="1"/>
  <c r="B54" i="114"/>
  <c r="B97" i="114" s="1"/>
  <c r="S50" i="114"/>
  <c r="S93" i="114" s="1"/>
  <c r="D50" i="114"/>
  <c r="D93" i="114" s="1"/>
  <c r="D49" i="114"/>
  <c r="D92" i="114" s="1"/>
  <c r="Q33" i="114"/>
  <c r="Q32" i="114"/>
  <c r="Q31" i="114"/>
  <c r="Q30" i="114"/>
  <c r="Q29" i="114"/>
  <c r="Q28" i="114"/>
  <c r="D26" i="114"/>
  <c r="Q26" i="114" s="1"/>
  <c r="D25" i="114"/>
  <c r="Q25" i="114" s="1"/>
  <c r="D24" i="114"/>
  <c r="Q24" i="114" s="1"/>
  <c r="D23" i="114"/>
  <c r="Q23" i="114" s="1"/>
  <c r="D22" i="114"/>
  <c r="Q22" i="114" s="1"/>
  <c r="D21" i="114"/>
  <c r="Q21" i="114" s="1"/>
  <c r="D20" i="114"/>
  <c r="Q20" i="114" s="1"/>
  <c r="D19" i="114"/>
  <c r="Q19" i="114" s="1"/>
  <c r="D18" i="114"/>
  <c r="Q18" i="114" s="1"/>
  <c r="D17" i="114"/>
  <c r="Q17" i="114" s="1"/>
  <c r="D16" i="114"/>
  <c r="Q16" i="114" s="1"/>
  <c r="Q79" i="118" l="1"/>
  <c r="I32" i="68" s="1"/>
  <c r="J32" i="68" s="1"/>
  <c r="Q120" i="116"/>
  <c r="Q34" i="114"/>
  <c r="Q36" i="114" s="1"/>
  <c r="Q78" i="114" s="1"/>
  <c r="Q79" i="119"/>
  <c r="Q121" i="119" s="1"/>
  <c r="Q122" i="119" s="1"/>
  <c r="I35" i="68" s="1"/>
  <c r="Q120" i="117"/>
  <c r="Q30" i="117"/>
  <c r="Q26" i="117"/>
  <c r="Q22" i="117"/>
  <c r="Q18" i="117"/>
  <c r="Q77" i="116"/>
  <c r="Q34" i="116"/>
  <c r="Q36" i="116" s="1"/>
  <c r="Q78" i="116" s="1"/>
  <c r="Q77" i="114"/>
  <c r="Q79" i="114" l="1"/>
  <c r="Q34" i="117"/>
  <c r="Q36" i="117" s="1"/>
  <c r="Q78" i="117" s="1"/>
  <c r="Q79" i="117" s="1"/>
  <c r="Q121" i="117" s="1"/>
  <c r="Q122" i="117" s="1"/>
  <c r="Q79" i="116"/>
  <c r="Q121" i="116" s="1"/>
  <c r="Q122" i="116" s="1"/>
  <c r="I29" i="68" s="1"/>
  <c r="J29" i="68" s="1"/>
  <c r="Q121" i="114" l="1"/>
  <c r="Q122" i="114" s="1"/>
  <c r="I28" i="68" s="1"/>
  <c r="J28" i="68" s="1"/>
  <c r="Q164" i="117"/>
  <c r="Q165" i="117" s="1"/>
  <c r="I30" i="68" s="1"/>
  <c r="J30" i="68" s="1"/>
  <c r="Q26" i="4" l="1"/>
  <c r="D22" i="4"/>
  <c r="Q22" i="4" s="1"/>
  <c r="D26" i="4"/>
  <c r="D25" i="4"/>
  <c r="Q25" i="4" s="1"/>
  <c r="D24" i="4"/>
  <c r="Q24" i="4" s="1"/>
  <c r="D23" i="4"/>
  <c r="Q23" i="4" s="1"/>
  <c r="D21" i="4"/>
  <c r="Q21" i="4" s="1"/>
  <c r="D20" i="4"/>
  <c r="Q20" i="4" s="1"/>
  <c r="D19" i="4"/>
  <c r="Q19" i="4" s="1"/>
  <c r="D18" i="4"/>
  <c r="Q18" i="4" s="1"/>
  <c r="D17" i="4"/>
  <c r="Q17" i="4" s="1"/>
  <c r="D16" i="4"/>
  <c r="Q16" i="4" s="1"/>
  <c r="D19" i="113"/>
  <c r="D18" i="113"/>
  <c r="H35" i="68" l="1"/>
  <c r="J35" i="68"/>
  <c r="D15" i="113"/>
  <c r="N5" i="113"/>
  <c r="Q14" i="4"/>
  <c r="H28" i="68"/>
  <c r="H29" i="68"/>
  <c r="H30" i="68"/>
  <c r="H31" i="68"/>
  <c r="H32" i="68"/>
  <c r="H33" i="68"/>
  <c r="H27" i="68"/>
  <c r="H37" i="68" l="1"/>
  <c r="H41" i="68" s="1"/>
  <c r="D13" i="68" s="1"/>
  <c r="D15" i="68" s="1"/>
  <c r="Q36" i="4"/>
  <c r="I27" i="68" s="1"/>
  <c r="J27" i="68" s="1"/>
  <c r="J37" i="68" s="1"/>
  <c r="J40" i="68" l="1"/>
  <c r="J41" i="68" s="1"/>
  <c r="D16" i="68" s="1"/>
  <c r="F14" i="113"/>
  <c r="G14" i="113"/>
  <c r="H14" i="113"/>
  <c r="I14" i="113"/>
  <c r="J14" i="113"/>
  <c r="K14" i="113"/>
  <c r="L14" i="113"/>
  <c r="M14" i="113"/>
  <c r="E14" i="113"/>
  <c r="F13" i="113"/>
  <c r="G13" i="113"/>
  <c r="H13" i="113"/>
  <c r="I13" i="113"/>
  <c r="J13" i="113"/>
  <c r="K13" i="113"/>
  <c r="L13" i="113"/>
  <c r="M13" i="113"/>
  <c r="E13" i="113"/>
  <c r="F11" i="113"/>
  <c r="G11" i="113"/>
  <c r="H11" i="113"/>
  <c r="I11" i="113"/>
  <c r="J11" i="113"/>
  <c r="K11" i="113"/>
  <c r="L11" i="113"/>
  <c r="M11" i="113"/>
  <c r="E11" i="113"/>
  <c r="F10" i="113"/>
  <c r="G10" i="113"/>
  <c r="H10" i="113"/>
  <c r="I10" i="113"/>
  <c r="J10" i="113"/>
  <c r="K10" i="113"/>
  <c r="L10" i="113"/>
  <c r="M10" i="113"/>
  <c r="E10" i="113"/>
  <c r="G8" i="113"/>
  <c r="H8" i="113"/>
  <c r="I8" i="113"/>
  <c r="J8" i="113"/>
  <c r="K8" i="113"/>
  <c r="M8" i="113"/>
  <c r="E8" i="113"/>
  <c r="N6" i="113"/>
  <c r="O6" i="113" s="1"/>
  <c r="N7" i="113"/>
  <c r="O7" i="113" s="1"/>
  <c r="N9" i="113"/>
  <c r="O9" i="113" s="1"/>
  <c r="N12" i="113"/>
  <c r="O12" i="113" s="1"/>
  <c r="O5" i="113"/>
  <c r="N10" i="113" l="1"/>
  <c r="O10" i="113" s="1"/>
  <c r="N13" i="113"/>
  <c r="O13" i="113" s="1"/>
  <c r="N8" i="113"/>
  <c r="O8" i="113" s="1"/>
  <c r="N14" i="113"/>
  <c r="O14" i="113" s="1"/>
  <c r="N11" i="113"/>
  <c r="O11" i="113" s="1"/>
</calcChain>
</file>

<file path=xl/sharedStrings.xml><?xml version="1.0" encoding="utf-8"?>
<sst xmlns="http://schemas.openxmlformats.org/spreadsheetml/2006/main" count="1242" uniqueCount="222">
  <si>
    <t>ÍTEM DE PAGO</t>
  </si>
  <si>
    <t>M3</t>
  </si>
  <si>
    <t>M2</t>
  </si>
  <si>
    <t>UNIDAD</t>
  </si>
  <si>
    <t>CONTRATO No.:</t>
  </si>
  <si>
    <t>CONTRATISTA:</t>
  </si>
  <si>
    <t>INTERVENTORIA:</t>
  </si>
  <si>
    <t>HR INGENIERA SAS</t>
  </si>
  <si>
    <t>OBJETO:</t>
  </si>
  <si>
    <t>Nº</t>
  </si>
  <si>
    <t>ABSCISAS</t>
  </si>
  <si>
    <t>LONGITUD</t>
  </si>
  <si>
    <t>ANCHO</t>
  </si>
  <si>
    <t>ESPESOR PROMEDIO</t>
  </si>
  <si>
    <t>Cantidad Original</t>
  </si>
  <si>
    <t>Cantidades Requeridas</t>
  </si>
  <si>
    <t xml:space="preserve">TOTAL </t>
  </si>
  <si>
    <t>RESIDENTE DE INTERVENTORIA</t>
  </si>
  <si>
    <t>MEMORIAS DE CALCULO BALANCE</t>
  </si>
  <si>
    <t>CANTIDAD TOTAL</t>
  </si>
  <si>
    <t>No. ELEMENTOS</t>
  </si>
  <si>
    <t>ESQUEMA Y/O REGISTRO FOTOGRÁFICO</t>
  </si>
  <si>
    <t>VoBo JORGE GUILLERMO ROJAS LEON</t>
  </si>
  <si>
    <t>AFIRMADO</t>
  </si>
  <si>
    <t>EXCAVACIONES VARIAS EN MATERIAL COMÚN SECO A MANO (INCLUYE RETIRO DE SOBRANTES A UNA DISTANCIA MENOR DE 5 KM)</t>
  </si>
  <si>
    <t>SUMINISTRO FIGURADO Y ARMADO DE ACERO DE REFUERZO 60000 PSI</t>
  </si>
  <si>
    <t>KG</t>
  </si>
  <si>
    <t>CONTRATISTA DE OBRA</t>
  </si>
  <si>
    <t>Firma:</t>
  </si>
  <si>
    <t>Revisó</t>
  </si>
  <si>
    <t>Elaboró</t>
  </si>
  <si>
    <t>SUBTOTAL</t>
  </si>
  <si>
    <t>VALOR TOTAL</t>
  </si>
  <si>
    <t>VALOR UNITARIO</t>
  </si>
  <si>
    <t>CANTIDAD</t>
  </si>
  <si>
    <t>CONDICIONES INICIALES DEL CONTRATO</t>
  </si>
  <si>
    <t>DESCRIPCIÓN 
(Corresponde a los ítems o productos contratados)</t>
  </si>
  <si>
    <t>Plazo Actualizado:</t>
  </si>
  <si>
    <t>Plazo Inicial:</t>
  </si>
  <si>
    <t>Valor Actualizado:</t>
  </si>
  <si>
    <t>Fecha de Inicio:</t>
  </si>
  <si>
    <t>Valor Inicial:</t>
  </si>
  <si>
    <t>Supervisor:</t>
  </si>
  <si>
    <r>
      <t>Interventor:</t>
    </r>
    <r>
      <rPr>
        <sz val="12"/>
        <rFont val="Arial Narrow"/>
        <family val="2"/>
      </rPr>
      <t xml:space="preserve"> </t>
    </r>
  </si>
  <si>
    <r>
      <t>Contratista:</t>
    </r>
    <r>
      <rPr>
        <sz val="12"/>
        <rFont val="Arial Narrow"/>
        <family val="2"/>
      </rPr>
      <t xml:space="preserve"> </t>
    </r>
  </si>
  <si>
    <t>Contratante:</t>
  </si>
  <si>
    <t xml:space="preserve">CONTRATO No. </t>
  </si>
  <si>
    <t>CONTRATO DE OBRA</t>
  </si>
  <si>
    <r>
      <t>TIPO DE CONTRATO</t>
    </r>
    <r>
      <rPr>
        <sz val="12"/>
        <rFont val="Arial Narrow"/>
        <family val="2"/>
      </rPr>
      <t xml:space="preserve">: </t>
    </r>
  </si>
  <si>
    <t>VALOR TOTAL OBRA</t>
  </si>
  <si>
    <t>CONDICIONES ACTUALIZADAS</t>
  </si>
  <si>
    <t xml:space="preserve">Fecha de Terminación inicial: </t>
  </si>
  <si>
    <t>Prorroga No. 1:</t>
  </si>
  <si>
    <t xml:space="preserve">Fecha de Terminación  Actualizada: </t>
  </si>
  <si>
    <t xml:space="preserve">VIENEN </t>
  </si>
  <si>
    <t>Placa Huella Vereda Las Mesetas Sasaima Cundinamarca</t>
  </si>
  <si>
    <t xml:space="preserve">Tramo </t>
  </si>
  <si>
    <t>Ancho (m)</t>
  </si>
  <si>
    <t>Largo (m)</t>
  </si>
  <si>
    <t>Total (m)</t>
  </si>
  <si>
    <t>cuneta (der)</t>
  </si>
  <si>
    <t>Huella (der)</t>
  </si>
  <si>
    <t>Huella (izq)</t>
  </si>
  <si>
    <t>Ciclop central</t>
  </si>
  <si>
    <t>sobreancho (der)</t>
  </si>
  <si>
    <t>sobreancho (izq)</t>
  </si>
  <si>
    <t>cuneta (izq)</t>
  </si>
  <si>
    <t>Dimensiones (m)</t>
  </si>
  <si>
    <t xml:space="preserve">Ancho total </t>
  </si>
  <si>
    <t>diferencia</t>
  </si>
  <si>
    <t>bordillo (der)</t>
  </si>
  <si>
    <t>bordillo(izq)</t>
  </si>
  <si>
    <t>CONFORMACIÓN DE LA CALZADA EXISTENTE</t>
  </si>
  <si>
    <t>CONCRETOS CLASE D, f´c =3000 PSI (bases)</t>
  </si>
  <si>
    <t>CONCRETO CICLÓPEO CLASE G, 2000 PSI 40% RAJÓN PARA BASES</t>
  </si>
  <si>
    <t xml:space="preserve">CUNETA DE CONCRETO CLASE E, 2500 PSI FUNDIDA EN EL LUGAR </t>
  </si>
  <si>
    <t>310.1</t>
  </si>
  <si>
    <t>610.1</t>
  </si>
  <si>
    <t>600.4 P</t>
  </si>
  <si>
    <t>630.4</t>
  </si>
  <si>
    <t>630.7</t>
  </si>
  <si>
    <t>671.1</t>
  </si>
  <si>
    <t>640.1</t>
  </si>
  <si>
    <t>630 P</t>
  </si>
  <si>
    <t>207-2024</t>
  </si>
  <si>
    <t>ALCALDÍA MUNICIPAL DE SASAIMA DEPARTAMENTO DE CUNDINAMARCA</t>
  </si>
  <si>
    <t>ENVIRONMENTAL AND GEOMEDCHANICAL SOLUTIONS - EGS SAS</t>
  </si>
  <si>
    <t>Secretaría de Planeación e Infraestructura</t>
  </si>
  <si>
    <t>Saldo a favor:</t>
  </si>
  <si>
    <t>DIANA MARCELA PACHECO HERNÁNDEZ</t>
  </si>
  <si>
    <t>VoBo JAVIER DIAZ MURCIA</t>
  </si>
  <si>
    <t xml:space="preserve">RESIDENTE DE OBRA </t>
  </si>
  <si>
    <t>YELMAN YOHANI HERNÁNDEZ ROJAS</t>
  </si>
  <si>
    <t>"MEJORAMIENTO DE VÍAS TERCIARIAS MEDIANTE EL USO DE PLACA HUELLA EN LA VEREDA MESETAS SECTOR VILLA CRISTINA DEL MUNICIPIO DE SASAIMA, CUNDINAMARCA”</t>
  </si>
  <si>
    <t>207 DE 2024</t>
  </si>
  <si>
    <t>HR INGENIERÍA SAS</t>
  </si>
  <si>
    <t>ALCALDÍA MUNICIPAL DE SASAIMA DEPARTAMENTO DE CUNDINAMARCA
PRESUPUESTO DE OBRA</t>
  </si>
  <si>
    <t>SEIS (06)MESES</t>
  </si>
  <si>
    <t>6.1</t>
  </si>
  <si>
    <t>2.13</t>
  </si>
  <si>
    <t>4.6</t>
  </si>
  <si>
    <t>4.25</t>
  </si>
  <si>
    <t>4.52</t>
  </si>
  <si>
    <t>ITEM No.    6.1</t>
  </si>
  <si>
    <t>BATEAS PARA ENTRADAS A VIVIENDAS</t>
  </si>
  <si>
    <t xml:space="preserve">SUBTOTAL </t>
  </si>
  <si>
    <t>ACUMULADO</t>
  </si>
  <si>
    <t>PREDIO No. 2</t>
  </si>
  <si>
    <t>PREDIO No. 3</t>
  </si>
  <si>
    <t>PREDIO No. 4</t>
  </si>
  <si>
    <t>PREDIO No. 5</t>
  </si>
  <si>
    <t>PREDIO No. 6</t>
  </si>
  <si>
    <t xml:space="preserve">PREDIO No. 1 </t>
  </si>
  <si>
    <t>ITEM No.    610.1</t>
  </si>
  <si>
    <t>PREDIO No. 7</t>
  </si>
  <si>
    <t>PREDIO No. 8</t>
  </si>
  <si>
    <t>PREDIO No. 9</t>
  </si>
  <si>
    <t>PREDIO No. 10</t>
  </si>
  <si>
    <t>PREDIO No. 11</t>
  </si>
  <si>
    <t>PREDIO No. 12</t>
  </si>
  <si>
    <t>PREDIO No. 13</t>
  </si>
  <si>
    <t>PREDIO No. 14</t>
  </si>
  <si>
    <t>ATRAQUE DE CUNETAS</t>
  </si>
  <si>
    <t>ITEM No.    2.13</t>
  </si>
  <si>
    <t>EXCAVACIÓN VIGAS</t>
  </si>
  <si>
    <t>TRAMO 1 - K0+000 AL K0+006 (Ancho 3,90)</t>
  </si>
  <si>
    <t>TRAMO 2 - K0+006 AL K0+150 (Ancho 4,30)</t>
  </si>
  <si>
    <t>TRAMO 3 - K0+150 AL K0+206 (Ancho 4,80)</t>
  </si>
  <si>
    <t>TRAMO 4 - K0+206 AL K0+240 (Ancho 4,30)</t>
  </si>
  <si>
    <t>TRAMO 6 - K0+374 AL K0+479 (Ancho 4,30)</t>
  </si>
  <si>
    <t>TRAMO 7 - K0+479 AL K0+587 (Ancho 3,90)</t>
  </si>
  <si>
    <t>TRAMO 9 - K0+600 AL K0+720 (Ancho 4,30)</t>
  </si>
  <si>
    <t>TRAMO 10 - K0+720 AL K0+750 (Ancho 4,80)</t>
  </si>
  <si>
    <t>TRAMO 11 - K0+750 AL K1+006 (Ancho 4,30)</t>
  </si>
  <si>
    <t>ITEM No.    4.6</t>
  </si>
  <si>
    <t>DESCUENTO VIGAS</t>
  </si>
  <si>
    <t>VIGAS</t>
  </si>
  <si>
    <t>ITEM No.    671.1</t>
  </si>
  <si>
    <t xml:space="preserve">TRAMO 1 - K0+000 AL K0+006 (Ancho 3,90) </t>
  </si>
  <si>
    <t xml:space="preserve">CUNETAS </t>
  </si>
  <si>
    <t>BORDILLO</t>
  </si>
  <si>
    <t xml:space="preserve">TRAMO 2 - K0+006 AL K0+150 (Ancho 4,30) </t>
  </si>
  <si>
    <t xml:space="preserve">TRAMO 3 - K0+150 AL K0+206 (Ancho 4,80) </t>
  </si>
  <si>
    <t xml:space="preserve">TRAMO 4 - K0+206 AL K0+240 (Ancho 4,30) </t>
  </si>
  <si>
    <t xml:space="preserve">TRAMO 7 - K0+479 AL K0+587 (Ancho 3,90) </t>
  </si>
  <si>
    <t xml:space="preserve">TRAMO 6 - K0+374 AL K0+479 (Ancho 4,30) </t>
  </si>
  <si>
    <t xml:space="preserve">TRAMO 9 - K0+600 AL K0+720 (Ancho 4,30) </t>
  </si>
  <si>
    <t xml:space="preserve">TRAMO 10 - K0+720 AL K0+750 (Ancho 4,80) </t>
  </si>
  <si>
    <t xml:space="preserve">TRAMO 11 - K0+750 AL K1+006 (Ancho 4,30) </t>
  </si>
  <si>
    <t>ITEM No.    NP01</t>
  </si>
  <si>
    <t>NP01</t>
  </si>
  <si>
    <t>PLACA CENTRAL</t>
  </si>
  <si>
    <t>SOBREANCHOS LATERALES</t>
  </si>
  <si>
    <t xml:space="preserve">VARILLA No. </t>
  </si>
  <si>
    <t>PESO VARILLA</t>
  </si>
  <si>
    <t>CANTIDAD DE VARILLAS</t>
  </si>
  <si>
    <t>PLACAS REFORZADAS</t>
  </si>
  <si>
    <t xml:space="preserve">PLACAS REFORZADAS - Longitudinal </t>
  </si>
  <si>
    <t>PLACAS REFORZADAS - Transversal</t>
  </si>
  <si>
    <t xml:space="preserve">VIGAS - Longitudinal </t>
  </si>
  <si>
    <t>VIGAS - Transversal</t>
  </si>
  <si>
    <t>3</t>
  </si>
  <si>
    <t>ITEM No.    4.52</t>
  </si>
  <si>
    <t xml:space="preserve">PREDIO No. 1 - Longitudinal </t>
  </si>
  <si>
    <t>PREDIO No. 1 - Transversal</t>
  </si>
  <si>
    <t>4</t>
  </si>
  <si>
    <t xml:space="preserve">PREDIO No. 2 - Longitudinal </t>
  </si>
  <si>
    <t>PREDIO No. 2 - Transversal</t>
  </si>
  <si>
    <t xml:space="preserve">PREDIO No. 3 - Longitudinal </t>
  </si>
  <si>
    <t>PREDIO No. 3 - Transversal</t>
  </si>
  <si>
    <t xml:space="preserve">PREDIO No. 4 - Longitudinal </t>
  </si>
  <si>
    <t>PREDIO No. 4 - Transversal</t>
  </si>
  <si>
    <t xml:space="preserve">PREDIO No. 5 - Longitudinal </t>
  </si>
  <si>
    <t>PREDIO No. 5 - Transversal</t>
  </si>
  <si>
    <t xml:space="preserve">PREDIO No. 6 - Longitudinal </t>
  </si>
  <si>
    <t>PREDIO No. 6 - Transversal</t>
  </si>
  <si>
    <t xml:space="preserve">PREDIO No. 7 - Longitudinal </t>
  </si>
  <si>
    <t>PREDIO No. 7 - Transversal</t>
  </si>
  <si>
    <t xml:space="preserve">PREDIO No. 8 - Longitudinal </t>
  </si>
  <si>
    <t>PREDIO No. 8 - Transversal</t>
  </si>
  <si>
    <t xml:space="preserve">PREDIO No. 9 - Longitudinal </t>
  </si>
  <si>
    <t>PREDIO No. 9 - Transversal</t>
  </si>
  <si>
    <t xml:space="preserve">PREDIO No. 10 - Longitudinal </t>
  </si>
  <si>
    <t>PREDIO No. 10 - Transversal</t>
  </si>
  <si>
    <t xml:space="preserve">PREDIO No. 11 - Longitudinal </t>
  </si>
  <si>
    <t>PREDIO No. 11 - Transversal</t>
  </si>
  <si>
    <t>PREDIO No. 12 - Transversal</t>
  </si>
  <si>
    <t xml:space="preserve">PREDIO No. 12 - Longitudinal </t>
  </si>
  <si>
    <t xml:space="preserve">PREDIO No. 13 - Longitudinal </t>
  </si>
  <si>
    <t>PREDIO No. 13 - Transversal</t>
  </si>
  <si>
    <t xml:space="preserve">PREDIO No. 14 - Longitudinal </t>
  </si>
  <si>
    <t>PREDIO No. 14 - Transversal</t>
  </si>
  <si>
    <t>ITEM No.   4.25</t>
  </si>
  <si>
    <t xml:space="preserve">NO SE REQUIERE </t>
  </si>
  <si>
    <t>NP02</t>
  </si>
  <si>
    <t>SUMINISTRO E INSTALACIÓN DE GEOTEXTIL T 2100 (ESTABILIZACIÓN, FILTRO Y SEPARACIÓN)</t>
  </si>
  <si>
    <t>VALOR DISPONIBLE OBRAS ADICIONALES</t>
  </si>
  <si>
    <t>ITEM No.    NP02</t>
  </si>
  <si>
    <t>ITEMS NO PREVISTOS</t>
  </si>
  <si>
    <t>231-22</t>
  </si>
  <si>
    <t>ESPECIFICACIONES</t>
  </si>
  <si>
    <t>Director Interventoria - HR INGENIERÍA SAS</t>
  </si>
  <si>
    <t>INTERVENTORÍA</t>
  </si>
  <si>
    <t>R. L. - ENVIRONMENTAL AND GEOMEDCHANICAL SOLUTIONS - EGS SAS</t>
  </si>
  <si>
    <t>TRAMO 5 - K0+240 AL K0+374 (Ancho 4,30) - Falta ampliación</t>
  </si>
  <si>
    <t>TRAMO 8 - K0+587 AL K0+600 (Ancho 4,30) - Falta ampliación</t>
  </si>
  <si>
    <t>NIVELACIÓN CABEZALES ALCANTARILLAS</t>
  </si>
  <si>
    <t>ALCANTARILLA 1</t>
  </si>
  <si>
    <t>ALCANTARILLA 2</t>
  </si>
  <si>
    <t>ALCANTARILLA 3</t>
  </si>
  <si>
    <t>TRAMO 8 - K0+587 AL K0+600 (Ancho 3,70) - Falta ampliación</t>
  </si>
  <si>
    <t xml:space="preserve">CUNETAS Y BORDILLO - Longitudinal </t>
  </si>
  <si>
    <t>CUNETAS Y BORDILLO - Transversal</t>
  </si>
  <si>
    <t>CONCRETO CICLÓPEO CLASE G, 3000 PSI 40% RAJÓN PARA BASES</t>
  </si>
  <si>
    <t xml:space="preserve">EXCAVACIÓN PARA RETIRO DE FALLOS </t>
  </si>
  <si>
    <t xml:space="preserve">AFIRMADO PARA RELLENO DE FALLOS </t>
  </si>
  <si>
    <t>Suspensión No. 1:</t>
  </si>
  <si>
    <t>Reinicio No. 1:</t>
  </si>
  <si>
    <t xml:space="preserve"> Modificatorio No. 1 - Balance de obra e Inclusión Items No Previstos</t>
  </si>
  <si>
    <t>TRES (3) MESES</t>
  </si>
  <si>
    <t>NUEVE (9)  MESES</t>
  </si>
  <si>
    <t xml:space="preserve">Fecha de Terminación Inicial: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</si>
</sst>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0.0"/>
    <numFmt numFmtId="166" formatCode="_ * #,##0_ ;_ * \-#,##0_ ;_ * &quot;-&quot;??_ ;_ @_ "/>
    <numFmt numFmtId="167" formatCode="_-* #,##0.00\ _€_-;\-* #,##0.00\ _€_-;_-* &quot;-&quot;??\ _€_-;_-@_-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.00_);\(&quot;$&quot;\ #,##0.00\)"/>
    <numFmt numFmtId="171" formatCode="_ &quot;$&quot;\ * #,##0.00_ ;_ &quot;$&quot;\ * \-#,##0.00_ ;_ &quot;$&quot;\ * &quot;-&quot;??_ ;_ @_ "/>
    <numFmt numFmtId="172" formatCode="[$-F800]dddd\,\ mmmm\ dd\,\ yyyy"/>
    <numFmt numFmtId="173" formatCode="_-&quot;$&quot;* #,##0_-;\-&quot;$&quot;* #,##0_-;_-&quot;$&quot;* &quot;-&quot;_-;_-@_-"/>
    <numFmt numFmtId="174" formatCode="_-&quot;$&quot;* #,##0.00_-;\-&quot;$&quot;* #,##0.00_-;_-&quot;$&quot;* &quot;-&quot;??_-;_-@_-"/>
    <numFmt numFmtId="175" formatCode="_(&quot;$&quot;\ * #,##0.00_);_(&quot;$&quot;\ * \(#,##0.00\);_(&quot;$&quot;\ * &quot;-&quot;??_);_(@_)"/>
    <numFmt numFmtId="176" formatCode="_-* #,##0.00\ &quot;€&quot;_-;\-* #,##0.00\ &quot;€&quot;_-;_-* &quot;-&quot;??\ &quot;€&quot;_-;_-@_-"/>
    <numFmt numFmtId="177" formatCode="_-* #,##0\ _€_-;\-* #,##0\ _€_-;_-* &quot;-&quot;\ _€_-;_-@_-"/>
    <numFmt numFmtId="178" formatCode="_-[$$-240A]\ * #,##0.00_-;\-[$$-240A]\ * #,##0.00_-;_-[$$-240A]\ * &quot;-&quot;??_-;_-@_-"/>
    <numFmt numFmtId="179" formatCode="_-* #,##0.000_-;\-* #,##0.000_-;_-* &quot;-&quot;??_-;_-@_-"/>
  </numFmts>
  <fonts count="3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8">
    <xf numFmtId="0" fontId="0" fillId="0" borderId="0"/>
    <xf numFmtId="0" fontId="10" fillId="0" borderId="0"/>
    <xf numFmtId="0" fontId="11" fillId="0" borderId="0"/>
    <xf numFmtId="0" fontId="9" fillId="0" borderId="0"/>
    <xf numFmtId="43" fontId="12" fillId="0" borderId="0" applyFont="0" applyFill="0" applyBorder="0" applyAlignment="0" applyProtection="0"/>
    <xf numFmtId="0" fontId="8" fillId="0" borderId="0"/>
    <xf numFmtId="44" fontId="1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/>
    <xf numFmtId="0" fontId="11" fillId="0" borderId="0"/>
    <xf numFmtId="0" fontId="27" fillId="0" borderId="0">
      <protection locked="0"/>
    </xf>
    <xf numFmtId="171" fontId="1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30" fillId="0" borderId="0"/>
    <xf numFmtId="0" fontId="2" fillId="0" borderId="0"/>
    <xf numFmtId="0" fontId="31" fillId="0" borderId="0"/>
    <xf numFmtId="44" fontId="30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177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0" fillId="0" borderId="0"/>
    <xf numFmtId="17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1" fillId="0" borderId="0"/>
    <xf numFmtId="41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348">
    <xf numFmtId="0" fontId="0" fillId="0" borderId="0" xfId="0"/>
    <xf numFmtId="0" fontId="15" fillId="0" borderId="0" xfId="1" applyFont="1"/>
    <xf numFmtId="0" fontId="15" fillId="0" borderId="6" xfId="1" applyFont="1" applyBorder="1"/>
    <xf numFmtId="0" fontId="15" fillId="0" borderId="9" xfId="1" applyFont="1" applyBorder="1"/>
    <xf numFmtId="0" fontId="18" fillId="0" borderId="9" xfId="1" applyFont="1" applyBorder="1"/>
    <xf numFmtId="0" fontId="18" fillId="0" borderId="20" xfId="1" applyFont="1" applyBorder="1" applyAlignment="1">
      <alignment horizontal="center" vertical="center" wrapText="1"/>
    </xf>
    <xf numFmtId="0" fontId="19" fillId="0" borderId="18" xfId="1" applyFont="1" applyBorder="1" applyAlignment="1">
      <alignment horizontal="center"/>
    </xf>
    <xf numFmtId="0" fontId="20" fillId="0" borderId="21" xfId="1" applyFont="1" applyBorder="1" applyAlignment="1">
      <alignment horizontal="center" vertical="center" wrapText="1"/>
    </xf>
    <xf numFmtId="165" fontId="20" fillId="0" borderId="22" xfId="1" applyNumberFormat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/>
    </xf>
    <xf numFmtId="0" fontId="19" fillId="0" borderId="19" xfId="1" applyFont="1" applyBorder="1" applyAlignment="1">
      <alignment vertical="center"/>
    </xf>
    <xf numFmtId="43" fontId="19" fillId="0" borderId="26" xfId="4" applyFont="1" applyBorder="1" applyAlignment="1">
      <alignment vertical="center"/>
    </xf>
    <xf numFmtId="0" fontId="19" fillId="0" borderId="18" xfId="1" applyFont="1" applyBorder="1" applyAlignment="1">
      <alignment horizontal="center" vertical="center"/>
    </xf>
    <xf numFmtId="0" fontId="19" fillId="2" borderId="15" xfId="1" applyFont="1" applyFill="1" applyBorder="1" applyAlignment="1">
      <alignment horizontal="left" vertical="center" wrapText="1"/>
    </xf>
    <xf numFmtId="0" fontId="19" fillId="0" borderId="16" xfId="1" applyFont="1" applyBorder="1" applyAlignment="1">
      <alignment vertical="center"/>
    </xf>
    <xf numFmtId="0" fontId="19" fillId="0" borderId="16" xfId="1" applyFont="1" applyBorder="1" applyAlignment="1">
      <alignment horizontal="center"/>
    </xf>
    <xf numFmtId="0" fontId="21" fillId="2" borderId="15" xfId="1" applyFont="1" applyFill="1" applyBorder="1" applyAlignment="1">
      <alignment horizontal="left" vertical="center" wrapText="1"/>
    </xf>
    <xf numFmtId="0" fontId="22" fillId="0" borderId="16" xfId="1" applyFont="1" applyBorder="1" applyAlignment="1">
      <alignment horizontal="center"/>
    </xf>
    <xf numFmtId="0" fontId="15" fillId="2" borderId="15" xfId="1" applyFont="1" applyFill="1" applyBorder="1" applyAlignment="1">
      <alignment horizontal="left" vertical="center" wrapText="1"/>
    </xf>
    <xf numFmtId="43" fontId="16" fillId="3" borderId="26" xfId="4" applyFont="1" applyFill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5" fillId="0" borderId="28" xfId="1" applyFont="1" applyBorder="1"/>
    <xf numFmtId="0" fontId="15" fillId="0" borderId="29" xfId="1" applyFont="1" applyBorder="1"/>
    <xf numFmtId="0" fontId="15" fillId="0" borderId="30" xfId="1" applyFont="1" applyBorder="1"/>
    <xf numFmtId="0" fontId="18" fillId="0" borderId="0" xfId="7" applyFont="1" applyAlignment="1">
      <alignment vertical="center"/>
    </xf>
    <xf numFmtId="43" fontId="18" fillId="0" borderId="0" xfId="8" applyFont="1" applyAlignment="1">
      <alignment vertical="center"/>
    </xf>
    <xf numFmtId="0" fontId="18" fillId="0" borderId="0" xfId="7" applyFont="1" applyAlignment="1">
      <alignment horizontal="justify" vertical="center"/>
    </xf>
    <xf numFmtId="0" fontId="18" fillId="0" borderId="29" xfId="7" applyFont="1" applyBorder="1" applyAlignment="1">
      <alignment vertical="center"/>
    </xf>
    <xf numFmtId="0" fontId="22" fillId="0" borderId="11" xfId="9" applyFont="1" applyBorder="1" applyAlignment="1">
      <alignment vertical="center"/>
    </xf>
    <xf numFmtId="0" fontId="22" fillId="0" borderId="11" xfId="9" applyFont="1" applyBorder="1" applyAlignment="1">
      <alignment horizontal="justify" vertical="center"/>
    </xf>
    <xf numFmtId="0" fontId="22" fillId="0" borderId="6" xfId="9" applyFont="1" applyBorder="1" applyAlignment="1">
      <alignment vertical="center"/>
    </xf>
    <xf numFmtId="0" fontId="23" fillId="0" borderId="6" xfId="9" applyFont="1" applyBorder="1" applyAlignment="1">
      <alignment vertical="center"/>
    </xf>
    <xf numFmtId="166" fontId="18" fillId="0" borderId="0" xfId="7" applyNumberFormat="1" applyFont="1" applyAlignment="1">
      <alignment vertical="center"/>
    </xf>
    <xf numFmtId="0" fontId="18" fillId="0" borderId="6" xfId="7" applyFont="1" applyBorder="1" applyAlignment="1">
      <alignment horizontal="left" vertical="center"/>
    </xf>
    <xf numFmtId="0" fontId="16" fillId="0" borderId="0" xfId="7" applyFont="1" applyAlignment="1">
      <alignment vertical="center"/>
    </xf>
    <xf numFmtId="0" fontId="16" fillId="0" borderId="6" xfId="7" applyFont="1" applyBorder="1" applyAlignment="1">
      <alignment vertical="center"/>
    </xf>
    <xf numFmtId="0" fontId="25" fillId="0" borderId="2" xfId="7" applyFont="1" applyBorder="1" applyAlignment="1">
      <alignment horizontal="center" vertical="center" wrapText="1"/>
    </xf>
    <xf numFmtId="0" fontId="25" fillId="0" borderId="2" xfId="7" applyFont="1" applyBorder="1" applyAlignment="1">
      <alignment horizontal="justify" vertical="center" wrapText="1"/>
    </xf>
    <xf numFmtId="0" fontId="25" fillId="0" borderId="2" xfId="7" applyFont="1" applyBorder="1" applyAlignment="1">
      <alignment horizontal="center" vertical="center"/>
    </xf>
    <xf numFmtId="0" fontId="25" fillId="0" borderId="1" xfId="7" applyFont="1" applyBorder="1" applyAlignment="1">
      <alignment horizontal="center" vertical="center"/>
    </xf>
    <xf numFmtId="0" fontId="18" fillId="0" borderId="36" xfId="15" applyFont="1" applyBorder="1" applyAlignment="1">
      <alignment horizontal="center" vertical="center" wrapText="1"/>
    </xf>
    <xf numFmtId="171" fontId="16" fillId="0" borderId="0" xfId="21" applyFont="1" applyBorder="1" applyAlignment="1">
      <alignment horizontal="left" vertical="center"/>
    </xf>
    <xf numFmtId="171" fontId="16" fillId="0" borderId="0" xfId="21" applyFont="1" applyBorder="1" applyAlignment="1">
      <alignment horizontal="justify" vertical="center"/>
    </xf>
    <xf numFmtId="171" fontId="16" fillId="0" borderId="0" xfId="21" applyFont="1" applyBorder="1" applyAlignment="1">
      <alignment vertical="center"/>
    </xf>
    <xf numFmtId="171" fontId="16" fillId="0" borderId="6" xfId="21" applyFont="1" applyBorder="1" applyAlignment="1">
      <alignment vertical="center"/>
    </xf>
    <xf numFmtId="14" fontId="18" fillId="0" borderId="0" xfId="7" applyNumberFormat="1" applyFont="1" applyAlignment="1">
      <alignment vertical="center"/>
    </xf>
    <xf numFmtId="172" fontId="18" fillId="0" borderId="29" xfId="21" applyNumberFormat="1" applyFont="1" applyBorder="1" applyAlignment="1">
      <alignment vertical="center"/>
    </xf>
    <xf numFmtId="171" fontId="16" fillId="0" borderId="29" xfId="21" applyFont="1" applyBorder="1" applyAlignment="1">
      <alignment horizontal="left" vertical="center"/>
    </xf>
    <xf numFmtId="171" fontId="16" fillId="0" borderId="29" xfId="21" applyFont="1" applyBorder="1" applyAlignment="1">
      <alignment vertical="center"/>
    </xf>
    <xf numFmtId="0" fontId="16" fillId="0" borderId="28" xfId="7" applyFont="1" applyBorder="1" applyAlignment="1">
      <alignment vertical="center"/>
    </xf>
    <xf numFmtId="0" fontId="18" fillId="0" borderId="6" xfId="7" applyFont="1" applyBorder="1" applyAlignment="1">
      <alignment vertical="center"/>
    </xf>
    <xf numFmtId="0" fontId="16" fillId="0" borderId="6" xfId="7" applyFont="1" applyBorder="1"/>
    <xf numFmtId="0" fontId="16" fillId="0" borderId="24" xfId="7" applyFont="1" applyBorder="1" applyAlignment="1">
      <alignment horizontal="right" vertical="center"/>
    </xf>
    <xf numFmtId="49" fontId="16" fillId="0" borderId="51" xfId="7" applyNumberFormat="1" applyFont="1" applyBorder="1" applyAlignment="1">
      <alignment horizontal="justify" vertical="center"/>
    </xf>
    <xf numFmtId="0" fontId="16" fillId="0" borderId="24" xfId="7" applyFont="1" applyBorder="1" applyAlignment="1">
      <alignment horizontal="left" vertical="center"/>
    </xf>
    <xf numFmtId="0" fontId="16" fillId="0" borderId="35" xfId="7" applyFont="1" applyBorder="1" applyAlignment="1">
      <alignment horizontal="left" vertical="center"/>
    </xf>
    <xf numFmtId="0" fontId="18" fillId="0" borderId="6" xfId="9" applyFont="1" applyBorder="1" applyAlignment="1">
      <alignment vertical="center"/>
    </xf>
    <xf numFmtId="43" fontId="18" fillId="0" borderId="0" xfId="4" applyFont="1" applyAlignment="1">
      <alignment vertical="center"/>
    </xf>
    <xf numFmtId="43" fontId="18" fillId="0" borderId="24" xfId="4" applyFont="1" applyBorder="1" applyAlignment="1">
      <alignment vertical="center"/>
    </xf>
    <xf numFmtId="43" fontId="22" fillId="0" borderId="0" xfId="4" applyFont="1" applyFill="1" applyBorder="1" applyAlignment="1">
      <alignment vertical="center"/>
    </xf>
    <xf numFmtId="43" fontId="16" fillId="0" borderId="0" xfId="4" applyFont="1" applyFill="1" applyBorder="1" applyAlignment="1">
      <alignment vertical="center"/>
    </xf>
    <xf numFmtId="43" fontId="16" fillId="0" borderId="29" xfId="4" applyFont="1" applyBorder="1" applyAlignment="1">
      <alignment vertical="center"/>
    </xf>
    <xf numFmtId="43" fontId="16" fillId="0" borderId="0" xfId="4" applyFont="1" applyBorder="1" applyAlignment="1">
      <alignment horizontal="left" vertical="center"/>
    </xf>
    <xf numFmtId="43" fontId="18" fillId="0" borderId="36" xfId="4" applyFont="1" applyFill="1" applyBorder="1" applyAlignment="1">
      <alignment horizontal="right" vertical="center" wrapText="1"/>
    </xf>
    <xf numFmtId="43" fontId="25" fillId="0" borderId="2" xfId="4" applyFont="1" applyFill="1" applyBorder="1" applyAlignment="1">
      <alignment horizontal="center" vertical="center" wrapText="1"/>
    </xf>
    <xf numFmtId="43" fontId="25" fillId="0" borderId="0" xfId="4" applyFont="1" applyFill="1" applyBorder="1" applyAlignment="1">
      <alignment horizontal="center" vertical="center" wrapText="1"/>
    </xf>
    <xf numFmtId="43" fontId="18" fillId="0" borderId="24" xfId="4" applyFont="1" applyFill="1" applyBorder="1" applyAlignment="1">
      <alignment vertical="center"/>
    </xf>
    <xf numFmtId="43" fontId="18" fillId="0" borderId="0" xfId="4" applyFont="1" applyFill="1" applyBorder="1" applyAlignment="1">
      <alignment vertical="center"/>
    </xf>
    <xf numFmtId="43" fontId="18" fillId="0" borderId="29" xfId="4" applyFont="1" applyFill="1" applyBorder="1" applyAlignment="1">
      <alignment vertical="center"/>
    </xf>
    <xf numFmtId="44" fontId="18" fillId="0" borderId="0" xfId="6" applyFont="1" applyAlignment="1">
      <alignment vertical="center"/>
    </xf>
    <xf numFmtId="44" fontId="18" fillId="0" borderId="24" xfId="6" applyFont="1" applyBorder="1" applyAlignment="1">
      <alignment vertical="center"/>
    </xf>
    <xf numFmtId="44" fontId="16" fillId="0" borderId="0" xfId="6" applyFont="1" applyFill="1" applyBorder="1" applyAlignment="1">
      <alignment vertical="center"/>
    </xf>
    <xf numFmtId="44" fontId="18" fillId="0" borderId="0" xfId="6" applyFont="1" applyFill="1" applyBorder="1" applyAlignment="1">
      <alignment vertical="center"/>
    </xf>
    <xf numFmtId="44" fontId="16" fillId="4" borderId="29" xfId="6" applyFont="1" applyFill="1" applyBorder="1" applyAlignment="1">
      <alignment vertical="center"/>
    </xf>
    <xf numFmtId="44" fontId="18" fillId="0" borderId="36" xfId="6" applyFont="1" applyFill="1" applyBorder="1" applyAlignment="1">
      <alignment horizontal="right" vertical="center" wrapText="1"/>
    </xf>
    <xf numFmtId="44" fontId="25" fillId="0" borderId="2" xfId="6" applyFont="1" applyFill="1" applyBorder="1" applyAlignment="1">
      <alignment horizontal="center" vertical="center" wrapText="1"/>
    </xf>
    <xf numFmtId="44" fontId="25" fillId="0" borderId="0" xfId="6" applyFont="1" applyFill="1" applyBorder="1" applyAlignment="1">
      <alignment horizontal="center" vertical="center" wrapText="1"/>
    </xf>
    <xf numFmtId="44" fontId="18" fillId="0" borderId="29" xfId="6" applyFont="1" applyBorder="1" applyAlignment="1">
      <alignment vertical="center"/>
    </xf>
    <xf numFmtId="44" fontId="16" fillId="0" borderId="24" xfId="6" applyFont="1" applyBorder="1" applyAlignment="1">
      <alignment horizontal="center" vertical="center"/>
    </xf>
    <xf numFmtId="44" fontId="25" fillId="0" borderId="36" xfId="6" applyFont="1" applyFill="1" applyBorder="1" applyAlignment="1">
      <alignment horizontal="center" vertical="center" wrapText="1"/>
    </xf>
    <xf numFmtId="44" fontId="22" fillId="0" borderId="11" xfId="6" applyFont="1" applyBorder="1" applyAlignment="1">
      <alignment vertical="center"/>
    </xf>
    <xf numFmtId="44" fontId="16" fillId="0" borderId="9" xfId="6" applyFont="1" applyBorder="1" applyAlignment="1">
      <alignment vertical="center"/>
    </xf>
    <xf numFmtId="44" fontId="16" fillId="0" borderId="25" xfId="6" applyFont="1" applyBorder="1" applyAlignment="1">
      <alignment horizontal="center" vertical="center"/>
    </xf>
    <xf numFmtId="44" fontId="18" fillId="0" borderId="30" xfId="6" applyFont="1" applyBorder="1" applyAlignment="1">
      <alignment vertical="center"/>
    </xf>
    <xf numFmtId="44" fontId="16" fillId="4" borderId="9" xfId="6" applyFont="1" applyFill="1" applyBorder="1" applyAlignment="1">
      <alignment vertical="center"/>
    </xf>
    <xf numFmtId="44" fontId="25" fillId="0" borderId="32" xfId="6" applyFont="1" applyFill="1" applyBorder="1" applyAlignment="1">
      <alignment horizontal="center" vertical="center" wrapText="1"/>
    </xf>
    <xf numFmtId="44" fontId="25" fillId="0" borderId="5" xfId="6" applyFont="1" applyFill="1" applyBorder="1" applyAlignment="1">
      <alignment horizontal="center" vertical="center" wrapText="1"/>
    </xf>
    <xf numFmtId="44" fontId="25" fillId="0" borderId="9" xfId="6" applyFont="1" applyFill="1" applyBorder="1" applyAlignment="1">
      <alignment horizontal="center" vertical="center" wrapText="1"/>
    </xf>
    <xf numFmtId="44" fontId="18" fillId="0" borderId="25" xfId="6" applyFont="1" applyBorder="1" applyAlignment="1">
      <alignment vertical="center"/>
    </xf>
    <xf numFmtId="44" fontId="18" fillId="0" borderId="9" xfId="6" applyFont="1" applyBorder="1" applyAlignment="1">
      <alignment vertical="center"/>
    </xf>
    <xf numFmtId="44" fontId="23" fillId="0" borderId="9" xfId="6" applyFont="1" applyBorder="1" applyAlignment="1">
      <alignment vertical="center"/>
    </xf>
    <xf numFmtId="44" fontId="22" fillId="0" borderId="9" xfId="6" applyFont="1" applyBorder="1" applyAlignment="1">
      <alignment vertical="center"/>
    </xf>
    <xf numFmtId="43" fontId="18" fillId="0" borderId="0" xfId="4" applyFont="1" applyBorder="1" applyAlignment="1">
      <alignment vertical="center"/>
    </xf>
    <xf numFmtId="43" fontId="18" fillId="0" borderId="24" xfId="4" applyFont="1" applyBorder="1" applyAlignment="1">
      <alignment horizontal="center" vertical="center"/>
    </xf>
    <xf numFmtId="43" fontId="18" fillId="0" borderId="29" xfId="4" applyFont="1" applyBorder="1" applyAlignment="1">
      <alignment vertical="center"/>
    </xf>
    <xf numFmtId="43" fontId="18" fillId="4" borderId="0" xfId="4" applyFont="1" applyFill="1" applyBorder="1" applyAlignment="1">
      <alignment vertical="center"/>
    </xf>
    <xf numFmtId="43" fontId="25" fillId="0" borderId="36" xfId="4" applyFont="1" applyFill="1" applyBorder="1" applyAlignment="1">
      <alignment horizontal="center" vertical="center" wrapText="1"/>
    </xf>
    <xf numFmtId="43" fontId="24" fillId="0" borderId="0" xfId="4" applyFont="1" applyFill="1" applyBorder="1" applyAlignment="1">
      <alignment vertical="center"/>
    </xf>
    <xf numFmtId="43" fontId="15" fillId="0" borderId="0" xfId="4" applyFont="1" applyBorder="1" applyAlignment="1">
      <alignment vertical="center"/>
    </xf>
    <xf numFmtId="43" fontId="15" fillId="0" borderId="11" xfId="4" applyFont="1" applyBorder="1" applyAlignment="1">
      <alignment vertical="center"/>
    </xf>
    <xf numFmtId="167" fontId="18" fillId="0" borderId="0" xfId="7" applyNumberFormat="1" applyFont="1" applyAlignment="1">
      <alignment vertical="center"/>
    </xf>
    <xf numFmtId="43" fontId="16" fillId="0" borderId="0" xfId="4" applyFont="1" applyBorder="1" applyAlignment="1">
      <alignment vertical="center"/>
    </xf>
    <xf numFmtId="44" fontId="16" fillId="0" borderId="0" xfId="6" applyFont="1" applyBorder="1" applyAlignment="1">
      <alignment vertical="center"/>
    </xf>
    <xf numFmtId="44" fontId="16" fillId="0" borderId="9" xfId="6" applyFont="1" applyFill="1" applyBorder="1" applyAlignment="1">
      <alignment vertical="center"/>
    </xf>
    <xf numFmtId="44" fontId="18" fillId="0" borderId="9" xfId="6" applyFont="1" applyFill="1" applyBorder="1" applyAlignment="1">
      <alignment vertical="center"/>
    </xf>
    <xf numFmtId="44" fontId="16" fillId="4" borderId="0" xfId="6" applyFont="1" applyFill="1" applyBorder="1" applyAlignment="1">
      <alignment vertical="center"/>
    </xf>
    <xf numFmtId="44" fontId="18" fillId="0" borderId="0" xfId="6" applyFont="1" applyBorder="1" applyAlignment="1">
      <alignment vertical="center"/>
    </xf>
    <xf numFmtId="44" fontId="23" fillId="0" borderId="0" xfId="6" applyFont="1" applyBorder="1" applyAlignment="1">
      <alignment vertical="center"/>
    </xf>
    <xf numFmtId="44" fontId="22" fillId="0" borderId="0" xfId="6" applyFont="1" applyBorder="1" applyAlignment="1">
      <alignment vertical="center"/>
    </xf>
    <xf numFmtId="10" fontId="18" fillId="0" borderId="0" xfId="26" applyNumberFormat="1" applyFont="1" applyAlignment="1">
      <alignment vertical="center"/>
    </xf>
    <xf numFmtId="0" fontId="22" fillId="0" borderId="9" xfId="9" applyFont="1" applyBorder="1" applyAlignment="1">
      <alignment vertical="center"/>
    </xf>
    <xf numFmtId="0" fontId="22" fillId="0" borderId="30" xfId="9" applyFont="1" applyBorder="1" applyAlignment="1">
      <alignment vertical="center"/>
    </xf>
    <xf numFmtId="0" fontId="20" fillId="0" borderId="23" xfId="1" applyFont="1" applyBorder="1" applyAlignment="1">
      <alignment horizontal="center" vertical="center" wrapText="1"/>
    </xf>
    <xf numFmtId="0" fontId="3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8" fillId="0" borderId="0" xfId="0" applyFont="1"/>
    <xf numFmtId="43" fontId="16" fillId="0" borderId="0" xfId="4" applyFont="1" applyBorder="1" applyAlignment="1">
      <alignment horizontal="center" vertical="center"/>
    </xf>
    <xf numFmtId="43" fontId="16" fillId="0" borderId="9" xfId="4" applyFont="1" applyBorder="1" applyAlignment="1">
      <alignment horizontal="center" vertical="center"/>
    </xf>
    <xf numFmtId="0" fontId="28" fillId="0" borderId="19" xfId="0" applyFont="1" applyBorder="1"/>
    <xf numFmtId="0" fontId="0" fillId="0" borderId="19" xfId="0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9" fillId="0" borderId="19" xfId="0" applyFont="1" applyBorder="1"/>
    <xf numFmtId="2" fontId="29" fillId="0" borderId="19" xfId="0" applyNumberFormat="1" applyFont="1" applyBorder="1" applyAlignment="1">
      <alignment horizontal="center"/>
    </xf>
    <xf numFmtId="44" fontId="16" fillId="0" borderId="0" xfId="6" applyFont="1" applyFill="1" applyBorder="1" applyAlignment="1">
      <alignment horizontal="right" vertical="center"/>
    </xf>
    <xf numFmtId="44" fontId="18" fillId="0" borderId="47" xfId="11" applyFont="1" applyFill="1" applyBorder="1" applyAlignment="1">
      <alignment horizontal="left" vertical="center"/>
    </xf>
    <xf numFmtId="171" fontId="16" fillId="0" borderId="0" xfId="21" applyFont="1" applyFill="1" applyBorder="1" applyAlignment="1">
      <alignment vertical="center"/>
    </xf>
    <xf numFmtId="43" fontId="18" fillId="0" borderId="47" xfId="8" applyFont="1" applyFill="1" applyBorder="1" applyAlignment="1">
      <alignment horizontal="left" vertical="center"/>
    </xf>
    <xf numFmtId="171" fontId="16" fillId="0" borderId="0" xfId="21" applyFont="1" applyFill="1" applyBorder="1" applyAlignment="1">
      <alignment horizontal="left" vertical="center"/>
    </xf>
    <xf numFmtId="2" fontId="0" fillId="7" borderId="19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43" fontId="21" fillId="0" borderId="19" xfId="4" applyFont="1" applyBorder="1" applyAlignment="1">
      <alignment horizontal="center" vertical="center"/>
    </xf>
    <xf numFmtId="0" fontId="18" fillId="0" borderId="0" xfId="7" applyFont="1" applyAlignment="1">
      <alignment horizontal="center" vertical="center"/>
    </xf>
    <xf numFmtId="49" fontId="26" fillId="4" borderId="22" xfId="4" applyNumberFormat="1" applyFont="1" applyFill="1" applyBorder="1" applyAlignment="1">
      <alignment horizontal="center" vertical="center" wrapText="1"/>
    </xf>
    <xf numFmtId="44" fontId="26" fillId="4" borderId="22" xfId="6" applyFont="1" applyFill="1" applyBorder="1" applyAlignment="1">
      <alignment horizontal="center" vertical="center" wrapText="1"/>
    </xf>
    <xf numFmtId="43" fontId="26" fillId="4" borderId="21" xfId="4" applyFont="1" applyFill="1" applyBorder="1" applyAlignment="1">
      <alignment horizontal="center" vertical="center" wrapText="1"/>
    </xf>
    <xf numFmtId="44" fontId="26" fillId="4" borderId="39" xfId="6" applyFont="1" applyFill="1" applyBorder="1" applyAlignment="1">
      <alignment horizontal="center" vertical="center" wrapText="1"/>
    </xf>
    <xf numFmtId="0" fontId="18" fillId="0" borderId="18" xfId="18" applyFont="1" applyBorder="1" applyAlignment="1">
      <alignment horizontal="center" vertical="center"/>
    </xf>
    <xf numFmtId="0" fontId="18" fillId="0" borderId="19" xfId="18" applyFont="1" applyBorder="1" applyAlignment="1">
      <alignment horizontal="center" vertical="center"/>
    </xf>
    <xf numFmtId="0" fontId="18" fillId="0" borderId="19" xfId="18" applyFont="1" applyBorder="1" applyAlignment="1">
      <alignment horizontal="left" vertical="center" wrapText="1"/>
    </xf>
    <xf numFmtId="44" fontId="18" fillId="0" borderId="19" xfId="13" applyFont="1" applyBorder="1" applyAlignment="1">
      <alignment horizontal="center" vertical="center" wrapText="1"/>
    </xf>
    <xf numFmtId="44" fontId="18" fillId="0" borderId="19" xfId="6" applyFont="1" applyFill="1" applyBorder="1" applyAlignment="1">
      <alignment horizontal="right" vertical="center" wrapText="1"/>
    </xf>
    <xf numFmtId="43" fontId="25" fillId="0" borderId="19" xfId="4" applyFont="1" applyFill="1" applyBorder="1" applyAlignment="1">
      <alignment horizontal="center" vertical="center" wrapText="1"/>
    </xf>
    <xf numFmtId="44" fontId="25" fillId="0" borderId="20" xfId="6" applyFont="1" applyFill="1" applyBorder="1" applyAlignment="1">
      <alignment horizontal="center" vertical="center" wrapText="1"/>
    </xf>
    <xf numFmtId="43" fontId="18" fillId="0" borderId="0" xfId="7" applyNumberFormat="1" applyFont="1" applyAlignment="1">
      <alignment horizontal="center" vertical="center"/>
    </xf>
    <xf numFmtId="167" fontId="18" fillId="0" borderId="0" xfId="7" applyNumberFormat="1" applyFont="1" applyAlignment="1">
      <alignment horizontal="center" vertical="center"/>
    </xf>
    <xf numFmtId="178" fontId="18" fillId="0" borderId="0" xfId="7" applyNumberFormat="1" applyFont="1" applyAlignment="1">
      <alignment horizontal="center" vertical="center"/>
    </xf>
    <xf numFmtId="44" fontId="18" fillId="5" borderId="0" xfId="7" applyNumberFormat="1" applyFont="1" applyFill="1" applyAlignment="1">
      <alignment horizontal="center" vertical="center"/>
    </xf>
    <xf numFmtId="0" fontId="18" fillId="0" borderId="55" xfId="18" applyFont="1" applyBorder="1" applyAlignment="1">
      <alignment horizontal="center" vertical="center"/>
    </xf>
    <xf numFmtId="0" fontId="18" fillId="0" borderId="22" xfId="18" applyFont="1" applyBorder="1" applyAlignment="1">
      <alignment horizontal="center" vertical="center"/>
    </xf>
    <xf numFmtId="0" fontId="18" fillId="0" borderId="22" xfId="18" applyFont="1" applyBorder="1" applyAlignment="1">
      <alignment horizontal="left" vertical="center" wrapText="1"/>
    </xf>
    <xf numFmtId="44" fontId="18" fillId="0" borderId="22" xfId="13" applyFont="1" applyBorder="1" applyAlignment="1">
      <alignment horizontal="center" vertical="center" wrapText="1"/>
    </xf>
    <xf numFmtId="44" fontId="18" fillId="0" borderId="22" xfId="6" applyFont="1" applyFill="1" applyBorder="1" applyAlignment="1">
      <alignment horizontal="right" vertical="center" wrapText="1"/>
    </xf>
    <xf numFmtId="43" fontId="25" fillId="0" borderId="22" xfId="4" applyFont="1" applyFill="1" applyBorder="1" applyAlignment="1">
      <alignment horizontal="center" vertical="center" wrapText="1"/>
    </xf>
    <xf numFmtId="44" fontId="25" fillId="0" borderId="39" xfId="6" applyFont="1" applyFill="1" applyBorder="1" applyAlignment="1">
      <alignment horizontal="center" vertical="center" wrapText="1"/>
    </xf>
    <xf numFmtId="170" fontId="16" fillId="6" borderId="34" xfId="17" applyNumberFormat="1" applyFont="1" applyFill="1" applyBorder="1" applyAlignment="1">
      <alignment horizontal="left" vertical="center" wrapText="1"/>
    </xf>
    <xf numFmtId="170" fontId="16" fillId="6" borderId="53" xfId="17" applyNumberFormat="1" applyFont="1" applyFill="1" applyBorder="1" applyAlignment="1">
      <alignment horizontal="left" vertical="center" wrapText="1"/>
    </xf>
    <xf numFmtId="44" fontId="16" fillId="6" borderId="58" xfId="6" applyFont="1" applyFill="1" applyBorder="1" applyAlignment="1">
      <alignment horizontal="right" vertical="center"/>
    </xf>
    <xf numFmtId="43" fontId="25" fillId="6" borderId="58" xfId="4" applyFont="1" applyFill="1" applyBorder="1" applyAlignment="1">
      <alignment horizontal="center" vertical="center" wrapText="1"/>
    </xf>
    <xf numFmtId="44" fontId="16" fillId="6" borderId="54" xfId="6" applyFont="1" applyFill="1" applyBorder="1" applyAlignment="1">
      <alignment horizontal="right" vertical="center"/>
    </xf>
    <xf numFmtId="0" fontId="18" fillId="0" borderId="56" xfId="18" applyFont="1" applyBorder="1" applyAlignment="1">
      <alignment horizontal="center" vertical="center"/>
    </xf>
    <xf numFmtId="0" fontId="18" fillId="0" borderId="37" xfId="18" applyFont="1" applyBorder="1" applyAlignment="1">
      <alignment horizontal="center" vertical="center"/>
    </xf>
    <xf numFmtId="0" fontId="18" fillId="0" borderId="37" xfId="18" applyFont="1" applyBorder="1" applyAlignment="1">
      <alignment horizontal="left" vertical="center" wrapText="1"/>
    </xf>
    <xf numFmtId="44" fontId="16" fillId="0" borderId="19" xfId="6" applyFont="1" applyFill="1" applyBorder="1" applyAlignment="1">
      <alignment horizontal="right" vertical="center"/>
    </xf>
    <xf numFmtId="44" fontId="16" fillId="0" borderId="20" xfId="6" applyFont="1" applyFill="1" applyBorder="1" applyAlignment="1">
      <alignment horizontal="right" vertical="center"/>
    </xf>
    <xf numFmtId="43" fontId="18" fillId="0" borderId="19" xfId="4" applyFont="1" applyBorder="1" applyAlignment="1">
      <alignment horizontal="center" vertical="center" wrapText="1"/>
    </xf>
    <xf numFmtId="43" fontId="18" fillId="0" borderId="22" xfId="4" applyFont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8" fillId="0" borderId="0" xfId="1" applyFont="1" applyAlignment="1">
      <alignment horizontal="center" wrapText="1"/>
    </xf>
    <xf numFmtId="0" fontId="18" fillId="0" borderId="0" xfId="1" applyFont="1"/>
    <xf numFmtId="0" fontId="22" fillId="0" borderId="0" xfId="1" applyFont="1" applyAlignment="1">
      <alignment vertical="center"/>
    </xf>
    <xf numFmtId="0" fontId="22" fillId="0" borderId="9" xfId="1" applyFont="1" applyBorder="1" applyAlignment="1">
      <alignment vertical="center"/>
    </xf>
    <xf numFmtId="165" fontId="15" fillId="0" borderId="0" xfId="1" applyNumberFormat="1" applyFont="1"/>
    <xf numFmtId="0" fontId="18" fillId="0" borderId="0" xfId="1" applyFont="1" applyAlignment="1">
      <alignment horizontal="center" vertical="center"/>
    </xf>
    <xf numFmtId="164" fontId="16" fillId="0" borderId="0" xfId="1" applyNumberFormat="1" applyFont="1" applyAlignment="1">
      <alignment horizontal="center" vertical="center"/>
    </xf>
    <xf numFmtId="4" fontId="16" fillId="0" borderId="0" xfId="1" applyNumberFormat="1" applyFont="1" applyAlignment="1">
      <alignment horizontal="center" vertical="center"/>
    </xf>
    <xf numFmtId="165" fontId="15" fillId="0" borderId="0" xfId="1" applyNumberFormat="1" applyFont="1" applyAlignment="1">
      <alignment horizontal="center"/>
    </xf>
    <xf numFmtId="2" fontId="15" fillId="0" borderId="0" xfId="1" applyNumberFormat="1" applyFont="1"/>
    <xf numFmtId="0" fontId="16" fillId="0" borderId="0" xfId="1" applyFont="1"/>
    <xf numFmtId="0" fontId="18" fillId="0" borderId="29" xfId="1" applyFont="1" applyBorder="1"/>
    <xf numFmtId="0" fontId="21" fillId="2" borderId="15" xfId="1" applyFont="1" applyFill="1" applyBorder="1" applyAlignment="1">
      <alignment horizontal="left" vertical="center" wrapText="1" indent="1"/>
    </xf>
    <xf numFmtId="0" fontId="21" fillId="2" borderId="15" xfId="1" applyFont="1" applyFill="1" applyBorder="1" applyAlignment="1">
      <alignment horizontal="left" vertical="center" wrapText="1" indent="2"/>
    </xf>
    <xf numFmtId="0" fontId="18" fillId="0" borderId="59" xfId="18" applyFont="1" applyBorder="1" applyAlignment="1">
      <alignment horizontal="center" vertical="center"/>
    </xf>
    <xf numFmtId="0" fontId="18" fillId="0" borderId="60" xfId="18" applyFont="1" applyBorder="1" applyAlignment="1">
      <alignment horizontal="center" vertical="center"/>
    </xf>
    <xf numFmtId="0" fontId="18" fillId="0" borderId="13" xfId="18" applyFont="1" applyBorder="1" applyAlignment="1">
      <alignment horizontal="left" vertical="center" wrapText="1"/>
    </xf>
    <xf numFmtId="0" fontId="18" fillId="0" borderId="43" xfId="18" applyFont="1" applyBorder="1" applyAlignment="1">
      <alignment horizontal="center" vertical="center"/>
    </xf>
    <xf numFmtId="43" fontId="18" fillId="0" borderId="43" xfId="4" applyFont="1" applyBorder="1" applyAlignment="1">
      <alignment horizontal="center" vertical="center" wrapText="1"/>
    </xf>
    <xf numFmtId="44" fontId="18" fillId="0" borderId="43" xfId="13" applyFont="1" applyBorder="1" applyAlignment="1">
      <alignment horizontal="center" vertical="center" wrapText="1"/>
    </xf>
    <xf numFmtId="44" fontId="18" fillId="0" borderId="43" xfId="6" applyFont="1" applyFill="1" applyBorder="1" applyAlignment="1">
      <alignment horizontal="right" vertical="center" wrapText="1"/>
    </xf>
    <xf numFmtId="43" fontId="25" fillId="0" borderId="43" xfId="4" applyFont="1" applyFill="1" applyBorder="1" applyAlignment="1">
      <alignment horizontal="center" vertical="center" wrapText="1"/>
    </xf>
    <xf numFmtId="44" fontId="25" fillId="0" borderId="61" xfId="6" applyFont="1" applyFill="1" applyBorder="1" applyAlignment="1">
      <alignment horizontal="center" vertical="center" wrapText="1"/>
    </xf>
    <xf numFmtId="44" fontId="26" fillId="3" borderId="64" xfId="6" applyFont="1" applyFill="1" applyBorder="1" applyAlignment="1">
      <alignment horizontal="center" vertical="center" wrapText="1"/>
    </xf>
    <xf numFmtId="44" fontId="26" fillId="3" borderId="57" xfId="6" applyFont="1" applyFill="1" applyBorder="1" applyAlignment="1">
      <alignment horizontal="center" vertical="center" wrapText="1"/>
    </xf>
    <xf numFmtId="44" fontId="26" fillId="3" borderId="67" xfId="6" applyFont="1" applyFill="1" applyBorder="1" applyAlignment="1">
      <alignment horizontal="center" vertical="center" wrapText="1"/>
    </xf>
    <xf numFmtId="44" fontId="26" fillId="3" borderId="62" xfId="6" applyFont="1" applyFill="1" applyBorder="1" applyAlignment="1">
      <alignment horizontal="center" vertical="center" wrapText="1"/>
    </xf>
    <xf numFmtId="0" fontId="18" fillId="0" borderId="0" xfId="9" applyFont="1" applyAlignment="1">
      <alignment vertical="center"/>
    </xf>
    <xf numFmtId="14" fontId="16" fillId="0" borderId="0" xfId="9" applyNumberFormat="1" applyFont="1" applyAlignment="1">
      <alignment horizontal="justify" vertical="center"/>
    </xf>
    <xf numFmtId="0" fontId="16" fillId="0" borderId="0" xfId="9" applyFont="1" applyAlignment="1">
      <alignment vertical="center"/>
    </xf>
    <xf numFmtId="0" fontId="16" fillId="0" borderId="0" xfId="7" applyFont="1" applyAlignment="1">
      <alignment horizontal="justify" vertical="center"/>
    </xf>
    <xf numFmtId="0" fontId="18" fillId="0" borderId="0" xfId="7" applyFont="1" applyAlignment="1">
      <alignment horizontal="left" vertical="center"/>
    </xf>
    <xf numFmtId="0" fontId="16" fillId="0" borderId="0" xfId="7" applyFont="1" applyAlignment="1">
      <alignment horizontal="center" vertical="center"/>
    </xf>
    <xf numFmtId="0" fontId="23" fillId="0" borderId="0" xfId="9" applyFont="1" applyAlignment="1">
      <alignment vertical="center"/>
    </xf>
    <xf numFmtId="0" fontId="22" fillId="0" borderId="0" xfId="9" applyFont="1" applyAlignment="1">
      <alignment horizontal="justify" vertical="center"/>
    </xf>
    <xf numFmtId="0" fontId="15" fillId="0" borderId="0" xfId="9" applyFont="1" applyAlignment="1">
      <alignment vertical="center"/>
    </xf>
    <xf numFmtId="0" fontId="22" fillId="0" borderId="0" xfId="9" applyFont="1" applyAlignment="1">
      <alignment vertical="center"/>
    </xf>
    <xf numFmtId="0" fontId="15" fillId="0" borderId="0" xfId="9" applyFont="1" applyAlignment="1">
      <alignment horizontal="left" vertical="center" wrapText="1"/>
    </xf>
    <xf numFmtId="0" fontId="22" fillId="0" borderId="0" xfId="9" applyFont="1" applyAlignment="1">
      <alignment horizontal="center" vertical="center" wrapText="1"/>
    </xf>
    <xf numFmtId="0" fontId="16" fillId="3" borderId="28" xfId="7" applyFont="1" applyFill="1" applyBorder="1" applyAlignment="1">
      <alignment horizontal="center" vertical="center"/>
    </xf>
    <xf numFmtId="0" fontId="16" fillId="3" borderId="29" xfId="7" applyFont="1" applyFill="1" applyBorder="1" applyAlignment="1">
      <alignment horizontal="center" vertical="center"/>
    </xf>
    <xf numFmtId="0" fontId="16" fillId="3" borderId="63" xfId="7" applyFont="1" applyFill="1" applyBorder="1" applyAlignment="1">
      <alignment horizontal="center" vertical="center"/>
    </xf>
    <xf numFmtId="0" fontId="16" fillId="0" borderId="29" xfId="7" applyFont="1" applyBorder="1" applyAlignment="1">
      <alignment horizontal="center" vertical="center"/>
    </xf>
    <xf numFmtId="0" fontId="22" fillId="0" borderId="29" xfId="9" applyFont="1" applyBorder="1" applyAlignment="1">
      <alignment horizontal="center" vertical="center"/>
    </xf>
    <xf numFmtId="171" fontId="16" fillId="6" borderId="33" xfId="21" applyFont="1" applyFill="1" applyBorder="1" applyAlignment="1">
      <alignment horizontal="left" vertical="center"/>
    </xf>
    <xf numFmtId="171" fontId="16" fillId="6" borderId="34" xfId="21" applyFont="1" applyFill="1" applyBorder="1" applyAlignment="1">
      <alignment horizontal="left" vertical="center"/>
    </xf>
    <xf numFmtId="43" fontId="16" fillId="0" borderId="0" xfId="4" applyFont="1" applyBorder="1" applyAlignment="1">
      <alignment horizontal="center" vertical="center"/>
    </xf>
    <xf numFmtId="43" fontId="16" fillId="0" borderId="9" xfId="4" applyFont="1" applyBorder="1" applyAlignment="1">
      <alignment horizontal="center" vertical="center"/>
    </xf>
    <xf numFmtId="0" fontId="25" fillId="0" borderId="38" xfId="7" applyFont="1" applyBorder="1" applyAlignment="1">
      <alignment horizontal="center" vertical="center"/>
    </xf>
    <xf numFmtId="0" fontId="25" fillId="0" borderId="36" xfId="7" applyFont="1" applyBorder="1" applyAlignment="1">
      <alignment horizontal="center" vertical="center"/>
    </xf>
    <xf numFmtId="0" fontId="18" fillId="0" borderId="35" xfId="7" applyFont="1" applyBorder="1" applyAlignment="1">
      <alignment horizontal="left" vertical="center"/>
    </xf>
    <xf numFmtId="0" fontId="18" fillId="0" borderId="24" xfId="7" applyFont="1" applyBorder="1" applyAlignment="1">
      <alignment horizontal="left" vertical="center"/>
    </xf>
    <xf numFmtId="0" fontId="16" fillId="3" borderId="65" xfId="7" applyFont="1" applyFill="1" applyBorder="1" applyAlignment="1">
      <alignment horizontal="center" vertical="center"/>
    </xf>
    <xf numFmtId="0" fontId="16" fillId="3" borderId="31" xfId="7" applyFont="1" applyFill="1" applyBorder="1" applyAlignment="1">
      <alignment horizontal="center" vertical="center"/>
    </xf>
    <xf numFmtId="0" fontId="16" fillId="3" borderId="66" xfId="7" applyFont="1" applyFill="1" applyBorder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6" fillId="0" borderId="24" xfId="9" applyFont="1" applyBorder="1" applyAlignment="1">
      <alignment horizontal="center" vertical="center"/>
    </xf>
    <xf numFmtId="0" fontId="16" fillId="0" borderId="0" xfId="9" applyFont="1" applyAlignment="1">
      <alignment horizontal="center" vertical="center"/>
    </xf>
    <xf numFmtId="0" fontId="22" fillId="0" borderId="24" xfId="9" applyFont="1" applyBorder="1" applyAlignment="1">
      <alignment horizontal="center" vertical="center"/>
    </xf>
    <xf numFmtId="0" fontId="22" fillId="0" borderId="0" xfId="9" applyFont="1" applyAlignment="1">
      <alignment horizontal="center" vertical="center"/>
    </xf>
    <xf numFmtId="170" fontId="16" fillId="0" borderId="26" xfId="17" applyNumberFormat="1" applyFont="1" applyFill="1" applyBorder="1" applyAlignment="1">
      <alignment horizontal="left" vertical="center" wrapText="1"/>
    </xf>
    <xf numFmtId="170" fontId="16" fillId="0" borderId="15" xfId="17" applyNumberFormat="1" applyFont="1" applyFill="1" applyBorder="1" applyAlignment="1">
      <alignment horizontal="left" vertical="center" wrapText="1"/>
    </xf>
    <xf numFmtId="170" fontId="16" fillId="0" borderId="27" xfId="17" applyNumberFormat="1" applyFont="1" applyFill="1" applyBorder="1" applyAlignment="1">
      <alignment horizontal="left" vertical="center" wrapText="1"/>
    </xf>
    <xf numFmtId="44" fontId="18" fillId="0" borderId="46" xfId="6" applyFont="1" applyFill="1" applyBorder="1" applyAlignment="1">
      <alignment horizontal="center" vertical="center"/>
    </xf>
    <xf numFmtId="14" fontId="18" fillId="0" borderId="46" xfId="6" applyNumberFormat="1" applyFont="1" applyFill="1" applyBorder="1" applyAlignment="1">
      <alignment horizontal="center" vertical="center"/>
    </xf>
    <xf numFmtId="171" fontId="16" fillId="0" borderId="33" xfId="21" applyFont="1" applyBorder="1" applyAlignment="1">
      <alignment horizontal="center" vertical="center"/>
    </xf>
    <xf numFmtId="171" fontId="16" fillId="0" borderId="34" xfId="21" applyFont="1" applyBorder="1" applyAlignment="1">
      <alignment horizontal="center" vertical="center"/>
    </xf>
    <xf numFmtId="171" fontId="16" fillId="0" borderId="45" xfId="21" applyFont="1" applyBorder="1" applyAlignment="1">
      <alignment horizontal="center" vertical="center"/>
    </xf>
    <xf numFmtId="0" fontId="26" fillId="4" borderId="31" xfId="7" applyFont="1" applyFill="1" applyBorder="1" applyAlignment="1">
      <alignment horizontal="center" vertical="center" wrapText="1"/>
    </xf>
    <xf numFmtId="0" fontId="26" fillId="4" borderId="42" xfId="7" applyFont="1" applyFill="1" applyBorder="1" applyAlignment="1">
      <alignment horizontal="center" vertical="center" wrapText="1"/>
    </xf>
    <xf numFmtId="0" fontId="26" fillId="4" borderId="44" xfId="7" applyFont="1" applyFill="1" applyBorder="1" applyAlignment="1">
      <alignment horizontal="center" vertical="center" wrapText="1"/>
    </xf>
    <xf numFmtId="0" fontId="26" fillId="4" borderId="41" xfId="7" applyFont="1" applyFill="1" applyBorder="1" applyAlignment="1">
      <alignment horizontal="center" vertical="center" wrapText="1"/>
    </xf>
    <xf numFmtId="0" fontId="26" fillId="4" borderId="43" xfId="7" applyFont="1" applyFill="1" applyBorder="1" applyAlignment="1">
      <alignment horizontal="center" vertical="center" wrapText="1"/>
    </xf>
    <xf numFmtId="0" fontId="26" fillId="4" borderId="40" xfId="7" applyFont="1" applyFill="1" applyBorder="1" applyAlignment="1">
      <alignment horizontal="center" vertical="center"/>
    </xf>
    <xf numFmtId="0" fontId="26" fillId="4" borderId="37" xfId="7" applyFont="1" applyFill="1" applyBorder="1" applyAlignment="1">
      <alignment horizontal="center" vertical="center" wrapText="1"/>
    </xf>
    <xf numFmtId="0" fontId="26" fillId="4" borderId="22" xfId="7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3" xfId="9" applyFont="1" applyBorder="1" applyAlignment="1">
      <alignment horizontal="center" vertical="center"/>
    </xf>
    <xf numFmtId="0" fontId="18" fillId="0" borderId="6" xfId="9" applyFont="1" applyBorder="1" applyAlignment="1">
      <alignment horizontal="center" vertical="center"/>
    </xf>
    <xf numFmtId="0" fontId="18" fillId="0" borderId="7" xfId="9" applyFont="1" applyBorder="1" applyAlignment="1">
      <alignment horizontal="center" vertical="center"/>
    </xf>
    <xf numFmtId="0" fontId="18" fillId="0" borderId="10" xfId="9" applyFont="1" applyBorder="1" applyAlignment="1">
      <alignment horizontal="center" vertical="center"/>
    </xf>
    <xf numFmtId="0" fontId="18" fillId="0" borderId="12" xfId="9" applyFont="1" applyBorder="1" applyAlignment="1">
      <alignment horizontal="center" vertical="center"/>
    </xf>
    <xf numFmtId="171" fontId="18" fillId="0" borderId="50" xfId="21" applyFont="1" applyFill="1" applyBorder="1" applyAlignment="1">
      <alignment horizontal="left" vertical="center"/>
    </xf>
    <xf numFmtId="0" fontId="16" fillId="0" borderId="4" xfId="9" applyFont="1" applyBorder="1" applyAlignment="1">
      <alignment horizontal="center" vertical="center" wrapText="1"/>
    </xf>
    <xf numFmtId="0" fontId="16" fillId="0" borderId="2" xfId="9" applyFont="1" applyBorder="1" applyAlignment="1">
      <alignment horizontal="center" vertical="center" wrapText="1"/>
    </xf>
    <xf numFmtId="0" fontId="16" fillId="0" borderId="8" xfId="9" applyFont="1" applyBorder="1" applyAlignment="1">
      <alignment horizontal="center" vertical="center" wrapText="1"/>
    </xf>
    <xf numFmtId="0" fontId="16" fillId="0" borderId="0" xfId="9" applyFont="1" applyAlignment="1">
      <alignment horizontal="center" vertical="center" wrapText="1"/>
    </xf>
    <xf numFmtId="0" fontId="16" fillId="0" borderId="13" xfId="9" applyFont="1" applyBorder="1" applyAlignment="1">
      <alignment horizontal="center" vertical="center" wrapText="1"/>
    </xf>
    <xf numFmtId="0" fontId="16" fillId="0" borderId="11" xfId="9" applyFont="1" applyBorder="1" applyAlignment="1">
      <alignment horizontal="center" vertical="center" wrapText="1"/>
    </xf>
    <xf numFmtId="0" fontId="16" fillId="0" borderId="4" xfId="9" applyFont="1" applyBorder="1" applyAlignment="1">
      <alignment horizontal="center" vertical="center"/>
    </xf>
    <xf numFmtId="0" fontId="16" fillId="0" borderId="5" xfId="9" applyFont="1" applyBorder="1" applyAlignment="1">
      <alignment horizontal="center" vertical="center"/>
    </xf>
    <xf numFmtId="0" fontId="16" fillId="0" borderId="8" xfId="9" applyFont="1" applyBorder="1" applyAlignment="1">
      <alignment horizontal="center" vertical="center"/>
    </xf>
    <xf numFmtId="0" fontId="16" fillId="0" borderId="9" xfId="9" applyFont="1" applyBorder="1" applyAlignment="1">
      <alignment horizontal="center" vertical="center"/>
    </xf>
    <xf numFmtId="0" fontId="16" fillId="0" borderId="13" xfId="9" applyFont="1" applyBorder="1" applyAlignment="1">
      <alignment horizontal="center" vertical="center"/>
    </xf>
    <xf numFmtId="0" fontId="16" fillId="0" borderId="14" xfId="9" applyFont="1" applyBorder="1" applyAlignment="1">
      <alignment horizontal="center" vertical="center"/>
    </xf>
    <xf numFmtId="171" fontId="18" fillId="0" borderId="50" xfId="21" applyFont="1" applyFill="1" applyBorder="1" applyAlignment="1">
      <alignment horizontal="center" vertical="center"/>
    </xf>
    <xf numFmtId="171" fontId="18" fillId="0" borderId="49" xfId="21" applyFont="1" applyFill="1" applyBorder="1" applyAlignment="1">
      <alignment horizontal="center" vertical="center"/>
    </xf>
    <xf numFmtId="14" fontId="18" fillId="0" borderId="50" xfId="6" applyNumberFormat="1" applyFont="1" applyFill="1" applyBorder="1" applyAlignment="1">
      <alignment horizontal="center" vertical="center"/>
    </xf>
    <xf numFmtId="1" fontId="18" fillId="0" borderId="46" xfId="4" applyNumberFormat="1" applyFont="1" applyFill="1" applyBorder="1" applyAlignment="1">
      <alignment horizontal="center" vertical="center"/>
    </xf>
    <xf numFmtId="49" fontId="18" fillId="0" borderId="50" xfId="21" applyNumberFormat="1" applyFont="1" applyFill="1" applyBorder="1" applyAlignment="1">
      <alignment horizontal="left" vertical="center" wrapText="1"/>
    </xf>
    <xf numFmtId="49" fontId="18" fillId="0" borderId="49" xfId="21" applyNumberFormat="1" applyFont="1" applyFill="1" applyBorder="1" applyAlignment="1">
      <alignment horizontal="left" vertical="center" wrapText="1"/>
    </xf>
    <xf numFmtId="171" fontId="18" fillId="0" borderId="46" xfId="21" applyFont="1" applyFill="1" applyBorder="1" applyAlignment="1">
      <alignment horizontal="left" vertical="center"/>
    </xf>
    <xf numFmtId="171" fontId="18" fillId="0" borderId="48" xfId="21" applyFont="1" applyFill="1" applyBorder="1" applyAlignment="1">
      <alignment horizontal="left" vertical="center"/>
    </xf>
    <xf numFmtId="171" fontId="18" fillId="0" borderId="47" xfId="21" applyFont="1" applyFill="1" applyBorder="1" applyAlignment="1">
      <alignment horizontal="left" vertical="center"/>
    </xf>
    <xf numFmtId="171" fontId="18" fillId="0" borderId="52" xfId="21" applyFont="1" applyFill="1" applyBorder="1" applyAlignment="1">
      <alignment horizontal="left" vertical="center"/>
    </xf>
    <xf numFmtId="0" fontId="28" fillId="0" borderId="19" xfId="0" applyFont="1" applyBorder="1" applyAlignment="1">
      <alignment horizontal="center"/>
    </xf>
    <xf numFmtId="43" fontId="21" fillId="0" borderId="19" xfId="4" applyFont="1" applyBorder="1" applyAlignment="1">
      <alignment horizontal="center" vertical="center"/>
    </xf>
    <xf numFmtId="0" fontId="18" fillId="0" borderId="29" xfId="1" applyFont="1" applyBorder="1" applyAlignment="1">
      <alignment horizontal="center"/>
    </xf>
    <xf numFmtId="43" fontId="16" fillId="3" borderId="26" xfId="4" applyFont="1" applyFill="1" applyBorder="1" applyAlignment="1">
      <alignment horizontal="center" vertical="center"/>
    </xf>
    <xf numFmtId="43" fontId="16" fillId="3" borderId="15" xfId="4" applyFont="1" applyFill="1" applyBorder="1" applyAlignment="1">
      <alignment horizontal="center" vertical="center"/>
    </xf>
    <xf numFmtId="43" fontId="16" fillId="3" borderId="27" xfId="4" applyFont="1" applyFill="1" applyBorder="1" applyAlignment="1">
      <alignment horizontal="center" vertical="center"/>
    </xf>
    <xf numFmtId="0" fontId="16" fillId="0" borderId="24" xfId="2" applyFont="1" applyBorder="1" applyAlignment="1">
      <alignment horizontal="center"/>
    </xf>
    <xf numFmtId="165" fontId="18" fillId="0" borderId="0" xfId="2" applyNumberFormat="1" applyFont="1" applyAlignment="1">
      <alignment horizontal="center"/>
    </xf>
    <xf numFmtId="43" fontId="21" fillId="0" borderId="26" xfId="4" applyFont="1" applyBorder="1" applyAlignment="1">
      <alignment horizontal="center" vertical="center"/>
    </xf>
    <xf numFmtId="43" fontId="21" fillId="0" borderId="15" xfId="4" applyFont="1" applyBorder="1" applyAlignment="1">
      <alignment horizontal="center" vertical="center"/>
    </xf>
    <xf numFmtId="43" fontId="21" fillId="0" borderId="27" xfId="4" applyFont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0" fontId="16" fillId="2" borderId="0" xfId="1" applyFont="1" applyFill="1" applyAlignment="1">
      <alignment horizontal="center" vertical="center" wrapText="1"/>
    </xf>
    <xf numFmtId="0" fontId="16" fillId="2" borderId="7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16" fillId="2" borderId="11" xfId="1" applyFont="1" applyFill="1" applyBorder="1" applyAlignment="1">
      <alignment horizontal="center" vertical="center" wrapText="1"/>
    </xf>
    <xf numFmtId="0" fontId="16" fillId="2" borderId="12" xfId="1" applyFont="1" applyFill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16" fillId="2" borderId="4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6" fillId="2" borderId="13" xfId="1" applyFont="1" applyFill="1" applyBorder="1" applyAlignment="1">
      <alignment horizontal="center" vertical="center" wrapText="1"/>
    </xf>
    <xf numFmtId="0" fontId="16" fillId="2" borderId="14" xfId="1" applyFont="1" applyFill="1" applyBorder="1" applyAlignment="1">
      <alignment horizontal="center" vertical="center" wrapText="1"/>
    </xf>
    <xf numFmtId="0" fontId="18" fillId="0" borderId="11" xfId="1" applyFont="1" applyBorder="1" applyAlignment="1">
      <alignment horizontal="center"/>
    </xf>
    <xf numFmtId="14" fontId="18" fillId="0" borderId="11" xfId="1" applyNumberFormat="1" applyFont="1" applyBorder="1" applyAlignment="1">
      <alignment horizontal="center"/>
    </xf>
    <xf numFmtId="0" fontId="18" fillId="0" borderId="15" xfId="1" applyFont="1" applyBorder="1" applyAlignment="1">
      <alignment horizontal="center" wrapText="1"/>
    </xf>
    <xf numFmtId="0" fontId="15" fillId="0" borderId="0" xfId="1" applyFont="1" applyAlignment="1">
      <alignment horizontal="center"/>
    </xf>
    <xf numFmtId="0" fontId="16" fillId="0" borderId="26" xfId="1" applyFont="1" applyBorder="1" applyAlignment="1">
      <alignment horizontal="center" vertical="center" wrapText="1"/>
    </xf>
    <xf numFmtId="0" fontId="16" fillId="0" borderId="27" xfId="1" applyFont="1" applyBorder="1" applyAlignment="1">
      <alignment horizontal="center" vertical="center" wrapText="1"/>
    </xf>
    <xf numFmtId="0" fontId="16" fillId="2" borderId="26" xfId="1" applyFont="1" applyFill="1" applyBorder="1" applyAlignment="1">
      <alignment horizontal="center" vertical="center" wrapText="1"/>
    </xf>
    <xf numFmtId="0" fontId="16" fillId="2" borderId="15" xfId="1" applyFont="1" applyFill="1" applyBorder="1" applyAlignment="1">
      <alignment horizontal="center" vertical="center" wrapText="1"/>
    </xf>
    <xf numFmtId="0" fontId="16" fillId="2" borderId="27" xfId="1" applyFont="1" applyFill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0" fontId="20" fillId="0" borderId="23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6" fillId="0" borderId="16" xfId="1" applyFont="1" applyBorder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15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center" vertical="center" wrapText="1"/>
    </xf>
    <xf numFmtId="0" fontId="16" fillId="2" borderId="18" xfId="1" applyFont="1" applyFill="1" applyBorder="1" applyAlignment="1">
      <alignment horizontal="center" vertical="center" wrapText="1"/>
    </xf>
    <xf numFmtId="165" fontId="16" fillId="0" borderId="23" xfId="1" applyNumberFormat="1" applyFont="1" applyBorder="1" applyAlignment="1">
      <alignment horizontal="center" vertical="center"/>
    </xf>
    <xf numFmtId="165" fontId="16" fillId="0" borderId="24" xfId="1" applyNumberFormat="1" applyFont="1" applyBorder="1" applyAlignment="1">
      <alignment horizontal="center" vertical="center"/>
    </xf>
    <xf numFmtId="165" fontId="16" fillId="0" borderId="25" xfId="1" applyNumberFormat="1" applyFont="1" applyBorder="1" applyAlignment="1">
      <alignment horizontal="center" vertical="center"/>
    </xf>
    <xf numFmtId="165" fontId="16" fillId="0" borderId="8" xfId="1" applyNumberFormat="1" applyFont="1" applyBorder="1" applyAlignment="1">
      <alignment horizontal="center" vertical="center"/>
    </xf>
    <xf numFmtId="165" fontId="16" fillId="0" borderId="0" xfId="1" applyNumberFormat="1" applyFont="1" applyAlignment="1">
      <alignment horizontal="center" vertical="center"/>
    </xf>
    <xf numFmtId="165" fontId="16" fillId="0" borderId="9" xfId="1" applyNumberFormat="1" applyFont="1" applyBorder="1" applyAlignment="1">
      <alignment horizontal="center" vertical="center"/>
    </xf>
    <xf numFmtId="165" fontId="16" fillId="0" borderId="13" xfId="1" applyNumberFormat="1" applyFont="1" applyBorder="1" applyAlignment="1">
      <alignment horizontal="center" vertical="center"/>
    </xf>
    <xf numFmtId="165" fontId="16" fillId="0" borderId="11" xfId="1" applyNumberFormat="1" applyFont="1" applyBorder="1" applyAlignment="1">
      <alignment horizontal="center" vertical="center"/>
    </xf>
    <xf numFmtId="165" fontId="16" fillId="0" borderId="14" xfId="1" applyNumberFormat="1" applyFont="1" applyBorder="1" applyAlignment="1">
      <alignment horizontal="center" vertical="center"/>
    </xf>
    <xf numFmtId="49" fontId="21" fillId="0" borderId="19" xfId="4" applyNumberFormat="1" applyFont="1" applyBorder="1" applyAlignment="1">
      <alignment horizontal="center" vertical="center"/>
    </xf>
    <xf numFmtId="179" fontId="21" fillId="0" borderId="19" xfId="4" applyNumberFormat="1" applyFont="1" applyBorder="1" applyAlignment="1">
      <alignment horizontal="center" vertical="center"/>
    </xf>
    <xf numFmtId="49" fontId="21" fillId="0" borderId="26" xfId="4" applyNumberFormat="1" applyFont="1" applyBorder="1" applyAlignment="1">
      <alignment horizontal="center" vertical="center"/>
    </xf>
    <xf numFmtId="49" fontId="21" fillId="0" borderId="15" xfId="4" applyNumberFormat="1" applyFont="1" applyBorder="1" applyAlignment="1">
      <alignment horizontal="center" vertical="center"/>
    </xf>
    <xf numFmtId="49" fontId="21" fillId="0" borderId="27" xfId="4" applyNumberFormat="1" applyFont="1" applyBorder="1" applyAlignment="1">
      <alignment horizontal="center" vertical="center"/>
    </xf>
    <xf numFmtId="179" fontId="21" fillId="0" borderId="26" xfId="4" applyNumberFormat="1" applyFont="1" applyBorder="1" applyAlignment="1">
      <alignment horizontal="center" vertical="center"/>
    </xf>
    <xf numFmtId="179" fontId="21" fillId="0" borderId="15" xfId="4" applyNumberFormat="1" applyFont="1" applyBorder="1" applyAlignment="1">
      <alignment horizontal="center" vertical="center"/>
    </xf>
    <xf numFmtId="179" fontId="21" fillId="0" borderId="27" xfId="4" applyNumberFormat="1" applyFont="1" applyBorder="1" applyAlignment="1">
      <alignment horizontal="center" vertical="center"/>
    </xf>
  </cellXfs>
  <cellStyles count="68">
    <cellStyle name="Millares" xfId="4" builtinId="3"/>
    <cellStyle name="Millares [0] 2" xfId="38" xr:uid="{C7312527-0C35-4BDC-BE0F-53BD7160BB92}"/>
    <cellStyle name="Millares [0] 2 2 2" xfId="43" xr:uid="{C353CFC6-BD2E-46BB-93C4-8D58220D4AE0}"/>
    <cellStyle name="Millares [0] 2 2 2 2" xfId="62" xr:uid="{117913AC-FD80-45EB-8004-1C6B770212B4}"/>
    <cellStyle name="Millares [0] 3" xfId="59" xr:uid="{20BC046C-8395-4016-92B9-FA47803DF8AB}"/>
    <cellStyle name="Millares 2" xfId="8" xr:uid="{00000000-0005-0000-0000-000001000000}"/>
    <cellStyle name="Millares 2 2" xfId="35" xr:uid="{B5C142F8-FA0F-4E11-81D3-946BF8DB7433}"/>
    <cellStyle name="Millares 2 2 2" xfId="16" xr:uid="{00000000-0005-0000-0000-000002000000}"/>
    <cellStyle name="Millares 2 2 6" xfId="44" xr:uid="{1DEBC44F-D1A0-4B5B-B47A-12B68C9E38FE}"/>
    <cellStyle name="Millares 2 6" xfId="29" xr:uid="{F17B93DD-2503-4789-8E10-E0E410992543}"/>
    <cellStyle name="Millares 3" xfId="10" xr:uid="{00000000-0005-0000-0000-000003000000}"/>
    <cellStyle name="Millares 4" xfId="23" xr:uid="{6F2B55DB-BDA2-4A66-B805-1F91FE437D4A}"/>
    <cellStyle name="Millares 5" xfId="14" xr:uid="{00000000-0005-0000-0000-000004000000}"/>
    <cellStyle name="Millares 5 2" xfId="57" xr:uid="{0DEDBADF-ED83-4D1A-8272-B128A6780AB5}"/>
    <cellStyle name="Millares 6" xfId="25" xr:uid="{94F1380B-138F-4768-BBE5-7C9A7C5BE334}"/>
    <cellStyle name="Millares 6 2" xfId="52" xr:uid="{B7B7600D-E0C5-4F9C-8B39-1FD9A07D3919}"/>
    <cellStyle name="Millares 7" xfId="28" xr:uid="{1BDA653F-BACA-4430-9FE7-8BB392E0DDAB}"/>
    <cellStyle name="Millares 8" xfId="61" xr:uid="{3E876B1D-BFB5-4615-B4CF-1D1CB01664DC}"/>
    <cellStyle name="Moneda" xfId="6" builtinId="4"/>
    <cellStyle name="Moneda [0] 2" xfId="48" xr:uid="{226D0151-F9AA-4B04-AAF2-D9C14C255679}"/>
    <cellStyle name="Moneda [0] 2 2" xfId="55" xr:uid="{5041AD98-9D06-4EDB-9805-F36B76AAA172}"/>
    <cellStyle name="Moneda [0] 3" xfId="41" xr:uid="{F8E0BBCF-9D2D-48AF-A93E-CFCD6932523D}"/>
    <cellStyle name="Moneda 2" xfId="11" xr:uid="{00000000-0005-0000-0000-000006000000}"/>
    <cellStyle name="Moneda 2 2" xfId="36" xr:uid="{9DD2EC75-49E4-4D9C-A127-3B88619EFC34}"/>
    <cellStyle name="Moneda 2 2 2" xfId="17" xr:uid="{00000000-0005-0000-0000-000007000000}"/>
    <cellStyle name="Moneda 3" xfId="49" xr:uid="{366A36AF-1DEB-497A-BAB4-C9955445DD20}"/>
    <cellStyle name="Moneda 3 2" xfId="21" xr:uid="{00000000-0005-0000-0000-000008000000}"/>
    <cellStyle name="Moneda 3 2 2" xfId="53" xr:uid="{512E927D-702C-42A3-8EF8-B56EED0446A5}"/>
    <cellStyle name="Moneda 3 3" xfId="12" xr:uid="{00000000-0005-0000-0000-000009000000}"/>
    <cellStyle name="Moneda 4" xfId="13" xr:uid="{00000000-0005-0000-0000-00000A000000}"/>
    <cellStyle name="Moneda 4 2" xfId="40" xr:uid="{71D73EA8-246E-4827-9F25-8964A8F750C1}"/>
    <cellStyle name="Moneda 4 2 2" xfId="45" xr:uid="{8308F8F5-A0F2-469E-8489-63D165011CE8}"/>
    <cellStyle name="Moneda 5" xfId="33" xr:uid="{A1B144EF-BAEB-40BE-915A-D69EB3C14056}"/>
    <cellStyle name="Moneda 6" xfId="66" xr:uid="{6AB614F6-4390-45A5-B0AE-6A07CC246E3B}"/>
    <cellStyle name="Normal" xfId="0" builtinId="0"/>
    <cellStyle name="Normal 10 2" xfId="9" xr:uid="{00000000-0005-0000-0000-00000C000000}"/>
    <cellStyle name="Normal 2" xfId="3" xr:uid="{00000000-0005-0000-0000-00000D000000}"/>
    <cellStyle name="Normal 2 10" xfId="34" xr:uid="{04354CCE-8631-4FC0-A122-ACD87F62694C}"/>
    <cellStyle name="Normal 2 10 2 2" xfId="18" xr:uid="{00000000-0005-0000-0000-00000E000000}"/>
    <cellStyle name="Normal 2 10 3" xfId="19" xr:uid="{00000000-0005-0000-0000-00000F000000}"/>
    <cellStyle name="Normal 2 2" xfId="37" xr:uid="{FEB61632-8C84-4217-9C80-FCC41A26B445}"/>
    <cellStyle name="Normal 2 2 2" xfId="42" xr:uid="{DDF9D8AC-D578-4A69-A7F2-48E499E7F729}"/>
    <cellStyle name="Normal 2 3" xfId="2" xr:uid="{00000000-0005-0000-0000-000010000000}"/>
    <cellStyle name="Normal 2 3 2" xfId="47" xr:uid="{68F5CE94-96D3-43CA-9532-A71C1EFFE568}"/>
    <cellStyle name="Normal 2 4 2" xfId="15" xr:uid="{00000000-0005-0000-0000-000011000000}"/>
    <cellStyle name="Normal 3" xfId="20" xr:uid="{00000000-0005-0000-0000-000012000000}"/>
    <cellStyle name="Normal 3 2" xfId="1" xr:uid="{00000000-0005-0000-0000-000013000000}"/>
    <cellStyle name="Normal 3 2 2" xfId="5" xr:uid="{00000000-0005-0000-0000-000014000000}"/>
    <cellStyle name="Normal 3 2 3" xfId="7" xr:uid="{00000000-0005-0000-0000-000015000000}"/>
    <cellStyle name="Normal 3 2 4" xfId="22" xr:uid="{44672DEC-BF22-449A-9B0D-08F1AA15A154}"/>
    <cellStyle name="Normal 3 2 5" xfId="24" xr:uid="{4AE0347F-801F-490D-86B1-C1AFBCD48522}"/>
    <cellStyle name="Normal 3 2 6" xfId="27" xr:uid="{BC78B46D-429C-4109-9E5D-02531CB4C55B}"/>
    <cellStyle name="Normal 3 3" xfId="30" xr:uid="{382AFE35-D7E9-420C-9ADD-647577F7495B}"/>
    <cellStyle name="Normal 3 3 2" xfId="50" xr:uid="{31CD4A03-32D6-4695-9F19-B0A021CB09B2}"/>
    <cellStyle name="Normal 3 4" xfId="63" xr:uid="{16CA564D-6103-4823-A75E-02A01850F55A}"/>
    <cellStyle name="Normal 4" xfId="32" xr:uid="{144AAC6A-C181-4659-945C-1139F76BE579}"/>
    <cellStyle name="Normal 4 2" xfId="51" xr:uid="{AD431C98-44C6-4697-B1BD-2F76E8A80040}"/>
    <cellStyle name="Normal 5" xfId="58" xr:uid="{A1BF17D4-DD62-493B-A125-C99230CC5596}"/>
    <cellStyle name="Normal 5 2 2" xfId="31" xr:uid="{1D9D0BBB-E67E-40A3-B12B-07A3EF728F99}"/>
    <cellStyle name="Normal 6 2" xfId="56" xr:uid="{D4F976B2-679F-471A-A66E-2FEAB1A6ED60}"/>
    <cellStyle name="Porcentaje" xfId="26" builtinId="5"/>
    <cellStyle name="Porcentaje 2" xfId="39" xr:uid="{A3D68712-97CE-4A81-95E0-2AB9F51C69F1}"/>
    <cellStyle name="Porcentaje 2 2" xfId="46" xr:uid="{3951A250-86D9-49A0-8CFC-E7A62FEED3A3}"/>
    <cellStyle name="Porcentaje 3" xfId="54" xr:uid="{FA4FA982-886A-4AB6-A723-4123CC7F44EB}"/>
    <cellStyle name="Porcentaje 4" xfId="60" xr:uid="{25B2ED0B-84BD-454F-8582-97427C01AAD1}"/>
    <cellStyle name="Porcentaje 4 2" xfId="64" xr:uid="{C5320DBA-B537-4848-873F-87413C49E6DF}"/>
    <cellStyle name="Porcentaje 5" xfId="67" xr:uid="{59F24740-B779-4883-91B7-03A836A1C8C2}"/>
    <cellStyle name="Porcentaje 6" xfId="65" xr:uid="{F89CF976-B41D-4B9B-8823-4524CF890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89266547406082"/>
          <c:y val="0"/>
          <c:w val="1.34168157423972E-2"/>
          <c:h val="0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F3E-43D1-981B-F8E0694174D0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CO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6F3E-43D1-981B-F8E069417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27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1" r="0.750000000000001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10</xdr:col>
      <xdr:colOff>0</xdr:colOff>
      <xdr:row>5</xdr:row>
      <xdr:rowOff>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8A8298B2-1EA8-4E8B-96B4-0F079414CE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7</xdr:col>
      <xdr:colOff>0</xdr:colOff>
      <xdr:row>42</xdr:row>
      <xdr:rowOff>0</xdr:rowOff>
    </xdr:from>
    <xdr:ext cx="39178" cy="162224"/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FFB12383-0D75-4B57-B0C6-17D10A6B7DAF}"/>
            </a:ext>
          </a:extLst>
        </xdr:cNvPr>
        <xdr:cNvSpPr>
          <a:spLocks noChangeArrowheads="1"/>
        </xdr:cNvSpPr>
      </xdr:nvSpPr>
      <xdr:spPr bwMode="auto">
        <a:xfrm>
          <a:off x="5791200" y="142875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32060" cy="132665"/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3463962D-B756-4B2C-8F9B-26C737F2537E}"/>
            </a:ext>
          </a:extLst>
        </xdr:cNvPr>
        <xdr:cNvSpPr>
          <a:spLocks noChangeArrowheads="1"/>
        </xdr:cNvSpPr>
      </xdr:nvSpPr>
      <xdr:spPr bwMode="auto">
        <a:xfrm>
          <a:off x="5791200" y="142875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0</xdr:colOff>
      <xdr:row>42</xdr:row>
      <xdr:rowOff>0</xdr:rowOff>
    </xdr:from>
    <xdr:ext cx="32060" cy="132665"/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A43E0D1C-D84D-4A79-81D9-A99D7651B187}"/>
            </a:ext>
          </a:extLst>
        </xdr:cNvPr>
        <xdr:cNvSpPr>
          <a:spLocks noChangeArrowheads="1"/>
        </xdr:cNvSpPr>
      </xdr:nvSpPr>
      <xdr:spPr bwMode="auto">
        <a:xfrm>
          <a:off x="5067300" y="142875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0</xdr:colOff>
      <xdr:row>42</xdr:row>
      <xdr:rowOff>0</xdr:rowOff>
    </xdr:from>
    <xdr:ext cx="32060" cy="132665"/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E9A5E012-CF57-46D5-BE50-C1718E390B12}"/>
            </a:ext>
          </a:extLst>
        </xdr:cNvPr>
        <xdr:cNvSpPr>
          <a:spLocks noChangeArrowheads="1"/>
        </xdr:cNvSpPr>
      </xdr:nvSpPr>
      <xdr:spPr bwMode="auto">
        <a:xfrm>
          <a:off x="5067300" y="142875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0</xdr:colOff>
      <xdr:row>42</xdr:row>
      <xdr:rowOff>0</xdr:rowOff>
    </xdr:from>
    <xdr:ext cx="32060" cy="132665"/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65FA0057-5FF9-49CD-B46E-4B45C3FFC49F}"/>
            </a:ext>
          </a:extLst>
        </xdr:cNvPr>
        <xdr:cNvSpPr>
          <a:spLocks noChangeArrowheads="1"/>
        </xdr:cNvSpPr>
      </xdr:nvSpPr>
      <xdr:spPr bwMode="auto">
        <a:xfrm>
          <a:off x="5067300" y="142875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32060" cy="132665"/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FE8573E4-F579-45A8-BDF2-BD38160D1BCE}"/>
            </a:ext>
          </a:extLst>
        </xdr:cNvPr>
        <xdr:cNvSpPr>
          <a:spLocks noChangeArrowheads="1"/>
        </xdr:cNvSpPr>
      </xdr:nvSpPr>
      <xdr:spPr bwMode="auto">
        <a:xfrm>
          <a:off x="5791200" y="142875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112060</xdr:colOff>
      <xdr:row>2</xdr:row>
      <xdr:rowOff>29412</xdr:rowOff>
    </xdr:from>
    <xdr:to>
      <xdr:col>2</xdr:col>
      <xdr:colOff>1221443</xdr:colOff>
      <xdr:row>3</xdr:row>
      <xdr:rowOff>346706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907081C-8328-4E9F-94F2-90354A968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1" y="410412"/>
          <a:ext cx="1949824" cy="485382"/>
        </a:xfrm>
        <a:prstGeom prst="rect">
          <a:avLst/>
        </a:prstGeom>
      </xdr:spPr>
    </xdr:pic>
    <xdr:clientData/>
  </xdr:twoCellAnchor>
  <xdr:twoCellAnchor editAs="oneCell">
    <xdr:from>
      <xdr:col>8</xdr:col>
      <xdr:colOff>324971</xdr:colOff>
      <xdr:row>1</xdr:row>
      <xdr:rowOff>103488</xdr:rowOff>
    </xdr:from>
    <xdr:to>
      <xdr:col>9</xdr:col>
      <xdr:colOff>1152023</xdr:colOff>
      <xdr:row>3</xdr:row>
      <xdr:rowOff>508552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6AFE875-383E-BC06-FF23-D1E37949B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53265" y="316400"/>
          <a:ext cx="1902817" cy="741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88107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EB1DB4-902D-4054-B5BC-5D1386E5C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285751"/>
          <a:ext cx="2743201" cy="6828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207170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53B3FB-93F7-405A-9EDA-4FEC2E378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9CEB10C5-22EB-4301-9423-3E3FE3F9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285751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87</xdr:row>
      <xdr:rowOff>71438</xdr:rowOff>
    </xdr:from>
    <xdr:ext cx="2743201" cy="682882"/>
    <xdr:pic>
      <xdr:nvPicPr>
        <xdr:cNvPr id="4" name="Imagen 3">
          <a:extLst>
            <a:ext uri="{FF2B5EF4-FFF2-40B4-BE49-F238E27FC236}">
              <a16:creationId xmlns:a16="http://schemas.microsoft.com/office/drawing/2014/main" id="{3FDC199B-0BC5-4714-A677-174077C4F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11763376"/>
          <a:ext cx="2743201" cy="68288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147638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448D24-82B1-45DD-9A27-AF4798B11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CE1B5A44-508C-4087-95F5-3B52620A3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11787188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87</xdr:row>
      <xdr:rowOff>71438</xdr:rowOff>
    </xdr:from>
    <xdr:ext cx="2743201" cy="682882"/>
    <xdr:pic>
      <xdr:nvPicPr>
        <xdr:cNvPr id="4" name="Imagen 3">
          <a:extLst>
            <a:ext uri="{FF2B5EF4-FFF2-40B4-BE49-F238E27FC236}">
              <a16:creationId xmlns:a16="http://schemas.microsoft.com/office/drawing/2014/main" id="{E386708F-7895-4341-ACE3-F985A9C78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11811001"/>
          <a:ext cx="2743201" cy="682882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171451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5093E6-F6E3-408D-9F96-DE221E350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2AAB3E89-259B-463B-87DF-D83462D66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11825288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87</xdr:row>
      <xdr:rowOff>71438</xdr:rowOff>
    </xdr:from>
    <xdr:ext cx="2743201" cy="682882"/>
    <xdr:pic>
      <xdr:nvPicPr>
        <xdr:cNvPr id="4" name="Imagen 3">
          <a:extLst>
            <a:ext uri="{FF2B5EF4-FFF2-40B4-BE49-F238E27FC236}">
              <a16:creationId xmlns:a16="http://schemas.microsoft.com/office/drawing/2014/main" id="{08B1197C-BF09-4C30-8FF9-EE8D85446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3379113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130</xdr:row>
      <xdr:rowOff>71438</xdr:rowOff>
    </xdr:from>
    <xdr:ext cx="2743201" cy="682882"/>
    <xdr:pic>
      <xdr:nvPicPr>
        <xdr:cNvPr id="5" name="Imagen 4">
          <a:extLst>
            <a:ext uri="{FF2B5EF4-FFF2-40B4-BE49-F238E27FC236}">
              <a16:creationId xmlns:a16="http://schemas.microsoft.com/office/drawing/2014/main" id="{F3E95892-DF5B-4E51-94A4-167E242DD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23336251"/>
          <a:ext cx="2743201" cy="682882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361951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B64526-CAB7-4C8E-A929-5F3F5EAAC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123826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29F132-8F1B-4B92-A284-BFA1F7689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646DB83C-3F17-457C-A68E-9E80B1E68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11825288"/>
          <a:ext cx="2743201" cy="68288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195263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C0D87A-A578-4314-B08D-14AAB4A40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F8EAF5E2-21E0-4D3D-BF92-6794B2FA6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11825288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87</xdr:row>
      <xdr:rowOff>71438</xdr:rowOff>
    </xdr:from>
    <xdr:ext cx="2743201" cy="682882"/>
    <xdr:pic>
      <xdr:nvPicPr>
        <xdr:cNvPr id="4" name="Imagen 3">
          <a:extLst>
            <a:ext uri="{FF2B5EF4-FFF2-40B4-BE49-F238E27FC236}">
              <a16:creationId xmlns:a16="http://schemas.microsoft.com/office/drawing/2014/main" id="{94316E66-2792-467A-8257-D4B925A7A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3379113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130</xdr:row>
      <xdr:rowOff>71438</xdr:rowOff>
    </xdr:from>
    <xdr:ext cx="2743201" cy="682882"/>
    <xdr:pic>
      <xdr:nvPicPr>
        <xdr:cNvPr id="5" name="Imagen 4">
          <a:extLst>
            <a:ext uri="{FF2B5EF4-FFF2-40B4-BE49-F238E27FC236}">
              <a16:creationId xmlns:a16="http://schemas.microsoft.com/office/drawing/2014/main" id="{58552BA2-AA34-4A58-980F-F29948654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23336251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173</xdr:row>
      <xdr:rowOff>71438</xdr:rowOff>
    </xdr:from>
    <xdr:ext cx="2743201" cy="682882"/>
    <xdr:pic>
      <xdr:nvPicPr>
        <xdr:cNvPr id="6" name="Imagen 5">
          <a:extLst>
            <a:ext uri="{FF2B5EF4-FFF2-40B4-BE49-F238E27FC236}">
              <a16:creationId xmlns:a16="http://schemas.microsoft.com/office/drawing/2014/main" id="{A00401B0-FDA2-48DC-BB36-57AC533C4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34861501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216</xdr:row>
      <xdr:rowOff>71438</xdr:rowOff>
    </xdr:from>
    <xdr:ext cx="2743201" cy="682882"/>
    <xdr:pic>
      <xdr:nvPicPr>
        <xdr:cNvPr id="7" name="Imagen 6">
          <a:extLst>
            <a:ext uri="{FF2B5EF4-FFF2-40B4-BE49-F238E27FC236}">
              <a16:creationId xmlns:a16="http://schemas.microsoft.com/office/drawing/2014/main" id="{6A0DD11D-6753-46B7-81F7-9478BB363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46386751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259</xdr:row>
      <xdr:rowOff>71438</xdr:rowOff>
    </xdr:from>
    <xdr:ext cx="2743201" cy="682882"/>
    <xdr:pic>
      <xdr:nvPicPr>
        <xdr:cNvPr id="8" name="Imagen 7">
          <a:extLst>
            <a:ext uri="{FF2B5EF4-FFF2-40B4-BE49-F238E27FC236}">
              <a16:creationId xmlns:a16="http://schemas.microsoft.com/office/drawing/2014/main" id="{D1864E65-F83D-4FB0-B61F-FB370C584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57912001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302</xdr:row>
      <xdr:rowOff>71438</xdr:rowOff>
    </xdr:from>
    <xdr:ext cx="2743201" cy="682882"/>
    <xdr:pic>
      <xdr:nvPicPr>
        <xdr:cNvPr id="9" name="Imagen 8">
          <a:extLst>
            <a:ext uri="{FF2B5EF4-FFF2-40B4-BE49-F238E27FC236}">
              <a16:creationId xmlns:a16="http://schemas.microsoft.com/office/drawing/2014/main" id="{843C91B1-D114-4373-BE1B-533F7464D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69437251"/>
          <a:ext cx="2743201" cy="68288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4</xdr:col>
      <xdr:colOff>207170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E7BE94-9055-4583-BE85-D88967DD7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  <xdr:oneCellAnchor>
    <xdr:from>
      <xdr:col>2</xdr:col>
      <xdr:colOff>1369219</xdr:colOff>
      <xdr:row>44</xdr:row>
      <xdr:rowOff>71438</xdr:rowOff>
    </xdr:from>
    <xdr:ext cx="2743201" cy="682882"/>
    <xdr:pic>
      <xdr:nvPicPr>
        <xdr:cNvPr id="3" name="Imagen 2">
          <a:extLst>
            <a:ext uri="{FF2B5EF4-FFF2-40B4-BE49-F238E27FC236}">
              <a16:creationId xmlns:a16="http://schemas.microsoft.com/office/drawing/2014/main" id="{391CB7DC-DA2B-4A25-A17D-44ACF017C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11825288"/>
          <a:ext cx="2743201" cy="682882"/>
        </a:xfrm>
        <a:prstGeom prst="rect">
          <a:avLst/>
        </a:prstGeom>
      </xdr:spPr>
    </xdr:pic>
    <xdr:clientData/>
  </xdr:oneCellAnchor>
  <xdr:oneCellAnchor>
    <xdr:from>
      <xdr:col>2</xdr:col>
      <xdr:colOff>1369219</xdr:colOff>
      <xdr:row>87</xdr:row>
      <xdr:rowOff>71438</xdr:rowOff>
    </xdr:from>
    <xdr:ext cx="2743201" cy="682882"/>
    <xdr:pic>
      <xdr:nvPicPr>
        <xdr:cNvPr id="4" name="Imagen 3">
          <a:extLst>
            <a:ext uri="{FF2B5EF4-FFF2-40B4-BE49-F238E27FC236}">
              <a16:creationId xmlns:a16="http://schemas.microsoft.com/office/drawing/2014/main" id="{A20CCC11-618C-4785-AE3B-DB6A83A15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11811001"/>
          <a:ext cx="2743201" cy="682882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1369219</xdr:colOff>
      <xdr:row>1</xdr:row>
      <xdr:rowOff>71438</xdr:rowOff>
    </xdr:from>
    <xdr:to>
      <xdr:col>5</xdr:col>
      <xdr:colOff>4763</xdr:colOff>
      <xdr:row>3</xdr:row>
      <xdr:rowOff>349508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2E59F6-62B5-4FA0-8330-68CC804B2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2144" y="280988"/>
          <a:ext cx="2745582" cy="6781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[PRESUPUESTOS-R_x0000_耽1._x0000__x0000_㙊辎簎䣼ꦱ_xdb30_疏揤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REAJUSTESACTA1PROVI"/>
      <sheetName val="Paral. 1"/>
      <sheetName val="Paral. 2"/>
      <sheetName val="Paral. 3"/>
      <sheetName val="Paral.4"/>
      <sheetName val="Accidentalidad"/>
      <sheetName val="Causa Posible"/>
      <sheetName val="Elementos Involucrados"/>
      <sheetName val="Base de Datos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ó&gt;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BASE DE DATOS DE PRECIOS"/>
      <sheetName val="CORTE DE OBRA N° 1"/>
      <sheetName val="memoria"/>
      <sheetName val="memoria 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COSTOS_UNITARIOS6"/>
      <sheetName val="TRAYECTO_1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&quot;PAGA&quot;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ó&gt;????j0$?#???j_$?#???LÓu????"/>
      <sheetName val="MATERIALES Y RECURS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M-NP-12"/>
      <sheetName val="V3 (1000m)"/>
      <sheetName val="INSUMOS"/>
      <sheetName val="EQUIPOS"/>
      <sheetName val="TRANS"/>
      <sheetName val="CUADRI"/>
      <sheetName val="EQUI"/>
      <sheetName val="TARIFAS_MATERIALES1"/>
      <sheetName val="TARIFAS_EQUIPOS_1"/>
      <sheetName val="TARIFA_SALARIOS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Datos_CO"/>
      <sheetName val="CCONC"/>
      <sheetName val="ACTA PROVEEDORES"/>
      <sheetName val="ACTA INICIO"/>
      <sheetName val="ACTA PARCIAL"/>
      <sheetName val="ACTA TERMINACION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PSM Monthly"/>
      <sheetName val="BQMPALOC"/>
      <sheetName val="EMPRES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FICHA EBI 1 de 6 "/>
      <sheetName val="otro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gramacion"/>
      <sheetName val="ó&gt;_x0000__x0001__x0000__x0000__"/>
      <sheetName val="ACTA No.5"/>
      <sheetName val="IV. MANO DE OBRA AIU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/>
      <sheetData sheetId="14">
        <row r="2">
          <cell r="A2">
            <v>0</v>
          </cell>
        </row>
      </sheetData>
      <sheetData sheetId="15">
        <row r="2">
          <cell r="A2">
            <v>0</v>
          </cell>
        </row>
      </sheetData>
      <sheetData sheetId="16">
        <row r="2">
          <cell r="A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 refreshError="1"/>
      <sheetData sheetId="219" refreshError="1"/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/>
      <sheetData sheetId="448">
        <row r="2">
          <cell r="A2">
            <v>0</v>
          </cell>
        </row>
      </sheetData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>
        <row r="2">
          <cell r="A2">
            <v>0</v>
          </cell>
        </row>
      </sheetData>
      <sheetData sheetId="706" refreshError="1"/>
      <sheetData sheetId="707" refreshError="1"/>
      <sheetData sheetId="708" refreshError="1"/>
      <sheetData sheetId="709" refreshError="1"/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 refreshError="1"/>
      <sheetData sheetId="750"/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>
        <row r="2">
          <cell r="A2">
            <v>0</v>
          </cell>
        </row>
      </sheetData>
      <sheetData sheetId="782"/>
      <sheetData sheetId="783"/>
      <sheetData sheetId="784"/>
      <sheetData sheetId="785"/>
      <sheetData sheetId="786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>
        <row r="2">
          <cell r="A2">
            <v>0</v>
          </cell>
        </row>
      </sheetData>
      <sheetData sheetId="873"/>
      <sheetData sheetId="874"/>
      <sheetData sheetId="875"/>
      <sheetData sheetId="876"/>
      <sheetData sheetId="877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>
        <row r="2">
          <cell r="A2">
            <v>0</v>
          </cell>
        </row>
      </sheetData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 refreshError="1"/>
      <sheetData sheetId="1064" refreshError="1"/>
      <sheetData sheetId="1065">
        <row r="2">
          <cell r="A2">
            <v>0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 refreshError="1"/>
      <sheetData sheetId="1087" refreshError="1"/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 refreshError="1"/>
      <sheetData sheetId="1091" refreshError="1"/>
      <sheetData sheetId="1092">
        <row r="2">
          <cell r="A2">
            <v>0</v>
          </cell>
        </row>
      </sheetData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 refreshError="1"/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 refreshError="1"/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 refreshError="1"/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 refreshError="1"/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 refreshError="1"/>
      <sheetData sheetId="2949" refreshError="1"/>
      <sheetData sheetId="2950" refreshError="1"/>
      <sheetData sheetId="2951">
        <row r="2">
          <cell r="B2" t="str">
            <v>Patrimonio
neto
personal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/>
      <sheetData sheetId="3093"/>
      <sheetData sheetId="3094"/>
      <sheetData sheetId="3095">
        <row r="2">
          <cell r="A2">
            <v>0</v>
          </cell>
        </row>
      </sheetData>
      <sheetData sheetId="3096"/>
      <sheetData sheetId="3097"/>
      <sheetData sheetId="3098"/>
      <sheetData sheetId="3099"/>
      <sheetData sheetId="3100"/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/>
      <sheetData sheetId="3415"/>
      <sheetData sheetId="3416"/>
      <sheetData sheetId="3417">
        <row r="2">
          <cell r="A2">
            <v>0</v>
          </cell>
        </row>
      </sheetData>
      <sheetData sheetId="3418"/>
      <sheetData sheetId="3419"/>
      <sheetData sheetId="3420"/>
      <sheetData sheetId="3421"/>
      <sheetData sheetId="3422"/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/>
      <sheetData sheetId="3785"/>
      <sheetData sheetId="3786"/>
      <sheetData sheetId="3787">
        <row r="2">
          <cell r="A2">
            <v>0</v>
          </cell>
        </row>
      </sheetData>
      <sheetData sheetId="3788"/>
      <sheetData sheetId="3789"/>
      <sheetData sheetId="3790"/>
      <sheetData sheetId="3791"/>
      <sheetData sheetId="3792"/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/>
      <sheetData sheetId="4155"/>
      <sheetData sheetId="4156"/>
      <sheetData sheetId="4157">
        <row r="2">
          <cell r="A2">
            <v>0</v>
          </cell>
        </row>
      </sheetData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/>
      <sheetData sheetId="4320"/>
      <sheetData sheetId="4321"/>
      <sheetData sheetId="4322"/>
      <sheetData sheetId="4323">
        <row r="2">
          <cell r="A2">
            <v>0</v>
          </cell>
        </row>
      </sheetData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>
        <row r="2">
          <cell r="A2">
            <v>0</v>
          </cell>
        </row>
      </sheetData>
      <sheetData sheetId="4362"/>
      <sheetData sheetId="4363"/>
      <sheetData sheetId="4364"/>
      <sheetData sheetId="4365"/>
      <sheetData sheetId="4366"/>
      <sheetData sheetId="4367">
        <row r="2">
          <cell r="A2">
            <v>0</v>
          </cell>
        </row>
      </sheetData>
      <sheetData sheetId="4368"/>
      <sheetData sheetId="4369">
        <row r="2">
          <cell r="A2">
            <v>0</v>
          </cell>
        </row>
      </sheetData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>
        <row r="2">
          <cell r="A2">
            <v>0</v>
          </cell>
        </row>
      </sheetData>
      <sheetData sheetId="4378"/>
      <sheetData sheetId="4379">
        <row r="2">
          <cell r="A2">
            <v>0</v>
          </cell>
        </row>
      </sheetData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>
        <row r="2">
          <cell r="A2">
            <v>0</v>
          </cell>
        </row>
      </sheetData>
      <sheetData sheetId="4414"/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>
        <row r="2">
          <cell r="A2">
            <v>0</v>
          </cell>
        </row>
      </sheetData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>
        <row r="2">
          <cell r="A2">
            <v>0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>
        <row r="2">
          <cell r="A2">
            <v>0</v>
          </cell>
        </row>
      </sheetData>
      <sheetData sheetId="4462"/>
      <sheetData sheetId="4463"/>
      <sheetData sheetId="4464"/>
      <sheetData sheetId="4465"/>
      <sheetData sheetId="4466"/>
      <sheetData sheetId="4467"/>
      <sheetData sheetId="4468"/>
      <sheetData sheetId="4469">
        <row r="2">
          <cell r="A2">
            <v>0</v>
          </cell>
        </row>
      </sheetData>
      <sheetData sheetId="4470"/>
      <sheetData sheetId="4471">
        <row r="2">
          <cell r="A2">
            <v>0</v>
          </cell>
        </row>
      </sheetData>
      <sheetData sheetId="4472"/>
      <sheetData sheetId="4473"/>
      <sheetData sheetId="4474"/>
      <sheetData sheetId="4475"/>
      <sheetData sheetId="4476"/>
      <sheetData sheetId="4477"/>
      <sheetData sheetId="4478"/>
      <sheetData sheetId="4479">
        <row r="2">
          <cell r="A2">
            <v>0</v>
          </cell>
        </row>
      </sheetData>
      <sheetData sheetId="4480"/>
      <sheetData sheetId="4481">
        <row r="2">
          <cell r="A2">
            <v>0</v>
          </cell>
        </row>
      </sheetData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/>
      <sheetData sheetId="4505"/>
      <sheetData sheetId="4506"/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/>
      <sheetData sheetId="4514"/>
      <sheetData sheetId="4515"/>
      <sheetData sheetId="4516"/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>
        <row r="2">
          <cell r="A2">
            <v>0</v>
          </cell>
        </row>
      </sheetData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>
        <row r="2">
          <cell r="A2">
            <v>0</v>
          </cell>
        </row>
      </sheetData>
      <sheetData sheetId="4547"/>
      <sheetData sheetId="4548"/>
      <sheetData sheetId="4549"/>
      <sheetData sheetId="4550"/>
      <sheetData sheetId="4551"/>
      <sheetData sheetId="4552">
        <row r="2">
          <cell r="A2">
            <v>0</v>
          </cell>
        </row>
      </sheetData>
      <sheetData sheetId="4553"/>
      <sheetData sheetId="4554">
        <row r="2">
          <cell r="A2">
            <v>0</v>
          </cell>
        </row>
      </sheetData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>
        <row r="2">
          <cell r="A2">
            <v>0</v>
          </cell>
        </row>
      </sheetData>
      <sheetData sheetId="4599"/>
      <sheetData sheetId="4600">
        <row r="2">
          <cell r="A2">
            <v>0</v>
          </cell>
        </row>
      </sheetData>
      <sheetData sheetId="4601"/>
      <sheetData sheetId="4602">
        <row r="2">
          <cell r="A2">
            <v>0</v>
          </cell>
        </row>
      </sheetData>
      <sheetData sheetId="4603"/>
      <sheetData sheetId="4604"/>
      <sheetData sheetId="4605"/>
      <sheetData sheetId="4606"/>
      <sheetData sheetId="4607"/>
      <sheetData sheetId="4608">
        <row r="2">
          <cell r="A2">
            <v>0</v>
          </cell>
        </row>
      </sheetData>
      <sheetData sheetId="4609"/>
      <sheetData sheetId="4610">
        <row r="2">
          <cell r="A2">
            <v>0</v>
          </cell>
        </row>
      </sheetData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/>
      <sheetData sheetId="4618">
        <row r="2">
          <cell r="A2">
            <v>0</v>
          </cell>
        </row>
      </sheetData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>
        <row r="2">
          <cell r="A2">
            <v>0</v>
          </cell>
        </row>
      </sheetData>
      <sheetData sheetId="4647"/>
      <sheetData sheetId="4648"/>
      <sheetData sheetId="4649"/>
      <sheetData sheetId="4650"/>
      <sheetData sheetId="4651"/>
      <sheetData sheetId="4652"/>
      <sheetData sheetId="4653"/>
      <sheetData sheetId="4654">
        <row r="2">
          <cell r="A2">
            <v>0</v>
          </cell>
        </row>
      </sheetData>
      <sheetData sheetId="4655"/>
      <sheetData sheetId="4656">
        <row r="2">
          <cell r="A2">
            <v>0</v>
          </cell>
        </row>
      </sheetData>
      <sheetData sheetId="4657"/>
      <sheetData sheetId="4658"/>
      <sheetData sheetId="4659"/>
      <sheetData sheetId="4660"/>
      <sheetData sheetId="4661"/>
      <sheetData sheetId="4662"/>
      <sheetData sheetId="4663"/>
      <sheetData sheetId="4664">
        <row r="2">
          <cell r="A2">
            <v>0</v>
          </cell>
        </row>
      </sheetData>
      <sheetData sheetId="4665"/>
      <sheetData sheetId="4666">
        <row r="2">
          <cell r="A2">
            <v>0</v>
          </cell>
        </row>
      </sheetData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>
        <row r="2">
          <cell r="A2">
            <v>0</v>
          </cell>
        </row>
      </sheetData>
      <sheetData sheetId="4684"/>
      <sheetData sheetId="4685">
        <row r="2">
          <cell r="A2">
            <v>0</v>
          </cell>
        </row>
      </sheetData>
      <sheetData sheetId="4686"/>
      <sheetData sheetId="4687"/>
      <sheetData sheetId="4688"/>
      <sheetData sheetId="4689"/>
      <sheetData sheetId="4690"/>
      <sheetData sheetId="4691"/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/>
      <sheetData sheetId="4695">
        <row r="2">
          <cell r="A2">
            <v>0</v>
          </cell>
        </row>
      </sheetData>
      <sheetData sheetId="4696"/>
      <sheetData sheetId="4697"/>
      <sheetData sheetId="4698"/>
      <sheetData sheetId="4699"/>
      <sheetData sheetId="4700"/>
      <sheetData sheetId="4701"/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>
        <row r="2">
          <cell r="A2">
            <v>0</v>
          </cell>
        </row>
      </sheetData>
      <sheetData sheetId="4713"/>
      <sheetData sheetId="4714"/>
      <sheetData sheetId="4715"/>
      <sheetData sheetId="4716"/>
      <sheetData sheetId="4717"/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>
        <row r="2">
          <cell r="A2">
            <v>0</v>
          </cell>
        </row>
      </sheetData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/>
      <sheetData sheetId="5107">
        <row r="2">
          <cell r="A2">
            <v>0</v>
          </cell>
        </row>
      </sheetData>
      <sheetData sheetId="5108"/>
      <sheetData sheetId="5109">
        <row r="2">
          <cell r="A2">
            <v>0</v>
          </cell>
        </row>
      </sheetData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>
        <row r="2">
          <cell r="A2">
            <v>0</v>
          </cell>
        </row>
      </sheetData>
      <sheetData sheetId="5154"/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/>
      <sheetData sheetId="5159"/>
      <sheetData sheetId="5160"/>
      <sheetData sheetId="5161"/>
      <sheetData sheetId="5162"/>
      <sheetData sheetId="5163">
        <row r="2">
          <cell r="A2">
            <v>0</v>
          </cell>
        </row>
      </sheetData>
      <sheetData sheetId="5164"/>
      <sheetData sheetId="5165">
        <row r="2">
          <cell r="A2">
            <v>0</v>
          </cell>
        </row>
      </sheetData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>
        <row r="2">
          <cell r="A2">
            <v>0</v>
          </cell>
        </row>
      </sheetData>
      <sheetData sheetId="5202"/>
      <sheetData sheetId="5203"/>
      <sheetData sheetId="5204"/>
      <sheetData sheetId="5205"/>
      <sheetData sheetId="5206"/>
      <sheetData sheetId="5207"/>
      <sheetData sheetId="5208"/>
      <sheetData sheetId="5209">
        <row r="2">
          <cell r="A2">
            <v>0</v>
          </cell>
        </row>
      </sheetData>
      <sheetData sheetId="5210"/>
      <sheetData sheetId="5211">
        <row r="2">
          <cell r="A2">
            <v>0</v>
          </cell>
        </row>
      </sheetData>
      <sheetData sheetId="5212"/>
      <sheetData sheetId="5213"/>
      <sheetData sheetId="5214"/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/>
      <sheetData sheetId="5221">
        <row r="2">
          <cell r="A2">
            <v>0</v>
          </cell>
        </row>
      </sheetData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>
        <row r="2">
          <cell r="A2">
            <v>0</v>
          </cell>
        </row>
      </sheetData>
      <sheetData sheetId="5239"/>
      <sheetData sheetId="5240">
        <row r="2">
          <cell r="A2">
            <v>0</v>
          </cell>
        </row>
      </sheetData>
      <sheetData sheetId="5241"/>
      <sheetData sheetId="5242"/>
      <sheetData sheetId="5243"/>
      <sheetData sheetId="5244"/>
      <sheetData sheetId="5245"/>
      <sheetData sheetId="5246"/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/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/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>
        <row r="2">
          <cell r="A2">
            <v>0</v>
          </cell>
        </row>
      </sheetData>
      <sheetData sheetId="5268"/>
      <sheetData sheetId="5269"/>
      <sheetData sheetId="5270"/>
      <sheetData sheetId="5271"/>
      <sheetData sheetId="5272"/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>
        <row r="2">
          <cell r="A2">
            <v>0</v>
          </cell>
        </row>
      </sheetData>
      <sheetData sheetId="5491" refreshError="1"/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 refreshError="1"/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 refreshError="1"/>
      <sheetData sheetId="5536">
        <row r="2">
          <cell r="A2" t="str">
            <v>FORMULARIO N° 4</v>
          </cell>
        </row>
      </sheetData>
      <sheetData sheetId="5537" refreshError="1"/>
      <sheetData sheetId="5538">
        <row r="2">
          <cell r="A2" t="str">
            <v>FORMULARIO N° 4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B2">
            <v>0</v>
          </cell>
        </row>
      </sheetData>
      <sheetData sheetId="5543" refreshError="1"/>
      <sheetData sheetId="5544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/>
      <sheetData sheetId="5550"/>
      <sheetData sheetId="5551"/>
      <sheetData sheetId="5552"/>
      <sheetData sheetId="5553"/>
      <sheetData sheetId="5554"/>
      <sheetData sheetId="5555"/>
      <sheetData sheetId="5556" refreshError="1"/>
      <sheetData sheetId="5557">
        <row r="2">
          <cell r="A2">
            <v>0</v>
          </cell>
        </row>
      </sheetData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 t="str">
            <v>Locación</v>
          </cell>
        </row>
      </sheetData>
      <sheetData sheetId="5577">
        <row r="2">
          <cell r="A2">
            <v>0</v>
          </cell>
        </row>
      </sheetData>
      <sheetData sheetId="5578"/>
      <sheetData sheetId="5579"/>
      <sheetData sheetId="5580"/>
      <sheetData sheetId="5581">
        <row r="2">
          <cell r="A2">
            <v>0</v>
          </cell>
        </row>
      </sheetData>
      <sheetData sheetId="5582"/>
      <sheetData sheetId="5583"/>
      <sheetData sheetId="558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85">
        <row r="5">
          <cell r="A5">
            <v>0</v>
          </cell>
        </row>
      </sheetData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>
        <row r="2">
          <cell r="A2">
            <v>0</v>
          </cell>
        </row>
      </sheetData>
      <sheetData sheetId="5599"/>
      <sheetData sheetId="5600"/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/>
      <sheetData sheetId="5606">
        <row r="2">
          <cell r="A2">
            <v>0</v>
          </cell>
        </row>
      </sheetData>
      <sheetData sheetId="5607"/>
      <sheetData sheetId="5608">
        <row r="2">
          <cell r="A2">
            <v>0</v>
          </cell>
        </row>
      </sheetData>
      <sheetData sheetId="5609">
        <row r="5">
          <cell r="B5">
            <v>0</v>
          </cell>
        </row>
      </sheetData>
      <sheetData sheetId="5610"/>
      <sheetData sheetId="5611">
        <row r="2">
          <cell r="A2">
            <v>0</v>
          </cell>
        </row>
      </sheetData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/>
      <sheetData sheetId="5634"/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 refreshError="1"/>
      <sheetData sheetId="5649" refreshError="1"/>
      <sheetData sheetId="5650" refreshError="1"/>
      <sheetData sheetId="5651" refreshError="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sumos sin EBSA"/>
      <sheetName val="Paso 1 Calculo del Presupuesto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60"/>
  <sheetViews>
    <sheetView view="pageBreakPreview" topLeftCell="A46" zoomScale="85" zoomScaleNormal="85" zoomScaleSheetLayoutView="85" workbookViewId="0">
      <selection activeCell="F20" sqref="F20"/>
    </sheetView>
  </sheetViews>
  <sheetFormatPr baseColWidth="10" defaultColWidth="10.85546875" defaultRowHeight="15.75" x14ac:dyDescent="0.25"/>
  <cols>
    <col min="1" max="1" width="4" style="24" customWidth="1"/>
    <col min="2" max="2" width="12.5703125" style="24" customWidth="1"/>
    <col min="3" max="3" width="20" style="24" customWidth="1"/>
    <col min="4" max="4" width="58.85546875" style="26" customWidth="1"/>
    <col min="5" max="5" width="10.42578125" style="24" customWidth="1"/>
    <col min="6" max="6" width="16.28515625" style="57" customWidth="1"/>
    <col min="7" max="7" width="23.85546875" style="69" customWidth="1"/>
    <col min="8" max="8" width="22.28515625" style="69" customWidth="1"/>
    <col min="9" max="9" width="16.140625" style="57" customWidth="1"/>
    <col min="10" max="10" width="22.28515625" style="69" customWidth="1"/>
    <col min="11" max="11" width="19.5703125" style="24" customWidth="1"/>
    <col min="12" max="12" width="17" style="24" bestFit="1" customWidth="1"/>
    <col min="13" max="13" width="13.7109375" style="24" customWidth="1"/>
    <col min="14" max="14" width="13.5703125" style="24" bestFit="1" customWidth="1"/>
    <col min="15" max="15" width="14.140625" style="24" bestFit="1" customWidth="1"/>
    <col min="16" max="16384" width="10.85546875" style="24"/>
  </cols>
  <sheetData>
    <row r="1" spans="2:10" ht="16.5" thickBot="1" x14ac:dyDescent="0.3"/>
    <row r="2" spans="2:10" ht="13.5" customHeight="1" x14ac:dyDescent="0.25">
      <c r="B2" s="248"/>
      <c r="C2" s="249"/>
      <c r="D2" s="255" t="s">
        <v>96</v>
      </c>
      <c r="E2" s="256"/>
      <c r="F2" s="256"/>
      <c r="G2" s="256"/>
      <c r="H2" s="256"/>
      <c r="I2" s="261"/>
      <c r="J2" s="262"/>
    </row>
    <row r="3" spans="2:10" ht="13.5" customHeight="1" x14ac:dyDescent="0.25">
      <c r="B3" s="250"/>
      <c r="C3" s="251"/>
      <c r="D3" s="257"/>
      <c r="E3" s="258"/>
      <c r="F3" s="258"/>
      <c r="G3" s="258"/>
      <c r="H3" s="258"/>
      <c r="I3" s="263"/>
      <c r="J3" s="264"/>
    </row>
    <row r="4" spans="2:10" ht="44.25" customHeight="1" x14ac:dyDescent="0.25">
      <c r="B4" s="252"/>
      <c r="C4" s="253"/>
      <c r="D4" s="259"/>
      <c r="E4" s="260"/>
      <c r="F4" s="260"/>
      <c r="G4" s="260"/>
      <c r="H4" s="260"/>
      <c r="I4" s="265"/>
      <c r="J4" s="266"/>
    </row>
    <row r="5" spans="2:10" ht="9.75" customHeight="1" x14ac:dyDescent="0.25">
      <c r="B5" s="56"/>
      <c r="C5" s="199"/>
      <c r="D5" s="200"/>
      <c r="E5" s="201"/>
      <c r="F5" s="101"/>
      <c r="G5" s="102"/>
      <c r="H5" s="102"/>
      <c r="I5" s="92"/>
      <c r="J5" s="81"/>
    </row>
    <row r="6" spans="2:10" x14ac:dyDescent="0.25">
      <c r="B6" s="55"/>
      <c r="C6" s="54"/>
      <c r="D6" s="53"/>
      <c r="E6" s="52"/>
      <c r="F6" s="58"/>
      <c r="G6" s="70"/>
      <c r="H6" s="78"/>
      <c r="I6" s="93"/>
      <c r="J6" s="82"/>
    </row>
    <row r="7" spans="2:10" s="34" customFormat="1" ht="14.25" customHeight="1" x14ac:dyDescent="0.25">
      <c r="B7" s="35" t="s">
        <v>48</v>
      </c>
      <c r="D7" s="254" t="s">
        <v>47</v>
      </c>
      <c r="E7" s="254"/>
      <c r="F7" s="254"/>
      <c r="G7" s="254"/>
      <c r="H7" s="126" t="s">
        <v>46</v>
      </c>
      <c r="I7" s="267" t="s">
        <v>84</v>
      </c>
      <c r="J7" s="268"/>
    </row>
    <row r="8" spans="2:10" ht="44.45" customHeight="1" x14ac:dyDescent="0.25">
      <c r="B8" s="35" t="s">
        <v>8</v>
      </c>
      <c r="C8" s="34"/>
      <c r="D8" s="271" t="s">
        <v>93</v>
      </c>
      <c r="E8" s="271"/>
      <c r="F8" s="271"/>
      <c r="G8" s="271"/>
      <c r="H8" s="271"/>
      <c r="I8" s="271"/>
      <c r="J8" s="272"/>
    </row>
    <row r="9" spans="2:10" ht="14.25" customHeight="1" x14ac:dyDescent="0.25">
      <c r="B9" s="51" t="s">
        <v>45</v>
      </c>
      <c r="C9" s="34"/>
      <c r="D9" s="273" t="s">
        <v>85</v>
      </c>
      <c r="E9" s="273"/>
      <c r="F9" s="273"/>
      <c r="G9" s="273"/>
      <c r="H9" s="273"/>
      <c r="I9" s="273"/>
      <c r="J9" s="274"/>
    </row>
    <row r="10" spans="2:10" ht="14.25" customHeight="1" x14ac:dyDescent="0.25">
      <c r="B10" s="35" t="s">
        <v>44</v>
      </c>
      <c r="C10" s="34"/>
      <c r="D10" s="273" t="s">
        <v>86</v>
      </c>
      <c r="E10" s="273"/>
      <c r="F10" s="273"/>
      <c r="G10" s="273"/>
      <c r="H10" s="273"/>
      <c r="I10" s="273"/>
      <c r="J10" s="274"/>
    </row>
    <row r="11" spans="2:10" ht="14.25" customHeight="1" x14ac:dyDescent="0.25">
      <c r="B11" s="35" t="s">
        <v>43</v>
      </c>
      <c r="C11" s="34"/>
      <c r="D11" s="273" t="s">
        <v>95</v>
      </c>
      <c r="E11" s="273"/>
      <c r="F11" s="273"/>
      <c r="G11" s="273"/>
      <c r="H11" s="273"/>
      <c r="I11" s="273"/>
      <c r="J11" s="274"/>
    </row>
    <row r="12" spans="2:10" ht="14.25" customHeight="1" x14ac:dyDescent="0.25">
      <c r="B12" s="35" t="s">
        <v>42</v>
      </c>
      <c r="C12" s="34"/>
      <c r="D12" s="273" t="s">
        <v>87</v>
      </c>
      <c r="E12" s="275"/>
      <c r="F12" s="275"/>
      <c r="G12" s="275"/>
      <c r="H12" s="275"/>
      <c r="I12" s="275"/>
      <c r="J12" s="276"/>
    </row>
    <row r="13" spans="2:10" ht="14.25" customHeight="1" x14ac:dyDescent="0.25">
      <c r="B13" s="35" t="s">
        <v>41</v>
      </c>
      <c r="C13" s="43"/>
      <c r="D13" s="127">
        <f>H41</f>
        <v>1137356530</v>
      </c>
      <c r="E13" s="128"/>
      <c r="F13" s="59" t="s">
        <v>40</v>
      </c>
      <c r="G13" s="71"/>
      <c r="H13" s="269">
        <v>45658</v>
      </c>
      <c r="I13" s="269"/>
      <c r="J13" s="103"/>
    </row>
    <row r="14" spans="2:10" ht="14.25" customHeight="1" x14ac:dyDescent="0.25">
      <c r="B14" s="35"/>
      <c r="C14" s="43"/>
      <c r="D14" s="127">
        <v>0</v>
      </c>
      <c r="E14" s="128"/>
      <c r="F14" s="59" t="s">
        <v>51</v>
      </c>
      <c r="G14" s="71"/>
      <c r="H14" s="236">
        <v>45838</v>
      </c>
      <c r="I14" s="236"/>
      <c r="J14" s="103"/>
    </row>
    <row r="15" spans="2:10" ht="14.25" customHeight="1" x14ac:dyDescent="0.25">
      <c r="B15" s="35" t="s">
        <v>39</v>
      </c>
      <c r="C15" s="43"/>
      <c r="D15" s="127">
        <f>D13</f>
        <v>1137356530</v>
      </c>
      <c r="E15" s="128"/>
      <c r="F15" s="60" t="s">
        <v>38</v>
      </c>
      <c r="G15" s="71"/>
      <c r="H15" s="270" t="s">
        <v>97</v>
      </c>
      <c r="I15" s="270"/>
      <c r="J15" s="103"/>
    </row>
    <row r="16" spans="2:10" ht="14.25" customHeight="1" x14ac:dyDescent="0.25">
      <c r="B16" s="35" t="s">
        <v>88</v>
      </c>
      <c r="D16" s="129">
        <f>I44</f>
        <v>0</v>
      </c>
      <c r="E16" s="130"/>
      <c r="F16" s="60" t="s">
        <v>52</v>
      </c>
      <c r="G16" s="71"/>
      <c r="H16" s="235" t="s">
        <v>219</v>
      </c>
      <c r="I16" s="235"/>
      <c r="J16" s="104"/>
    </row>
    <row r="17" spans="2:15" ht="13.9" customHeight="1" x14ac:dyDescent="0.25">
      <c r="B17" s="50"/>
      <c r="E17" s="130"/>
      <c r="F17" s="60" t="s">
        <v>37</v>
      </c>
      <c r="G17" s="71"/>
      <c r="H17" s="235" t="s">
        <v>220</v>
      </c>
      <c r="I17" s="235"/>
      <c r="J17" s="104"/>
    </row>
    <row r="18" spans="2:15" ht="13.9" customHeight="1" x14ac:dyDescent="0.25">
      <c r="B18" s="50"/>
      <c r="E18" s="130"/>
      <c r="F18" s="60" t="s">
        <v>216</v>
      </c>
      <c r="G18" s="71"/>
      <c r="H18" s="236">
        <v>45747</v>
      </c>
      <c r="I18" s="235"/>
      <c r="J18" s="104"/>
    </row>
    <row r="19" spans="2:15" ht="13.9" customHeight="1" x14ac:dyDescent="0.25">
      <c r="B19" s="50"/>
      <c r="E19" s="130"/>
      <c r="F19" s="60" t="s">
        <v>217</v>
      </c>
      <c r="G19" s="71"/>
      <c r="H19" s="236">
        <v>45763</v>
      </c>
      <c r="I19" s="235"/>
      <c r="J19" s="104"/>
    </row>
    <row r="20" spans="2:15" ht="17.25" customHeight="1" x14ac:dyDescent="0.25">
      <c r="B20" s="50"/>
      <c r="E20" s="130"/>
      <c r="F20" s="59" t="s">
        <v>221</v>
      </c>
      <c r="G20" s="72"/>
      <c r="H20" s="236">
        <v>45854</v>
      </c>
      <c r="I20" s="235"/>
      <c r="J20" s="104"/>
    </row>
    <row r="21" spans="2:15" ht="17.25" customHeight="1" x14ac:dyDescent="0.25">
      <c r="B21" s="50"/>
      <c r="E21" s="130"/>
      <c r="F21" s="59" t="s">
        <v>53</v>
      </c>
      <c r="G21" s="72"/>
      <c r="H21" s="236">
        <v>45946</v>
      </c>
      <c r="I21" s="235"/>
      <c r="J21" s="104"/>
    </row>
    <row r="22" spans="2:15" ht="14.25" customHeight="1" thickBot="1" x14ac:dyDescent="0.3">
      <c r="B22" s="49"/>
      <c r="C22" s="48"/>
      <c r="D22" s="46"/>
      <c r="E22" s="47"/>
      <c r="F22" s="61"/>
      <c r="G22" s="73"/>
      <c r="H22" s="77"/>
      <c r="I22" s="94"/>
      <c r="J22" s="83"/>
      <c r="L22" s="45"/>
    </row>
    <row r="23" spans="2:15" ht="17.25" customHeight="1" thickBot="1" x14ac:dyDescent="0.3">
      <c r="B23" s="44"/>
      <c r="C23" s="43"/>
      <c r="D23" s="42"/>
      <c r="E23" s="41"/>
      <c r="F23" s="62"/>
      <c r="G23" s="105"/>
      <c r="H23" s="105"/>
      <c r="I23" s="95"/>
      <c r="J23" s="84"/>
      <c r="L23" s="25"/>
    </row>
    <row r="24" spans="2:15" ht="14.25" customHeight="1" thickBot="1" x14ac:dyDescent="0.3">
      <c r="B24" s="237" t="s">
        <v>218</v>
      </c>
      <c r="C24" s="238"/>
      <c r="D24" s="238"/>
      <c r="E24" s="238"/>
      <c r="F24" s="238"/>
      <c r="G24" s="238"/>
      <c r="H24" s="238"/>
      <c r="I24" s="238"/>
      <c r="J24" s="239"/>
    </row>
    <row r="25" spans="2:15" s="135" customFormat="1" ht="21.75" customHeight="1" x14ac:dyDescent="0.25">
      <c r="B25" s="242" t="s">
        <v>0</v>
      </c>
      <c r="C25" s="244" t="s">
        <v>200</v>
      </c>
      <c r="D25" s="246" t="s">
        <v>36</v>
      </c>
      <c r="E25" s="246" t="s">
        <v>3</v>
      </c>
      <c r="F25" s="246" t="s">
        <v>35</v>
      </c>
      <c r="G25" s="246"/>
      <c r="H25" s="246"/>
      <c r="I25" s="240" t="s">
        <v>50</v>
      </c>
      <c r="J25" s="241"/>
    </row>
    <row r="26" spans="2:15" s="135" customFormat="1" ht="21.75" customHeight="1" x14ac:dyDescent="0.25">
      <c r="B26" s="243"/>
      <c r="C26" s="245"/>
      <c r="D26" s="247"/>
      <c r="E26" s="247"/>
      <c r="F26" s="136" t="s">
        <v>34</v>
      </c>
      <c r="G26" s="137" t="s">
        <v>33</v>
      </c>
      <c r="H26" s="137" t="s">
        <v>32</v>
      </c>
      <c r="I26" s="138" t="s">
        <v>34</v>
      </c>
      <c r="J26" s="139" t="s">
        <v>32</v>
      </c>
    </row>
    <row r="27" spans="2:15" s="135" customFormat="1" ht="23.25" customHeight="1" x14ac:dyDescent="0.25">
      <c r="B27" s="140" t="s">
        <v>98</v>
      </c>
      <c r="C27" s="141" t="s">
        <v>76</v>
      </c>
      <c r="D27" s="142" t="s">
        <v>72</v>
      </c>
      <c r="E27" s="141" t="s">
        <v>2</v>
      </c>
      <c r="F27" s="168">
        <v>4523.18</v>
      </c>
      <c r="G27" s="143">
        <v>1298</v>
      </c>
      <c r="H27" s="144">
        <f>ROUND(G27*F27,0)</f>
        <v>5871088</v>
      </c>
      <c r="I27" s="145">
        <f>'6.1'!Q36</f>
        <v>4323.2</v>
      </c>
      <c r="J27" s="146">
        <f t="shared" ref="J27:J33" si="0">+ROUND((I27*G27),0)</f>
        <v>5611514</v>
      </c>
      <c r="L27" s="147"/>
    </row>
    <row r="28" spans="2:15" s="135" customFormat="1" ht="23.25" customHeight="1" x14ac:dyDescent="0.25">
      <c r="B28" s="140" t="s">
        <v>77</v>
      </c>
      <c r="C28" s="141" t="s">
        <v>77</v>
      </c>
      <c r="D28" s="142" t="s">
        <v>23</v>
      </c>
      <c r="E28" s="141" t="s">
        <v>1</v>
      </c>
      <c r="F28" s="168">
        <v>678.48</v>
      </c>
      <c r="G28" s="143">
        <v>89491</v>
      </c>
      <c r="H28" s="144">
        <f t="shared" ref="H28:H33" si="1">ROUND(G28*F28,0)</f>
        <v>60717854</v>
      </c>
      <c r="I28" s="145">
        <f>'610.1'!Q122</f>
        <v>1145.1200000000001</v>
      </c>
      <c r="J28" s="146">
        <f t="shared" si="0"/>
        <v>102477934</v>
      </c>
      <c r="K28" s="147"/>
      <c r="L28" s="148"/>
    </row>
    <row r="29" spans="2:15" s="135" customFormat="1" ht="51.75" customHeight="1" x14ac:dyDescent="0.25">
      <c r="B29" s="140" t="s">
        <v>99</v>
      </c>
      <c r="C29" s="141" t="s">
        <v>78</v>
      </c>
      <c r="D29" s="142" t="s">
        <v>24</v>
      </c>
      <c r="E29" s="141" t="s">
        <v>1</v>
      </c>
      <c r="F29" s="168">
        <v>77.63</v>
      </c>
      <c r="G29" s="143">
        <v>68681</v>
      </c>
      <c r="H29" s="144">
        <f t="shared" si="1"/>
        <v>5331706</v>
      </c>
      <c r="I29" s="145">
        <f>'2.13'!Q122</f>
        <v>403.52</v>
      </c>
      <c r="J29" s="146">
        <f t="shared" si="0"/>
        <v>27714157</v>
      </c>
      <c r="K29" s="147"/>
      <c r="L29" s="148"/>
    </row>
    <row r="30" spans="2:15" s="135" customFormat="1" ht="23.25" customHeight="1" x14ac:dyDescent="0.25">
      <c r="B30" s="140" t="s">
        <v>100</v>
      </c>
      <c r="C30" s="141" t="s">
        <v>79</v>
      </c>
      <c r="D30" s="142" t="s">
        <v>73</v>
      </c>
      <c r="E30" s="141" t="s">
        <v>1</v>
      </c>
      <c r="F30" s="168">
        <v>429.23999999999995</v>
      </c>
      <c r="G30" s="143">
        <v>855872</v>
      </c>
      <c r="H30" s="144">
        <f t="shared" si="1"/>
        <v>367374497</v>
      </c>
      <c r="I30" s="145">
        <f>'4.6'!Q165</f>
        <v>332.96</v>
      </c>
      <c r="J30" s="146">
        <f t="shared" si="0"/>
        <v>284971141</v>
      </c>
      <c r="K30" s="147"/>
      <c r="L30" s="148"/>
    </row>
    <row r="31" spans="2:15" s="135" customFormat="1" ht="36" customHeight="1" x14ac:dyDescent="0.25">
      <c r="B31" s="140" t="s">
        <v>101</v>
      </c>
      <c r="C31" s="141" t="s">
        <v>80</v>
      </c>
      <c r="D31" s="142" t="s">
        <v>74</v>
      </c>
      <c r="E31" s="141" t="s">
        <v>1</v>
      </c>
      <c r="F31" s="168">
        <v>214.18</v>
      </c>
      <c r="G31" s="143">
        <v>572626</v>
      </c>
      <c r="H31" s="144">
        <f t="shared" si="1"/>
        <v>122645037</v>
      </c>
      <c r="I31" s="145">
        <f>'4.25'!Q36</f>
        <v>0</v>
      </c>
      <c r="J31" s="146">
        <f t="shared" si="0"/>
        <v>0</v>
      </c>
      <c r="K31" s="147"/>
      <c r="L31" s="149"/>
      <c r="M31" s="149"/>
      <c r="N31" s="147"/>
      <c r="O31" s="150"/>
    </row>
    <row r="32" spans="2:15" s="135" customFormat="1" ht="33" customHeight="1" x14ac:dyDescent="0.25">
      <c r="B32" s="140" t="s">
        <v>81</v>
      </c>
      <c r="C32" s="141" t="s">
        <v>81</v>
      </c>
      <c r="D32" s="142" t="s">
        <v>75</v>
      </c>
      <c r="E32" s="141" t="s">
        <v>1</v>
      </c>
      <c r="F32" s="168">
        <v>186.96</v>
      </c>
      <c r="G32" s="143">
        <v>693249</v>
      </c>
      <c r="H32" s="144">
        <f t="shared" si="1"/>
        <v>129609833</v>
      </c>
      <c r="I32" s="145">
        <f>'671.1'!Q79</f>
        <v>274.72000000000003</v>
      </c>
      <c r="J32" s="146">
        <f t="shared" si="0"/>
        <v>190449365</v>
      </c>
      <c r="K32" s="147"/>
      <c r="L32" s="148"/>
    </row>
    <row r="33" spans="2:13" s="135" customFormat="1" ht="35.25" customHeight="1" thickBot="1" x14ac:dyDescent="0.3">
      <c r="B33" s="151" t="s">
        <v>102</v>
      </c>
      <c r="C33" s="152" t="s">
        <v>82</v>
      </c>
      <c r="D33" s="153" t="s">
        <v>25</v>
      </c>
      <c r="E33" s="152" t="s">
        <v>26</v>
      </c>
      <c r="F33" s="169">
        <v>48647.59</v>
      </c>
      <c r="G33" s="154">
        <v>9164</v>
      </c>
      <c r="H33" s="155">
        <f t="shared" si="1"/>
        <v>445806515</v>
      </c>
      <c r="I33" s="156">
        <f>'4.52'!R337</f>
        <v>36247.630000000005</v>
      </c>
      <c r="J33" s="157">
        <f t="shared" si="0"/>
        <v>332173281</v>
      </c>
      <c r="K33" s="147"/>
      <c r="L33" s="148"/>
    </row>
    <row r="34" spans="2:13" s="135" customFormat="1" ht="16.5" thickBot="1" x14ac:dyDescent="0.3">
      <c r="B34" s="216" t="s">
        <v>198</v>
      </c>
      <c r="C34" s="217"/>
      <c r="D34" s="217"/>
      <c r="E34" s="158"/>
      <c r="F34" s="158"/>
      <c r="G34" s="159"/>
      <c r="H34" s="160"/>
      <c r="I34" s="161"/>
      <c r="J34" s="162"/>
    </row>
    <row r="35" spans="2:13" s="135" customFormat="1" ht="35.25" customHeight="1" x14ac:dyDescent="0.25">
      <c r="B35" s="163" t="s">
        <v>150</v>
      </c>
      <c r="C35" s="164" t="s">
        <v>83</v>
      </c>
      <c r="D35" s="165" t="s">
        <v>213</v>
      </c>
      <c r="E35" s="189" t="s">
        <v>1</v>
      </c>
      <c r="F35" s="190">
        <v>0</v>
      </c>
      <c r="G35" s="191">
        <f>ROUND(574631*1.33,0)</f>
        <v>764259</v>
      </c>
      <c r="H35" s="192">
        <f t="shared" ref="H35" si="2">ROUND(G35*F35,0)</f>
        <v>0</v>
      </c>
      <c r="I35" s="193">
        <f>'NP01'!Q122</f>
        <v>139.80000000000001</v>
      </c>
      <c r="J35" s="194">
        <f>+ROUND((I35*G35),0)</f>
        <v>106843408</v>
      </c>
    </row>
    <row r="36" spans="2:13" s="135" customFormat="1" ht="35.25" customHeight="1" x14ac:dyDescent="0.25">
      <c r="B36" s="186" t="s">
        <v>194</v>
      </c>
      <c r="C36" s="187" t="s">
        <v>199</v>
      </c>
      <c r="D36" s="188" t="s">
        <v>195</v>
      </c>
      <c r="E36" s="141" t="s">
        <v>2</v>
      </c>
      <c r="F36" s="168">
        <v>0</v>
      </c>
      <c r="G36" s="143">
        <f>ROUND(13295*1.33,0)</f>
        <v>17682</v>
      </c>
      <c r="H36" s="144">
        <f t="shared" ref="H36" si="3">ROUND(G36*F36,0)</f>
        <v>0</v>
      </c>
      <c r="I36" s="145">
        <f>'NP02'!Q36</f>
        <v>4926.8</v>
      </c>
      <c r="J36" s="146">
        <f>+ROUND((I36*G36),0)</f>
        <v>87115678</v>
      </c>
    </row>
    <row r="37" spans="2:13" s="135" customFormat="1" x14ac:dyDescent="0.25">
      <c r="B37" s="140"/>
      <c r="C37" s="141"/>
      <c r="D37" s="232" t="s">
        <v>31</v>
      </c>
      <c r="E37" s="233"/>
      <c r="F37" s="233"/>
      <c r="G37" s="234"/>
      <c r="H37" s="166">
        <f>SUM(H27:H36)</f>
        <v>1137356530</v>
      </c>
      <c r="I37" s="145"/>
      <c r="J37" s="167">
        <f>SUM(J27:J36)</f>
        <v>1137356478</v>
      </c>
    </row>
    <row r="38" spans="2:13" ht="17.25" customHeight="1" thickBot="1" x14ac:dyDescent="0.3">
      <c r="B38" s="220"/>
      <c r="C38" s="221"/>
      <c r="D38" s="221"/>
      <c r="E38" s="40"/>
      <c r="F38" s="63"/>
      <c r="G38" s="74"/>
      <c r="H38" s="79"/>
      <c r="I38" s="96"/>
      <c r="J38" s="85"/>
    </row>
    <row r="39" spans="2:13" ht="11.25" customHeight="1" thickBot="1" x14ac:dyDescent="0.3">
      <c r="B39" s="39"/>
      <c r="C39" s="38"/>
      <c r="D39" s="37"/>
      <c r="E39" s="36"/>
      <c r="F39" s="64"/>
      <c r="G39" s="75"/>
      <c r="H39" s="75"/>
      <c r="I39" s="64"/>
      <c r="J39" s="86"/>
    </row>
    <row r="40" spans="2:13" s="34" customFormat="1" ht="22.5" customHeight="1" x14ac:dyDescent="0.25">
      <c r="B40" s="224" t="s">
        <v>196</v>
      </c>
      <c r="C40" s="225"/>
      <c r="D40" s="225"/>
      <c r="E40" s="225"/>
      <c r="F40" s="225"/>
      <c r="G40" s="226"/>
      <c r="H40" s="196">
        <v>0</v>
      </c>
      <c r="I40" s="65"/>
      <c r="J40" s="198">
        <f>H41-J37</f>
        <v>52</v>
      </c>
      <c r="K40" s="69"/>
      <c r="L40" s="69"/>
      <c r="M40" s="24"/>
    </row>
    <row r="41" spans="2:13" s="34" customFormat="1" ht="22.5" customHeight="1" thickBot="1" x14ac:dyDescent="0.3">
      <c r="B41" s="211" t="s">
        <v>49</v>
      </c>
      <c r="C41" s="212"/>
      <c r="D41" s="212"/>
      <c r="E41" s="212"/>
      <c r="F41" s="212"/>
      <c r="G41" s="213"/>
      <c r="H41" s="195">
        <f>H37+H40</f>
        <v>1137356530</v>
      </c>
      <c r="I41" s="65"/>
      <c r="J41" s="197">
        <f>J37+J40</f>
        <v>1137356530</v>
      </c>
      <c r="K41" s="69"/>
      <c r="L41" s="69"/>
      <c r="M41" s="24"/>
    </row>
    <row r="42" spans="2:13" ht="8.25" customHeight="1" x14ac:dyDescent="0.25">
      <c r="B42" s="35"/>
      <c r="C42" s="34"/>
      <c r="D42" s="202"/>
      <c r="F42" s="65"/>
      <c r="G42" s="76"/>
      <c r="H42" s="76"/>
      <c r="I42" s="65"/>
      <c r="J42" s="87"/>
    </row>
    <row r="43" spans="2:13" ht="13.5" customHeight="1" x14ac:dyDescent="0.25">
      <c r="B43" s="222"/>
      <c r="C43" s="223"/>
      <c r="D43" s="223"/>
      <c r="E43" s="223"/>
      <c r="F43" s="66"/>
      <c r="G43" s="70"/>
      <c r="H43" s="70"/>
      <c r="I43" s="66"/>
      <c r="J43" s="88"/>
      <c r="K43" s="32"/>
    </row>
    <row r="44" spans="2:13" ht="24" customHeight="1" x14ac:dyDescent="0.25">
      <c r="B44" s="33"/>
      <c r="C44" s="203"/>
      <c r="E44" s="203"/>
      <c r="F44" s="67"/>
      <c r="G44" s="227"/>
      <c r="H44" s="227"/>
      <c r="I44" s="218"/>
      <c r="J44" s="219"/>
      <c r="K44" s="57"/>
      <c r="L44" s="100"/>
    </row>
    <row r="45" spans="2:13" x14ac:dyDescent="0.25">
      <c r="B45" s="33"/>
      <c r="C45" s="203"/>
      <c r="E45" s="203"/>
      <c r="F45" s="67"/>
      <c r="G45" s="204"/>
      <c r="H45" s="204"/>
      <c r="I45" s="118"/>
      <c r="J45" s="119"/>
      <c r="K45" s="109"/>
      <c r="L45" s="100"/>
    </row>
    <row r="46" spans="2:13" x14ac:dyDescent="0.25">
      <c r="B46" s="33"/>
      <c r="C46" s="203"/>
      <c r="E46" s="203"/>
      <c r="F46" s="67"/>
      <c r="G46" s="204"/>
      <c r="H46" s="204"/>
      <c r="I46" s="118"/>
      <c r="J46" s="119"/>
      <c r="K46" s="57"/>
      <c r="L46" s="100"/>
    </row>
    <row r="47" spans="2:13" x14ac:dyDescent="0.25">
      <c r="B47" s="33"/>
      <c r="C47" s="203"/>
      <c r="E47" s="203"/>
      <c r="F47" s="67"/>
      <c r="G47" s="204"/>
      <c r="H47" s="204"/>
      <c r="I47" s="118"/>
      <c r="J47" s="119"/>
      <c r="K47" s="109"/>
      <c r="L47" s="100"/>
    </row>
    <row r="48" spans="2:13" x14ac:dyDescent="0.25">
      <c r="B48" s="33"/>
      <c r="C48" s="203"/>
      <c r="E48" s="203"/>
      <c r="F48" s="67"/>
      <c r="G48" s="204"/>
      <c r="H48" s="204"/>
      <c r="I48" s="118"/>
      <c r="J48" s="119"/>
      <c r="K48" s="109"/>
      <c r="L48" s="100"/>
    </row>
    <row r="49" spans="2:11" ht="13.5" customHeight="1" x14ac:dyDescent="0.25">
      <c r="B49" s="33"/>
      <c r="C49" s="203"/>
      <c r="E49" s="203"/>
      <c r="F49" s="67"/>
      <c r="G49" s="106"/>
      <c r="H49" s="106"/>
      <c r="I49" s="67"/>
      <c r="J49" s="89"/>
      <c r="K49" s="32"/>
    </row>
    <row r="50" spans="2:11" ht="13.5" customHeight="1" x14ac:dyDescent="0.25">
      <c r="B50" s="33"/>
      <c r="C50" s="203"/>
      <c r="E50" s="203"/>
      <c r="F50" s="67"/>
      <c r="G50" s="106"/>
      <c r="H50" s="106"/>
      <c r="I50" s="67"/>
      <c r="J50" s="89"/>
      <c r="K50" s="32"/>
    </row>
    <row r="51" spans="2:11" ht="13.5" customHeight="1" x14ac:dyDescent="0.25">
      <c r="B51" s="33"/>
      <c r="C51" s="203"/>
      <c r="E51" s="203"/>
      <c r="F51" s="67"/>
      <c r="G51" s="106"/>
      <c r="H51" s="106"/>
      <c r="I51" s="67"/>
      <c r="J51" s="89"/>
      <c r="K51" s="32"/>
    </row>
    <row r="52" spans="2:11" ht="13.5" customHeight="1" x14ac:dyDescent="0.25">
      <c r="B52" s="31"/>
      <c r="C52" s="205" t="s">
        <v>30</v>
      </c>
      <c r="D52" s="206"/>
      <c r="E52" s="207"/>
      <c r="F52" s="67"/>
      <c r="G52" s="107" t="s">
        <v>29</v>
      </c>
      <c r="H52" s="107"/>
      <c r="I52" s="97"/>
      <c r="J52" s="90"/>
    </row>
    <row r="53" spans="2:11" ht="13.5" customHeight="1" x14ac:dyDescent="0.25">
      <c r="B53" s="30"/>
      <c r="C53" s="208" t="s">
        <v>5</v>
      </c>
      <c r="E53" s="207"/>
      <c r="F53" s="67"/>
      <c r="G53" s="108" t="s">
        <v>6</v>
      </c>
      <c r="H53" s="108"/>
      <c r="I53" s="98"/>
      <c r="J53" s="91"/>
    </row>
    <row r="54" spans="2:11" ht="13.5" customHeight="1" x14ac:dyDescent="0.25">
      <c r="B54" s="30"/>
      <c r="C54" s="208"/>
      <c r="E54" s="207"/>
      <c r="F54" s="67"/>
      <c r="G54" s="106"/>
      <c r="H54" s="108"/>
      <c r="I54" s="98"/>
      <c r="J54" s="91"/>
    </row>
    <row r="55" spans="2:11" ht="27.75" customHeight="1" x14ac:dyDescent="0.25">
      <c r="B55" s="30"/>
      <c r="C55" s="28" t="s">
        <v>28</v>
      </c>
      <c r="D55" s="29"/>
      <c r="E55" s="209"/>
      <c r="F55" s="67"/>
      <c r="G55" s="80" t="s">
        <v>28</v>
      </c>
      <c r="H55" s="80"/>
      <c r="I55" s="99"/>
      <c r="J55" s="91"/>
    </row>
    <row r="56" spans="2:11" ht="18.75" customHeight="1" x14ac:dyDescent="0.25">
      <c r="B56" s="30"/>
      <c r="C56" s="228" t="s">
        <v>89</v>
      </c>
      <c r="D56" s="228"/>
      <c r="E56" s="209"/>
      <c r="F56" s="67"/>
      <c r="G56" s="230" t="s">
        <v>92</v>
      </c>
      <c r="H56" s="230"/>
      <c r="I56" s="230"/>
      <c r="J56" s="110"/>
    </row>
    <row r="57" spans="2:11" ht="18.75" customHeight="1" x14ac:dyDescent="0.25">
      <c r="B57" s="30"/>
      <c r="C57" s="229" t="s">
        <v>203</v>
      </c>
      <c r="D57" s="229"/>
      <c r="E57" s="210"/>
      <c r="F57" s="67"/>
      <c r="G57" s="231" t="s">
        <v>201</v>
      </c>
      <c r="H57" s="231"/>
      <c r="I57" s="231"/>
      <c r="J57" s="110"/>
    </row>
    <row r="58" spans="2:11" ht="18.75" customHeight="1" x14ac:dyDescent="0.25">
      <c r="B58" s="35"/>
      <c r="C58" s="227" t="s">
        <v>27</v>
      </c>
      <c r="D58" s="227"/>
      <c r="F58" s="67"/>
      <c r="G58" s="231" t="s">
        <v>202</v>
      </c>
      <c r="H58" s="231"/>
      <c r="I58" s="231"/>
      <c r="J58" s="110"/>
    </row>
    <row r="59" spans="2:11" x14ac:dyDescent="0.25">
      <c r="B59" s="50"/>
      <c r="F59" s="92"/>
      <c r="G59" s="106"/>
      <c r="H59" s="106"/>
      <c r="I59" s="92"/>
      <c r="J59" s="89"/>
    </row>
    <row r="60" spans="2:11" ht="18.75" customHeight="1" thickBot="1" x14ac:dyDescent="0.3">
      <c r="B60" s="49"/>
      <c r="C60" s="214"/>
      <c r="D60" s="214"/>
      <c r="E60" s="27"/>
      <c r="F60" s="68"/>
      <c r="G60" s="215"/>
      <c r="H60" s="215"/>
      <c r="I60" s="215"/>
      <c r="J60" s="111"/>
    </row>
  </sheetData>
  <mergeCells count="42">
    <mergeCell ref="H13:I13"/>
    <mergeCell ref="H14:I14"/>
    <mergeCell ref="H15:I15"/>
    <mergeCell ref="D8:J8"/>
    <mergeCell ref="D11:J11"/>
    <mergeCell ref="D9:J9"/>
    <mergeCell ref="D12:J12"/>
    <mergeCell ref="D10:J10"/>
    <mergeCell ref="B2:C4"/>
    <mergeCell ref="D7:G7"/>
    <mergeCell ref="D2:H4"/>
    <mergeCell ref="I2:J4"/>
    <mergeCell ref="I7:J7"/>
    <mergeCell ref="H16:I16"/>
    <mergeCell ref="H20:I20"/>
    <mergeCell ref="B24:J24"/>
    <mergeCell ref="I25:J25"/>
    <mergeCell ref="B25:B26"/>
    <mergeCell ref="C25:C26"/>
    <mergeCell ref="D25:D26"/>
    <mergeCell ref="E25:E26"/>
    <mergeCell ref="F25:H25"/>
    <mergeCell ref="H17:I17"/>
    <mergeCell ref="H18:I18"/>
    <mergeCell ref="H19:I19"/>
    <mergeCell ref="H21:I21"/>
    <mergeCell ref="B41:G41"/>
    <mergeCell ref="C60:D60"/>
    <mergeCell ref="G60:I60"/>
    <mergeCell ref="B34:D34"/>
    <mergeCell ref="I44:J44"/>
    <mergeCell ref="B38:D38"/>
    <mergeCell ref="B43:E43"/>
    <mergeCell ref="B40:G40"/>
    <mergeCell ref="G44:H44"/>
    <mergeCell ref="C56:D56"/>
    <mergeCell ref="C57:D57"/>
    <mergeCell ref="C58:D58"/>
    <mergeCell ref="G56:I56"/>
    <mergeCell ref="G57:I57"/>
    <mergeCell ref="G58:I58"/>
    <mergeCell ref="D37:G37"/>
  </mergeCells>
  <phoneticPr fontId="13" type="noConversion"/>
  <printOptions horizontalCentered="1"/>
  <pageMargins left="0.51181102362204722" right="0.39370078740157483" top="0.59055118110236227" bottom="0.39370078740157483" header="0.31496062992125984" footer="0.31496062992125984"/>
  <pageSetup scale="47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A0E2-77CB-47E3-91A0-BB4EBFA2BE8D}">
  <dimension ref="B2:O19"/>
  <sheetViews>
    <sheetView view="pageBreakPreview" zoomScaleNormal="100" zoomScaleSheetLayoutView="100" workbookViewId="0">
      <selection activeCell="A9" sqref="A9"/>
    </sheetView>
  </sheetViews>
  <sheetFormatPr baseColWidth="10" defaultRowHeight="15" x14ac:dyDescent="0.25"/>
  <cols>
    <col min="2" max="2" width="9" customWidth="1"/>
    <col min="3" max="3" width="10.5703125" customWidth="1"/>
    <col min="4" max="4" width="12.7109375" customWidth="1"/>
    <col min="5" max="5" width="12.140625" customWidth="1"/>
    <col min="6" max="6" width="13.5703125" customWidth="1"/>
    <col min="7" max="7" width="16" customWidth="1"/>
    <col min="9" max="9" width="15.7109375" customWidth="1"/>
    <col min="11" max="12" width="17.140625" customWidth="1"/>
  </cols>
  <sheetData>
    <row r="2" spans="2:15" x14ac:dyDescent="0.25">
      <c r="B2" s="113" t="s">
        <v>55</v>
      </c>
    </row>
    <row r="3" spans="2:15" x14ac:dyDescent="0.25">
      <c r="B3" s="117"/>
      <c r="C3" s="117"/>
      <c r="D3" s="117"/>
      <c r="E3" s="277" t="s">
        <v>67</v>
      </c>
      <c r="F3" s="277"/>
      <c r="G3" s="277"/>
      <c r="H3" s="277"/>
      <c r="I3" s="277"/>
      <c r="J3" s="277"/>
      <c r="K3" s="277"/>
      <c r="L3" s="277"/>
      <c r="M3" s="277"/>
      <c r="N3" s="277"/>
    </row>
    <row r="4" spans="2:15" x14ac:dyDescent="0.25">
      <c r="B4" s="120" t="s">
        <v>56</v>
      </c>
      <c r="C4" s="120" t="s">
        <v>57</v>
      </c>
      <c r="D4" s="120" t="s">
        <v>58</v>
      </c>
      <c r="E4" s="120" t="s">
        <v>60</v>
      </c>
      <c r="F4" s="120" t="s">
        <v>70</v>
      </c>
      <c r="G4" s="120" t="s">
        <v>64</v>
      </c>
      <c r="H4" s="120" t="s">
        <v>61</v>
      </c>
      <c r="I4" s="120" t="s">
        <v>63</v>
      </c>
      <c r="J4" s="120" t="s">
        <v>62</v>
      </c>
      <c r="K4" s="120" t="s">
        <v>65</v>
      </c>
      <c r="L4" s="120" t="s">
        <v>71</v>
      </c>
      <c r="M4" s="120" t="s">
        <v>66</v>
      </c>
      <c r="N4" s="120" t="s">
        <v>68</v>
      </c>
      <c r="O4" s="113" t="s">
        <v>69</v>
      </c>
    </row>
    <row r="5" spans="2:15" x14ac:dyDescent="0.25">
      <c r="B5" s="121">
        <v>1</v>
      </c>
      <c r="C5" s="122">
        <v>3.9</v>
      </c>
      <c r="D5" s="122">
        <v>6</v>
      </c>
      <c r="E5" s="121">
        <v>0.6</v>
      </c>
      <c r="F5" s="121">
        <v>0</v>
      </c>
      <c r="G5" s="121">
        <v>0</v>
      </c>
      <c r="H5" s="121">
        <v>0.9</v>
      </c>
      <c r="I5" s="121">
        <v>0.9</v>
      </c>
      <c r="J5" s="121">
        <v>0.9</v>
      </c>
      <c r="K5" s="123">
        <v>0</v>
      </c>
      <c r="L5" s="123">
        <v>0</v>
      </c>
      <c r="M5" s="123">
        <v>0.6</v>
      </c>
      <c r="N5" s="121">
        <f>+SUM(E5:M5)</f>
        <v>3.9</v>
      </c>
      <c r="O5" s="114">
        <f>+C5-N5</f>
        <v>0</v>
      </c>
    </row>
    <row r="6" spans="2:15" x14ac:dyDescent="0.25">
      <c r="B6" s="121">
        <v>2</v>
      </c>
      <c r="C6" s="122">
        <v>4.3</v>
      </c>
      <c r="D6" s="122">
        <v>144</v>
      </c>
      <c r="E6" s="121">
        <v>0.8</v>
      </c>
      <c r="F6" s="121">
        <v>0</v>
      </c>
      <c r="G6" s="121">
        <v>0</v>
      </c>
      <c r="H6" s="121">
        <v>0.9</v>
      </c>
      <c r="I6" s="121">
        <v>0.9</v>
      </c>
      <c r="J6" s="121">
        <v>0.9</v>
      </c>
      <c r="K6" s="123">
        <v>0</v>
      </c>
      <c r="L6" s="123">
        <v>0</v>
      </c>
      <c r="M6" s="123">
        <v>0.8</v>
      </c>
      <c r="N6" s="121">
        <f t="shared" ref="N6:N14" si="0">+SUM(E6:M6)</f>
        <v>4.3</v>
      </c>
      <c r="O6" s="114">
        <f t="shared" ref="O6:O14" si="1">+C6-N6</f>
        <v>0</v>
      </c>
    </row>
    <row r="7" spans="2:15" x14ac:dyDescent="0.25">
      <c r="B7" s="121">
        <v>3</v>
      </c>
      <c r="C7" s="131">
        <v>4.8</v>
      </c>
      <c r="D7" s="122">
        <v>56</v>
      </c>
      <c r="E7" s="132">
        <v>0.6</v>
      </c>
      <c r="F7" s="121">
        <v>0</v>
      </c>
      <c r="G7" s="132">
        <v>0.45</v>
      </c>
      <c r="H7" s="132">
        <v>0.9</v>
      </c>
      <c r="I7" s="132">
        <v>0.9</v>
      </c>
      <c r="J7" s="132">
        <v>0.9</v>
      </c>
      <c r="K7" s="133">
        <v>0.45</v>
      </c>
      <c r="L7" s="123">
        <v>0</v>
      </c>
      <c r="M7" s="133">
        <v>0.6</v>
      </c>
      <c r="N7" s="121">
        <f t="shared" si="0"/>
        <v>4.8</v>
      </c>
      <c r="O7" s="114">
        <f t="shared" si="1"/>
        <v>0</v>
      </c>
    </row>
    <row r="8" spans="2:15" x14ac:dyDescent="0.25">
      <c r="B8" s="121">
        <v>4</v>
      </c>
      <c r="C8" s="122">
        <v>4.3</v>
      </c>
      <c r="D8" s="122">
        <v>34</v>
      </c>
      <c r="E8" s="121">
        <f>+E6</f>
        <v>0.8</v>
      </c>
      <c r="F8" s="121">
        <v>0</v>
      </c>
      <c r="G8" s="121">
        <f t="shared" ref="G8:M8" si="2">+G6</f>
        <v>0</v>
      </c>
      <c r="H8" s="121">
        <f t="shared" si="2"/>
        <v>0.9</v>
      </c>
      <c r="I8" s="121">
        <f t="shared" si="2"/>
        <v>0.9</v>
      </c>
      <c r="J8" s="121">
        <f t="shared" si="2"/>
        <v>0.9</v>
      </c>
      <c r="K8" s="121">
        <f t="shared" si="2"/>
        <v>0</v>
      </c>
      <c r="L8" s="121">
        <v>0</v>
      </c>
      <c r="M8" s="121">
        <f t="shared" si="2"/>
        <v>0.8</v>
      </c>
      <c r="N8" s="121">
        <f t="shared" si="0"/>
        <v>4.3</v>
      </c>
      <c r="O8" s="114">
        <f t="shared" si="1"/>
        <v>0</v>
      </c>
    </row>
    <row r="9" spans="2:15" x14ac:dyDescent="0.25">
      <c r="B9" s="121">
        <v>5</v>
      </c>
      <c r="C9" s="131">
        <v>3.5</v>
      </c>
      <c r="D9" s="122">
        <v>134</v>
      </c>
      <c r="E9" s="121">
        <v>0</v>
      </c>
      <c r="F9" s="121">
        <v>0</v>
      </c>
      <c r="G9" s="121">
        <v>0</v>
      </c>
      <c r="H9" s="132">
        <v>1.3</v>
      </c>
      <c r="I9" s="132">
        <v>0.9</v>
      </c>
      <c r="J9" s="132">
        <v>1.3</v>
      </c>
      <c r="K9" s="123">
        <v>0</v>
      </c>
      <c r="L9" s="121">
        <v>0</v>
      </c>
      <c r="M9" s="123">
        <v>0</v>
      </c>
      <c r="N9" s="121">
        <f t="shared" si="0"/>
        <v>3.5</v>
      </c>
      <c r="O9" s="114">
        <f t="shared" si="1"/>
        <v>0</v>
      </c>
    </row>
    <row r="10" spans="2:15" x14ac:dyDescent="0.25">
      <c r="B10" s="121">
        <v>6</v>
      </c>
      <c r="C10" s="131">
        <v>4.3</v>
      </c>
      <c r="D10" s="122">
        <v>105</v>
      </c>
      <c r="E10" s="132">
        <f>+E6</f>
        <v>0.8</v>
      </c>
      <c r="F10" s="121">
        <f t="shared" ref="F10:M10" si="3">+F6</f>
        <v>0</v>
      </c>
      <c r="G10" s="121">
        <f t="shared" si="3"/>
        <v>0</v>
      </c>
      <c r="H10" s="132">
        <f t="shared" si="3"/>
        <v>0.9</v>
      </c>
      <c r="I10" s="132">
        <f t="shared" si="3"/>
        <v>0.9</v>
      </c>
      <c r="J10" s="132">
        <f t="shared" si="3"/>
        <v>0.9</v>
      </c>
      <c r="K10" s="121">
        <f t="shared" si="3"/>
        <v>0</v>
      </c>
      <c r="L10" s="121">
        <f t="shared" si="3"/>
        <v>0</v>
      </c>
      <c r="M10" s="132">
        <f t="shared" si="3"/>
        <v>0.8</v>
      </c>
      <c r="N10" s="121">
        <f t="shared" si="0"/>
        <v>4.3</v>
      </c>
      <c r="O10" s="114">
        <f t="shared" si="1"/>
        <v>0</v>
      </c>
    </row>
    <row r="11" spans="2:15" x14ac:dyDescent="0.25">
      <c r="B11" s="121">
        <v>7</v>
      </c>
      <c r="C11" s="131">
        <v>3.9</v>
      </c>
      <c r="D11" s="122">
        <v>108</v>
      </c>
      <c r="E11" s="121">
        <f>+E5</f>
        <v>0.6</v>
      </c>
      <c r="F11" s="121">
        <f t="shared" ref="F11:M11" si="4">+F5</f>
        <v>0</v>
      </c>
      <c r="G11" s="121">
        <f t="shared" si="4"/>
        <v>0</v>
      </c>
      <c r="H11" s="132">
        <f t="shared" si="4"/>
        <v>0.9</v>
      </c>
      <c r="I11" s="132">
        <f t="shared" si="4"/>
        <v>0.9</v>
      </c>
      <c r="J11" s="132">
        <f t="shared" si="4"/>
        <v>0.9</v>
      </c>
      <c r="K11" s="121">
        <f t="shared" si="4"/>
        <v>0</v>
      </c>
      <c r="L11" s="121">
        <f t="shared" si="4"/>
        <v>0</v>
      </c>
      <c r="M11" s="121">
        <f t="shared" si="4"/>
        <v>0.6</v>
      </c>
      <c r="N11" s="121">
        <f t="shared" si="0"/>
        <v>3.9</v>
      </c>
      <c r="O11" s="114">
        <f t="shared" si="1"/>
        <v>0</v>
      </c>
    </row>
    <row r="12" spans="2:15" x14ac:dyDescent="0.25">
      <c r="B12" s="121">
        <v>8</v>
      </c>
      <c r="C12" s="131">
        <v>3.7</v>
      </c>
      <c r="D12" s="122">
        <v>13</v>
      </c>
      <c r="E12" s="132">
        <v>0.5</v>
      </c>
      <c r="F12" s="121">
        <v>0</v>
      </c>
      <c r="G12" s="121">
        <v>0</v>
      </c>
      <c r="H12" s="132">
        <v>0.9</v>
      </c>
      <c r="I12" s="132">
        <v>0.9</v>
      </c>
      <c r="J12" s="132">
        <v>0.9</v>
      </c>
      <c r="K12" s="123">
        <v>0</v>
      </c>
      <c r="L12" s="123">
        <v>0</v>
      </c>
      <c r="M12" s="133">
        <v>0.5</v>
      </c>
      <c r="N12" s="121">
        <f t="shared" si="0"/>
        <v>3.6999999999999997</v>
      </c>
      <c r="O12" s="114">
        <f t="shared" si="1"/>
        <v>0</v>
      </c>
    </row>
    <row r="13" spans="2:15" x14ac:dyDescent="0.25">
      <c r="B13" s="121">
        <v>9</v>
      </c>
      <c r="C13" s="122">
        <v>4.3</v>
      </c>
      <c r="D13" s="122">
        <v>120</v>
      </c>
      <c r="E13" s="121">
        <f>+E6</f>
        <v>0.8</v>
      </c>
      <c r="F13" s="121">
        <f t="shared" ref="F13:M13" si="5">+F6</f>
        <v>0</v>
      </c>
      <c r="G13" s="121">
        <f t="shared" si="5"/>
        <v>0</v>
      </c>
      <c r="H13" s="121">
        <f t="shared" si="5"/>
        <v>0.9</v>
      </c>
      <c r="I13" s="121">
        <f t="shared" si="5"/>
        <v>0.9</v>
      </c>
      <c r="J13" s="121">
        <f t="shared" si="5"/>
        <v>0.9</v>
      </c>
      <c r="K13" s="121">
        <f t="shared" si="5"/>
        <v>0</v>
      </c>
      <c r="L13" s="121">
        <f t="shared" si="5"/>
        <v>0</v>
      </c>
      <c r="M13" s="121">
        <f t="shared" si="5"/>
        <v>0.8</v>
      </c>
      <c r="N13" s="121">
        <f t="shared" si="0"/>
        <v>4.3</v>
      </c>
      <c r="O13" s="114">
        <f t="shared" si="1"/>
        <v>0</v>
      </c>
    </row>
    <row r="14" spans="2:15" x14ac:dyDescent="0.25">
      <c r="B14" s="121">
        <v>10</v>
      </c>
      <c r="C14" s="122">
        <v>4.3</v>
      </c>
      <c r="D14" s="122">
        <v>256</v>
      </c>
      <c r="E14" s="121">
        <f>+E6</f>
        <v>0.8</v>
      </c>
      <c r="F14" s="121">
        <f t="shared" ref="F14:M14" si="6">+F6</f>
        <v>0</v>
      </c>
      <c r="G14" s="121">
        <f t="shared" si="6"/>
        <v>0</v>
      </c>
      <c r="H14" s="121">
        <f t="shared" si="6"/>
        <v>0.9</v>
      </c>
      <c r="I14" s="121">
        <f t="shared" si="6"/>
        <v>0.9</v>
      </c>
      <c r="J14" s="121">
        <f t="shared" si="6"/>
        <v>0.9</v>
      </c>
      <c r="K14" s="121">
        <f t="shared" si="6"/>
        <v>0</v>
      </c>
      <c r="L14" s="121">
        <f t="shared" si="6"/>
        <v>0</v>
      </c>
      <c r="M14" s="121">
        <f t="shared" si="6"/>
        <v>0.8</v>
      </c>
      <c r="N14" s="121">
        <f t="shared" si="0"/>
        <v>4.3</v>
      </c>
      <c r="O14" s="114">
        <f t="shared" si="1"/>
        <v>0</v>
      </c>
    </row>
    <row r="15" spans="2:15" ht="15.75" x14ac:dyDescent="0.25">
      <c r="B15" s="116"/>
      <c r="C15" s="124" t="s">
        <v>59</v>
      </c>
      <c r="D15" s="125">
        <f>+SUM(D5:D14)</f>
        <v>976</v>
      </c>
    </row>
    <row r="16" spans="2:15" x14ac:dyDescent="0.25">
      <c r="B16" s="116"/>
      <c r="C16" s="116"/>
      <c r="D16" s="115"/>
    </row>
    <row r="17" spans="2:4" x14ac:dyDescent="0.25">
      <c r="B17" s="116"/>
      <c r="C17" s="116"/>
      <c r="D17" s="116"/>
    </row>
    <row r="18" spans="2:4" x14ac:dyDescent="0.25">
      <c r="B18" s="116"/>
      <c r="C18" s="116"/>
      <c r="D18" s="116">
        <f>+D6/3</f>
        <v>48</v>
      </c>
    </row>
    <row r="19" spans="2:4" x14ac:dyDescent="0.25">
      <c r="D19">
        <f>+D18*15</f>
        <v>720</v>
      </c>
    </row>
  </sheetData>
  <mergeCells count="1">
    <mergeCell ref="E3:N3"/>
  </mergeCells>
  <pageMargins left="0.7" right="0.7" top="0.75" bottom="0.75" header="0.3" footer="0.3"/>
  <pageSetup scale="46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Z44"/>
  <sheetViews>
    <sheetView view="pageBreakPreview" topLeftCell="A31" zoomScale="80" zoomScaleNormal="90" zoomScaleSheetLayoutView="80" workbookViewId="0">
      <selection activeCell="P6" sqref="P6:R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4.1406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28.5" customHeight="1" x14ac:dyDescent="0.25">
      <c r="B11" s="330" t="s">
        <v>103</v>
      </c>
      <c r="C11" s="318"/>
      <c r="D11" s="318" t="s">
        <v>72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2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+PRESUPUESTO!F27</f>
        <v>4523.18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125</v>
      </c>
      <c r="D16" s="285">
        <f>6</f>
        <v>6</v>
      </c>
      <c r="E16" s="286"/>
      <c r="F16" s="286"/>
      <c r="G16" s="287"/>
      <c r="H16" s="278">
        <v>3.9</v>
      </c>
      <c r="I16" s="278"/>
      <c r="J16" s="278"/>
      <c r="K16" s="278"/>
      <c r="L16" s="278"/>
      <c r="M16" s="278"/>
      <c r="N16" s="278">
        <v>1</v>
      </c>
      <c r="O16" s="278"/>
      <c r="P16" s="278"/>
      <c r="Q16" s="11">
        <f>ROUND(N16*H16*D16,2)</f>
        <v>23.4</v>
      </c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14"/>
      <c r="C17" s="13" t="s">
        <v>126</v>
      </c>
      <c r="D17" s="285">
        <f>150-6</f>
        <v>144</v>
      </c>
      <c r="E17" s="286"/>
      <c r="F17" s="286"/>
      <c r="G17" s="287"/>
      <c r="H17" s="278">
        <v>4.3</v>
      </c>
      <c r="I17" s="278"/>
      <c r="J17" s="278"/>
      <c r="K17" s="278"/>
      <c r="L17" s="278"/>
      <c r="M17" s="278"/>
      <c r="N17" s="278">
        <v>1</v>
      </c>
      <c r="O17" s="278"/>
      <c r="P17" s="278"/>
      <c r="Q17" s="11">
        <f t="shared" ref="Q17:Q26" si="0">ROUND(N17*H17*D17,2)</f>
        <v>619.20000000000005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3">
      <c r="B18" s="15"/>
      <c r="C18" s="13" t="s">
        <v>127</v>
      </c>
      <c r="D18" s="285">
        <f>206-150</f>
        <v>56</v>
      </c>
      <c r="E18" s="286"/>
      <c r="F18" s="286"/>
      <c r="G18" s="287"/>
      <c r="H18" s="278">
        <v>4.8</v>
      </c>
      <c r="I18" s="278"/>
      <c r="J18" s="278"/>
      <c r="K18" s="278"/>
      <c r="L18" s="278"/>
      <c r="M18" s="278"/>
      <c r="N18" s="278">
        <v>1</v>
      </c>
      <c r="O18" s="278"/>
      <c r="P18" s="278"/>
      <c r="Q18" s="11">
        <f t="shared" si="0"/>
        <v>268.8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3">
      <c r="B19" s="15"/>
      <c r="C19" s="13" t="s">
        <v>128</v>
      </c>
      <c r="D19" s="285">
        <f>240-206</f>
        <v>34</v>
      </c>
      <c r="E19" s="286"/>
      <c r="F19" s="286"/>
      <c r="G19" s="287"/>
      <c r="H19" s="278">
        <v>4.3</v>
      </c>
      <c r="I19" s="278"/>
      <c r="J19" s="278"/>
      <c r="K19" s="278"/>
      <c r="L19" s="278"/>
      <c r="M19" s="278"/>
      <c r="N19" s="278">
        <v>1</v>
      </c>
      <c r="O19" s="278"/>
      <c r="P19" s="278"/>
      <c r="Q19" s="11">
        <f t="shared" si="0"/>
        <v>146.19999999999999</v>
      </c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3">
      <c r="B20" s="15"/>
      <c r="C20" s="13" t="s">
        <v>204</v>
      </c>
      <c r="D20" s="285">
        <f>374-240</f>
        <v>134</v>
      </c>
      <c r="E20" s="286"/>
      <c r="F20" s="286"/>
      <c r="G20" s="287"/>
      <c r="H20" s="278">
        <v>4.3</v>
      </c>
      <c r="I20" s="278"/>
      <c r="J20" s="278"/>
      <c r="K20" s="278"/>
      <c r="L20" s="278"/>
      <c r="M20" s="278"/>
      <c r="N20" s="278">
        <v>1</v>
      </c>
      <c r="O20" s="278"/>
      <c r="P20" s="278"/>
      <c r="Q20" s="11">
        <f t="shared" si="0"/>
        <v>576.20000000000005</v>
      </c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3">
      <c r="B21" s="15"/>
      <c r="C21" s="13" t="s">
        <v>129</v>
      </c>
      <c r="D21" s="285">
        <f>479-374</f>
        <v>105</v>
      </c>
      <c r="E21" s="286"/>
      <c r="F21" s="286"/>
      <c r="G21" s="287"/>
      <c r="H21" s="278">
        <v>4.3</v>
      </c>
      <c r="I21" s="278"/>
      <c r="J21" s="278"/>
      <c r="K21" s="278"/>
      <c r="L21" s="278"/>
      <c r="M21" s="278"/>
      <c r="N21" s="278">
        <v>1</v>
      </c>
      <c r="O21" s="278"/>
      <c r="P21" s="278"/>
      <c r="Q21" s="11">
        <f t="shared" si="0"/>
        <v>451.5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130</v>
      </c>
      <c r="D22" s="285">
        <f>587-479</f>
        <v>108</v>
      </c>
      <c r="E22" s="286"/>
      <c r="F22" s="286"/>
      <c r="G22" s="287"/>
      <c r="H22" s="278">
        <v>3.9</v>
      </c>
      <c r="I22" s="278"/>
      <c r="J22" s="278"/>
      <c r="K22" s="278"/>
      <c r="L22" s="278"/>
      <c r="M22" s="278"/>
      <c r="N22" s="278">
        <v>1</v>
      </c>
      <c r="O22" s="278"/>
      <c r="P22" s="278"/>
      <c r="Q22" s="11">
        <f t="shared" si="0"/>
        <v>421.2</v>
      </c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3" t="s">
        <v>205</v>
      </c>
      <c r="D23" s="285">
        <f>600-587</f>
        <v>13</v>
      </c>
      <c r="E23" s="286"/>
      <c r="F23" s="286"/>
      <c r="G23" s="287"/>
      <c r="H23" s="278">
        <v>4.3</v>
      </c>
      <c r="I23" s="278"/>
      <c r="J23" s="278"/>
      <c r="K23" s="278"/>
      <c r="L23" s="278"/>
      <c r="M23" s="278"/>
      <c r="N23" s="278">
        <v>1</v>
      </c>
      <c r="O23" s="278"/>
      <c r="P23" s="278"/>
      <c r="Q23" s="11">
        <f t="shared" si="0"/>
        <v>55.9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 t="s">
        <v>131</v>
      </c>
      <c r="D24" s="285">
        <f>720-600</f>
        <v>120</v>
      </c>
      <c r="E24" s="286"/>
      <c r="F24" s="286"/>
      <c r="G24" s="287"/>
      <c r="H24" s="278">
        <v>4.3</v>
      </c>
      <c r="I24" s="278"/>
      <c r="J24" s="278"/>
      <c r="K24" s="278"/>
      <c r="L24" s="278"/>
      <c r="M24" s="278"/>
      <c r="N24" s="278">
        <v>1</v>
      </c>
      <c r="O24" s="278"/>
      <c r="P24" s="278"/>
      <c r="Q24" s="11">
        <f t="shared" si="0"/>
        <v>516</v>
      </c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3" t="s">
        <v>132</v>
      </c>
      <c r="D25" s="285">
        <f>750-720</f>
        <v>30</v>
      </c>
      <c r="E25" s="286"/>
      <c r="F25" s="286"/>
      <c r="G25" s="287"/>
      <c r="H25" s="278">
        <v>4.8</v>
      </c>
      <c r="I25" s="278"/>
      <c r="J25" s="278"/>
      <c r="K25" s="278"/>
      <c r="L25" s="278"/>
      <c r="M25" s="278"/>
      <c r="N25" s="278">
        <v>1</v>
      </c>
      <c r="O25" s="278"/>
      <c r="P25" s="278"/>
      <c r="Q25" s="11">
        <f t="shared" si="0"/>
        <v>144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 t="s">
        <v>133</v>
      </c>
      <c r="D26" s="278">
        <f>1006-750</f>
        <v>256</v>
      </c>
      <c r="E26" s="278"/>
      <c r="F26" s="278"/>
      <c r="G26" s="278"/>
      <c r="H26" s="278">
        <v>4.3</v>
      </c>
      <c r="I26" s="278"/>
      <c r="J26" s="278"/>
      <c r="K26" s="278"/>
      <c r="L26" s="278"/>
      <c r="M26" s="278"/>
      <c r="N26" s="278">
        <v>1</v>
      </c>
      <c r="O26" s="278"/>
      <c r="P26" s="278"/>
      <c r="Q26" s="11">
        <f t="shared" si="0"/>
        <v>1100.8</v>
      </c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6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11"/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6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6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11"/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6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11"/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6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11"/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6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6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11"/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11"/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11"/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ROUND(SUM(Q16:Q35),2)</f>
        <v>4323.2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"/>
      <c r="N38" s="170"/>
      <c r="O38" s="171"/>
      <c r="P38" s="171"/>
      <c r="Q38" s="181"/>
      <c r="R38" s="176"/>
      <c r="S38" s="176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</sheetData>
  <mergeCells count="116">
    <mergeCell ref="C41:K41"/>
    <mergeCell ref="C42:K42"/>
    <mergeCell ref="C43:K43"/>
    <mergeCell ref="C44:K44"/>
    <mergeCell ref="D34:G34"/>
    <mergeCell ref="H34:J34"/>
    <mergeCell ref="K34:M34"/>
    <mergeCell ref="N34:P34"/>
    <mergeCell ref="B9:C9"/>
    <mergeCell ref="D9:Z9"/>
    <mergeCell ref="B11:C11"/>
    <mergeCell ref="R13:Z13"/>
    <mergeCell ref="D14:G14"/>
    <mergeCell ref="H14:J14"/>
    <mergeCell ref="K14:M14"/>
    <mergeCell ref="N14:P14"/>
    <mergeCell ref="R14:Z36"/>
    <mergeCell ref="D15:G15"/>
    <mergeCell ref="H15:J15"/>
    <mergeCell ref="K15:M15"/>
    <mergeCell ref="N15:P15"/>
    <mergeCell ref="D13:G13"/>
    <mergeCell ref="H13:J13"/>
    <mergeCell ref="K13:M13"/>
    <mergeCell ref="H18:J18"/>
    <mergeCell ref="K18:M18"/>
    <mergeCell ref="N18:P18"/>
    <mergeCell ref="B2:N4"/>
    <mergeCell ref="O2:X4"/>
    <mergeCell ref="Y2:Z4"/>
    <mergeCell ref="D16:G16"/>
    <mergeCell ref="H16:J16"/>
    <mergeCell ref="K16:M16"/>
    <mergeCell ref="N16:P16"/>
    <mergeCell ref="S7:X7"/>
    <mergeCell ref="S6:X6"/>
    <mergeCell ref="D7:M7"/>
    <mergeCell ref="D6:M6"/>
    <mergeCell ref="P6:R6"/>
    <mergeCell ref="P7:R7"/>
    <mergeCell ref="X11:Y11"/>
    <mergeCell ref="D11:W11"/>
    <mergeCell ref="D18:G18"/>
    <mergeCell ref="N13:P13"/>
    <mergeCell ref="D17:G17"/>
    <mergeCell ref="K24:M24"/>
    <mergeCell ref="N24:P24"/>
    <mergeCell ref="D25:G25"/>
    <mergeCell ref="D23:G23"/>
    <mergeCell ref="H23:J23"/>
    <mergeCell ref="K23:M23"/>
    <mergeCell ref="N23:P23"/>
    <mergeCell ref="D19:G19"/>
    <mergeCell ref="H19:J19"/>
    <mergeCell ref="D20:G20"/>
    <mergeCell ref="H20:J20"/>
    <mergeCell ref="K20:M20"/>
    <mergeCell ref="N20:P20"/>
    <mergeCell ref="D21:G21"/>
    <mergeCell ref="H21:J21"/>
    <mergeCell ref="K21:M21"/>
    <mergeCell ref="N21:P21"/>
    <mergeCell ref="D22:G22"/>
    <mergeCell ref="H22:J22"/>
    <mergeCell ref="K22:M22"/>
    <mergeCell ref="N22:P22"/>
    <mergeCell ref="K19:M19"/>
    <mergeCell ref="N19:P19"/>
    <mergeCell ref="K30:M30"/>
    <mergeCell ref="N30:P30"/>
    <mergeCell ref="D29:G29"/>
    <mergeCell ref="H17:J17"/>
    <mergeCell ref="K17:M17"/>
    <mergeCell ref="N17:P17"/>
    <mergeCell ref="R44:Y44"/>
    <mergeCell ref="D35:G35"/>
    <mergeCell ref="H35:J35"/>
    <mergeCell ref="K35:M35"/>
    <mergeCell ref="N35:P35"/>
    <mergeCell ref="D36:P36"/>
    <mergeCell ref="R42:Y42"/>
    <mergeCell ref="R43:Y43"/>
    <mergeCell ref="D26:G26"/>
    <mergeCell ref="H26:J26"/>
    <mergeCell ref="K26:M26"/>
    <mergeCell ref="N26:P26"/>
    <mergeCell ref="D27:G27"/>
    <mergeCell ref="H27:J27"/>
    <mergeCell ref="K27:M27"/>
    <mergeCell ref="N27:P27"/>
    <mergeCell ref="D24:G24"/>
    <mergeCell ref="H24:J24"/>
    <mergeCell ref="H29:J29"/>
    <mergeCell ref="K29:M29"/>
    <mergeCell ref="N29:P29"/>
    <mergeCell ref="H25:J25"/>
    <mergeCell ref="K25:M25"/>
    <mergeCell ref="N25:P25"/>
    <mergeCell ref="D33:G33"/>
    <mergeCell ref="H33:J33"/>
    <mergeCell ref="K33:M33"/>
    <mergeCell ref="N33:P33"/>
    <mergeCell ref="D28:G28"/>
    <mergeCell ref="H28:J28"/>
    <mergeCell ref="K28:M28"/>
    <mergeCell ref="N28:P28"/>
    <mergeCell ref="D31:G31"/>
    <mergeCell ref="H31:J31"/>
    <mergeCell ref="K31:M31"/>
    <mergeCell ref="N31:P31"/>
    <mergeCell ref="D32:G32"/>
    <mergeCell ref="H32:J32"/>
    <mergeCell ref="K32:M32"/>
    <mergeCell ref="N32:P32"/>
    <mergeCell ref="D30:G30"/>
    <mergeCell ref="H30:J30"/>
  </mergeCells>
  <phoneticPr fontId="13" type="noConversion"/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82FB3-C3CB-415C-A772-9F3F05A94E52}">
  <dimension ref="B1:Z130"/>
  <sheetViews>
    <sheetView view="pageBreakPreview" topLeftCell="A127" zoomScale="80" zoomScaleNormal="90" zoomScaleSheetLayoutView="80" workbookViewId="0">
      <selection activeCell="P92" sqref="P92:X92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2.285156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28.5" customHeight="1" x14ac:dyDescent="0.25">
      <c r="B11" s="330" t="s">
        <v>113</v>
      </c>
      <c r="C11" s="318"/>
      <c r="D11" s="318" t="s">
        <v>23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PRESUPUESTO!F28</f>
        <v>678.48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125</v>
      </c>
      <c r="D16" s="285">
        <f>6</f>
        <v>6</v>
      </c>
      <c r="E16" s="286"/>
      <c r="F16" s="286"/>
      <c r="G16" s="287"/>
      <c r="H16" s="278">
        <v>3.9</v>
      </c>
      <c r="I16" s="278"/>
      <c r="J16" s="278"/>
      <c r="K16" s="278">
        <v>0.15</v>
      </c>
      <c r="L16" s="278"/>
      <c r="M16" s="278"/>
      <c r="N16" s="278">
        <v>1</v>
      </c>
      <c r="O16" s="278"/>
      <c r="P16" s="278"/>
      <c r="Q16" s="11">
        <f>ROUND(N16*H16*K16*D16,2)</f>
        <v>3.51</v>
      </c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14"/>
      <c r="C17" s="13" t="s">
        <v>126</v>
      </c>
      <c r="D17" s="285">
        <f>150-6</f>
        <v>144</v>
      </c>
      <c r="E17" s="286"/>
      <c r="F17" s="286"/>
      <c r="G17" s="287"/>
      <c r="H17" s="278">
        <v>4.3</v>
      </c>
      <c r="I17" s="278"/>
      <c r="J17" s="278"/>
      <c r="K17" s="278">
        <v>0.15</v>
      </c>
      <c r="L17" s="278"/>
      <c r="M17" s="278"/>
      <c r="N17" s="278">
        <v>1</v>
      </c>
      <c r="O17" s="278"/>
      <c r="P17" s="278"/>
      <c r="Q17" s="11">
        <f t="shared" ref="Q17:Q33" si="0">ROUND(N17*H17*K17*D17,2)</f>
        <v>92.88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3">
      <c r="B18" s="15"/>
      <c r="C18" s="13" t="s">
        <v>127</v>
      </c>
      <c r="D18" s="285">
        <f>206-150</f>
        <v>56</v>
      </c>
      <c r="E18" s="286"/>
      <c r="F18" s="286"/>
      <c r="G18" s="287"/>
      <c r="H18" s="278">
        <v>4.8</v>
      </c>
      <c r="I18" s="278"/>
      <c r="J18" s="278"/>
      <c r="K18" s="278">
        <v>0.15</v>
      </c>
      <c r="L18" s="278"/>
      <c r="M18" s="278"/>
      <c r="N18" s="278">
        <v>1</v>
      </c>
      <c r="O18" s="278"/>
      <c r="P18" s="278"/>
      <c r="Q18" s="11">
        <f t="shared" si="0"/>
        <v>40.32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3">
      <c r="B19" s="15"/>
      <c r="C19" s="13" t="s">
        <v>128</v>
      </c>
      <c r="D19" s="285">
        <f>240-206</f>
        <v>34</v>
      </c>
      <c r="E19" s="286"/>
      <c r="F19" s="286"/>
      <c r="G19" s="287"/>
      <c r="H19" s="278">
        <v>4.3</v>
      </c>
      <c r="I19" s="278"/>
      <c r="J19" s="278"/>
      <c r="K19" s="278">
        <v>0.15</v>
      </c>
      <c r="L19" s="278"/>
      <c r="M19" s="278"/>
      <c r="N19" s="278">
        <v>1</v>
      </c>
      <c r="O19" s="278"/>
      <c r="P19" s="278"/>
      <c r="Q19" s="11">
        <f t="shared" si="0"/>
        <v>21.93</v>
      </c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3">
      <c r="B20" s="15"/>
      <c r="C20" s="13" t="s">
        <v>204</v>
      </c>
      <c r="D20" s="285">
        <f>374-240</f>
        <v>134</v>
      </c>
      <c r="E20" s="286"/>
      <c r="F20" s="286"/>
      <c r="G20" s="287"/>
      <c r="H20" s="278">
        <v>4.3</v>
      </c>
      <c r="I20" s="278"/>
      <c r="J20" s="278"/>
      <c r="K20" s="278">
        <v>0.15</v>
      </c>
      <c r="L20" s="278"/>
      <c r="M20" s="278"/>
      <c r="N20" s="278">
        <v>1</v>
      </c>
      <c r="O20" s="278"/>
      <c r="P20" s="278"/>
      <c r="Q20" s="11">
        <f t="shared" si="0"/>
        <v>86.43</v>
      </c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3">
      <c r="B21" s="15"/>
      <c r="C21" s="13" t="s">
        <v>129</v>
      </c>
      <c r="D21" s="285">
        <f>479-374</f>
        <v>105</v>
      </c>
      <c r="E21" s="286"/>
      <c r="F21" s="286"/>
      <c r="G21" s="287"/>
      <c r="H21" s="278">
        <v>4.3</v>
      </c>
      <c r="I21" s="278"/>
      <c r="J21" s="278"/>
      <c r="K21" s="278">
        <v>0.15</v>
      </c>
      <c r="L21" s="278"/>
      <c r="M21" s="278"/>
      <c r="N21" s="278">
        <v>1</v>
      </c>
      <c r="O21" s="278"/>
      <c r="P21" s="278"/>
      <c r="Q21" s="11">
        <f t="shared" si="0"/>
        <v>67.73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130</v>
      </c>
      <c r="D22" s="285">
        <f>587-479</f>
        <v>108</v>
      </c>
      <c r="E22" s="286"/>
      <c r="F22" s="286"/>
      <c r="G22" s="287"/>
      <c r="H22" s="278">
        <v>3.9</v>
      </c>
      <c r="I22" s="278"/>
      <c r="J22" s="278"/>
      <c r="K22" s="278">
        <v>0.15</v>
      </c>
      <c r="L22" s="278"/>
      <c r="M22" s="278"/>
      <c r="N22" s="278">
        <v>1</v>
      </c>
      <c r="O22" s="278"/>
      <c r="P22" s="278"/>
      <c r="Q22" s="11">
        <f t="shared" si="0"/>
        <v>63.18</v>
      </c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3" t="s">
        <v>205</v>
      </c>
      <c r="D23" s="285">
        <f>600-587</f>
        <v>13</v>
      </c>
      <c r="E23" s="286"/>
      <c r="F23" s="286"/>
      <c r="G23" s="287"/>
      <c r="H23" s="278">
        <v>4.3</v>
      </c>
      <c r="I23" s="278"/>
      <c r="J23" s="278"/>
      <c r="K23" s="278">
        <v>0.15</v>
      </c>
      <c r="L23" s="278"/>
      <c r="M23" s="278"/>
      <c r="N23" s="278">
        <v>1</v>
      </c>
      <c r="O23" s="278"/>
      <c r="P23" s="278"/>
      <c r="Q23" s="11">
        <f t="shared" si="0"/>
        <v>8.39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 t="s">
        <v>131</v>
      </c>
      <c r="D24" s="285">
        <f>720-600</f>
        <v>120</v>
      </c>
      <c r="E24" s="286"/>
      <c r="F24" s="286"/>
      <c r="G24" s="287"/>
      <c r="H24" s="278">
        <v>4.3</v>
      </c>
      <c r="I24" s="278"/>
      <c r="J24" s="278"/>
      <c r="K24" s="278">
        <v>0.15</v>
      </c>
      <c r="L24" s="278"/>
      <c r="M24" s="278"/>
      <c r="N24" s="278">
        <v>1</v>
      </c>
      <c r="O24" s="278"/>
      <c r="P24" s="278"/>
      <c r="Q24" s="11">
        <f t="shared" si="0"/>
        <v>77.400000000000006</v>
      </c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3" t="s">
        <v>132</v>
      </c>
      <c r="D25" s="285">
        <f>750-720</f>
        <v>30</v>
      </c>
      <c r="E25" s="286"/>
      <c r="F25" s="286"/>
      <c r="G25" s="287"/>
      <c r="H25" s="278">
        <v>4.8</v>
      </c>
      <c r="I25" s="278"/>
      <c r="J25" s="278"/>
      <c r="K25" s="278">
        <v>0.15</v>
      </c>
      <c r="L25" s="278"/>
      <c r="M25" s="278"/>
      <c r="N25" s="278">
        <v>1</v>
      </c>
      <c r="O25" s="278"/>
      <c r="P25" s="278"/>
      <c r="Q25" s="11">
        <f t="shared" si="0"/>
        <v>21.6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 t="s">
        <v>133</v>
      </c>
      <c r="D26" s="278">
        <f>1006-750</f>
        <v>256</v>
      </c>
      <c r="E26" s="278"/>
      <c r="F26" s="278"/>
      <c r="G26" s="278"/>
      <c r="H26" s="278">
        <v>4.3</v>
      </c>
      <c r="I26" s="278"/>
      <c r="J26" s="278"/>
      <c r="K26" s="278">
        <v>0.15</v>
      </c>
      <c r="L26" s="278"/>
      <c r="M26" s="278"/>
      <c r="N26" s="278">
        <v>1</v>
      </c>
      <c r="O26" s="278"/>
      <c r="P26" s="278"/>
      <c r="Q26" s="11">
        <f t="shared" si="0"/>
        <v>165.12</v>
      </c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3" t="s">
        <v>104</v>
      </c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11"/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84" t="s">
        <v>112</v>
      </c>
      <c r="D28" s="278">
        <v>4.0999999999999996</v>
      </c>
      <c r="E28" s="278"/>
      <c r="F28" s="278"/>
      <c r="G28" s="278"/>
      <c r="H28" s="278">
        <v>1.2</v>
      </c>
      <c r="I28" s="278"/>
      <c r="J28" s="278"/>
      <c r="K28" s="278">
        <v>0.15</v>
      </c>
      <c r="L28" s="278"/>
      <c r="M28" s="278"/>
      <c r="N28" s="278">
        <v>1</v>
      </c>
      <c r="O28" s="278"/>
      <c r="P28" s="278"/>
      <c r="Q28" s="11">
        <f t="shared" si="0"/>
        <v>0.74</v>
      </c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84" t="s">
        <v>107</v>
      </c>
      <c r="D29" s="278">
        <v>4.5</v>
      </c>
      <c r="E29" s="278"/>
      <c r="F29" s="278"/>
      <c r="G29" s="278"/>
      <c r="H29" s="278">
        <v>1.2</v>
      </c>
      <c r="I29" s="278"/>
      <c r="J29" s="278"/>
      <c r="K29" s="278">
        <v>0.15</v>
      </c>
      <c r="L29" s="278"/>
      <c r="M29" s="278"/>
      <c r="N29" s="278">
        <v>1</v>
      </c>
      <c r="O29" s="278"/>
      <c r="P29" s="278"/>
      <c r="Q29" s="11">
        <f t="shared" si="0"/>
        <v>0.81</v>
      </c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84" t="s">
        <v>108</v>
      </c>
      <c r="D30" s="278">
        <v>11</v>
      </c>
      <c r="E30" s="278"/>
      <c r="F30" s="278"/>
      <c r="G30" s="278"/>
      <c r="H30" s="278">
        <v>1.2</v>
      </c>
      <c r="I30" s="278"/>
      <c r="J30" s="278"/>
      <c r="K30" s="278">
        <v>0.15</v>
      </c>
      <c r="L30" s="278"/>
      <c r="M30" s="278"/>
      <c r="N30" s="278">
        <v>1</v>
      </c>
      <c r="O30" s="278"/>
      <c r="P30" s="278"/>
      <c r="Q30" s="11">
        <f t="shared" si="0"/>
        <v>1.98</v>
      </c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84" t="s">
        <v>109</v>
      </c>
      <c r="D31" s="278">
        <v>3.5</v>
      </c>
      <c r="E31" s="278"/>
      <c r="F31" s="278"/>
      <c r="G31" s="278"/>
      <c r="H31" s="278">
        <v>1.2</v>
      </c>
      <c r="I31" s="278"/>
      <c r="J31" s="278"/>
      <c r="K31" s="278">
        <v>0.15</v>
      </c>
      <c r="L31" s="278"/>
      <c r="M31" s="278"/>
      <c r="N31" s="278">
        <v>1</v>
      </c>
      <c r="O31" s="278"/>
      <c r="P31" s="278"/>
      <c r="Q31" s="11">
        <f t="shared" si="0"/>
        <v>0.63</v>
      </c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84" t="s">
        <v>110</v>
      </c>
      <c r="D32" s="278">
        <v>4.0999999999999996</v>
      </c>
      <c r="E32" s="278"/>
      <c r="F32" s="278"/>
      <c r="G32" s="278"/>
      <c r="H32" s="278">
        <v>1.2</v>
      </c>
      <c r="I32" s="278"/>
      <c r="J32" s="278"/>
      <c r="K32" s="278">
        <v>0.15</v>
      </c>
      <c r="L32" s="278"/>
      <c r="M32" s="278"/>
      <c r="N32" s="278">
        <v>1</v>
      </c>
      <c r="O32" s="278"/>
      <c r="P32" s="278"/>
      <c r="Q32" s="11">
        <f t="shared" si="0"/>
        <v>0.74</v>
      </c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84" t="s">
        <v>111</v>
      </c>
      <c r="D33" s="278">
        <v>3.9</v>
      </c>
      <c r="E33" s="278"/>
      <c r="F33" s="278"/>
      <c r="G33" s="278"/>
      <c r="H33" s="278">
        <v>1.2</v>
      </c>
      <c r="I33" s="278"/>
      <c r="J33" s="278"/>
      <c r="K33" s="278">
        <v>0.15</v>
      </c>
      <c r="L33" s="278"/>
      <c r="M33" s="278"/>
      <c r="N33" s="278">
        <v>1</v>
      </c>
      <c r="O33" s="278"/>
      <c r="P33" s="278"/>
      <c r="Q33" s="11">
        <f t="shared" si="0"/>
        <v>0.7</v>
      </c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9">
        <f>ROUND(SUM(Q16:Q33),2)</f>
        <v>654.09</v>
      </c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2"/>
      <c r="Q35" s="19">
        <v>0</v>
      </c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Q34+Q35</f>
        <v>654.09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0"/>
      <c r="C38" s="177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9"/>
      <c r="R38" s="176"/>
      <c r="S38" s="180"/>
      <c r="T38" s="180"/>
      <c r="U38" s="180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  <row r="45" spans="2:26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90"/>
      <c r="O45" s="297" t="s">
        <v>18</v>
      </c>
      <c r="P45" s="298"/>
      <c r="Q45" s="298"/>
      <c r="R45" s="298"/>
      <c r="S45" s="298"/>
      <c r="T45" s="298"/>
      <c r="U45" s="298"/>
      <c r="V45" s="298"/>
      <c r="W45" s="298"/>
      <c r="X45" s="299"/>
      <c r="Y45" s="306"/>
      <c r="Z45" s="307"/>
    </row>
    <row r="46" spans="2:26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3"/>
      <c r="O46" s="300"/>
      <c r="P46" s="301"/>
      <c r="Q46" s="301"/>
      <c r="R46" s="301"/>
      <c r="S46" s="301"/>
      <c r="T46" s="301"/>
      <c r="U46" s="301"/>
      <c r="V46" s="301"/>
      <c r="W46" s="301"/>
      <c r="X46" s="302"/>
      <c r="Y46" s="308"/>
      <c r="Z46" s="309"/>
    </row>
    <row r="47" spans="2:26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6"/>
      <c r="O47" s="303"/>
      <c r="P47" s="304"/>
      <c r="Q47" s="304"/>
      <c r="R47" s="304"/>
      <c r="S47" s="304"/>
      <c r="T47" s="304"/>
      <c r="U47" s="304"/>
      <c r="V47" s="304"/>
      <c r="W47" s="304"/>
      <c r="X47" s="305"/>
      <c r="Y47" s="310"/>
      <c r="Z47" s="311"/>
    </row>
    <row r="48" spans="2:26" x14ac:dyDescent="0.25">
      <c r="B48" s="2"/>
      <c r="Z48" s="3"/>
    </row>
    <row r="49" spans="2:26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P49" s="315"/>
      <c r="Q49" s="315"/>
      <c r="R49" s="315"/>
      <c r="S49" s="313"/>
      <c r="T49" s="313"/>
      <c r="U49" s="313"/>
      <c r="V49" s="313"/>
      <c r="W49" s="313"/>
      <c r="X49" s="313"/>
      <c r="Z49" s="4"/>
    </row>
    <row r="50" spans="2:26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P50" s="315" t="s">
        <v>6</v>
      </c>
      <c r="Q50" s="315"/>
      <c r="R50" s="315"/>
      <c r="S50" s="312" t="str">
        <f>S7</f>
        <v>HR INGENIERA SAS</v>
      </c>
      <c r="T50" s="312"/>
      <c r="U50" s="312"/>
      <c r="V50" s="312"/>
      <c r="W50" s="312"/>
      <c r="X50" s="312"/>
      <c r="Y50" s="174"/>
      <c r="Z50" s="175"/>
    </row>
    <row r="51" spans="2:26" x14ac:dyDescent="0.25">
      <c r="B51" s="2"/>
      <c r="Z51" s="3"/>
    </row>
    <row r="52" spans="2:26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9"/>
    </row>
    <row r="53" spans="2:26" x14ac:dyDescent="0.25">
      <c r="B53" s="2"/>
      <c r="Z53" s="3"/>
    </row>
    <row r="54" spans="2:26" ht="28.5" customHeight="1" x14ac:dyDescent="0.25">
      <c r="B54" s="330" t="str">
        <f>B11</f>
        <v>ITEM No.    610.1</v>
      </c>
      <c r="C54" s="318"/>
      <c r="D54" s="318" t="str">
        <f>D11</f>
        <v>AFIRMADO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20"/>
      <c r="X54" s="316" t="s">
        <v>3</v>
      </c>
      <c r="Y54" s="317"/>
      <c r="Z54" s="5" t="str">
        <f>Z11</f>
        <v>M3</v>
      </c>
    </row>
    <row r="55" spans="2:26" x14ac:dyDescent="0.25">
      <c r="B55" s="2"/>
      <c r="Q55" s="176"/>
      <c r="Z55" s="4"/>
    </row>
    <row r="56" spans="2:26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12</v>
      </c>
      <c r="I56" s="321"/>
      <c r="J56" s="321"/>
      <c r="K56" s="321" t="s">
        <v>13</v>
      </c>
      <c r="L56" s="321"/>
      <c r="M56" s="322"/>
      <c r="N56" s="321" t="s">
        <v>20</v>
      </c>
      <c r="O56" s="321"/>
      <c r="P56" s="322"/>
      <c r="Q56" s="8" t="s">
        <v>19</v>
      </c>
      <c r="R56" s="331" t="s">
        <v>21</v>
      </c>
      <c r="S56" s="332"/>
      <c r="T56" s="332"/>
      <c r="U56" s="332"/>
      <c r="V56" s="332"/>
      <c r="W56" s="332"/>
      <c r="X56" s="332"/>
      <c r="Y56" s="332"/>
      <c r="Z56" s="333"/>
    </row>
    <row r="57" spans="2:26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11">
        <f>Q14</f>
        <v>678.48</v>
      </c>
      <c r="R57" s="331"/>
      <c r="S57" s="332"/>
      <c r="T57" s="332"/>
      <c r="U57" s="332"/>
      <c r="V57" s="332"/>
      <c r="W57" s="332"/>
      <c r="X57" s="332"/>
      <c r="Y57" s="332"/>
      <c r="Z57" s="333"/>
    </row>
    <row r="58" spans="2:26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11"/>
      <c r="R58" s="334"/>
      <c r="S58" s="335"/>
      <c r="T58" s="335"/>
      <c r="U58" s="335"/>
      <c r="V58" s="335"/>
      <c r="W58" s="335"/>
      <c r="X58" s="335"/>
      <c r="Y58" s="335"/>
      <c r="Z58" s="336"/>
    </row>
    <row r="59" spans="2:26" ht="21.75" customHeight="1" x14ac:dyDescent="0.25">
      <c r="B59" s="9"/>
      <c r="C59" s="13" t="s">
        <v>104</v>
      </c>
      <c r="D59" s="278"/>
      <c r="E59" s="278"/>
      <c r="F59" s="278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11"/>
      <c r="R59" s="334"/>
      <c r="S59" s="335"/>
      <c r="T59" s="335"/>
      <c r="U59" s="335"/>
      <c r="V59" s="335"/>
      <c r="W59" s="335"/>
      <c r="X59" s="335"/>
      <c r="Y59" s="335"/>
      <c r="Z59" s="336"/>
    </row>
    <row r="60" spans="2:26" ht="21.75" customHeight="1" x14ac:dyDescent="0.25">
      <c r="B60" s="14"/>
      <c r="C60" s="184" t="s">
        <v>114</v>
      </c>
      <c r="D60" s="278">
        <v>4.7</v>
      </c>
      <c r="E60" s="278"/>
      <c r="F60" s="278"/>
      <c r="G60" s="278"/>
      <c r="H60" s="278">
        <v>1.2</v>
      </c>
      <c r="I60" s="278"/>
      <c r="J60" s="278"/>
      <c r="K60" s="278">
        <v>0.15</v>
      </c>
      <c r="L60" s="278"/>
      <c r="M60" s="278"/>
      <c r="N60" s="278">
        <v>1</v>
      </c>
      <c r="O60" s="278"/>
      <c r="P60" s="278"/>
      <c r="Q60" s="11">
        <f t="shared" ref="Q60:Q65" si="1">ROUND(N60*H60*K60*D60,2)</f>
        <v>0.85</v>
      </c>
      <c r="R60" s="334"/>
      <c r="S60" s="335"/>
      <c r="T60" s="335"/>
      <c r="U60" s="335"/>
      <c r="V60" s="335"/>
      <c r="W60" s="335"/>
      <c r="X60" s="335"/>
      <c r="Y60" s="335"/>
      <c r="Z60" s="336"/>
    </row>
    <row r="61" spans="2:26" ht="21.75" customHeight="1" x14ac:dyDescent="0.3">
      <c r="B61" s="15"/>
      <c r="C61" s="184" t="s">
        <v>115</v>
      </c>
      <c r="D61" s="278">
        <v>6</v>
      </c>
      <c r="E61" s="278"/>
      <c r="F61" s="278"/>
      <c r="G61" s="278"/>
      <c r="H61" s="278">
        <v>1.2</v>
      </c>
      <c r="I61" s="278"/>
      <c r="J61" s="278"/>
      <c r="K61" s="278">
        <v>0.15</v>
      </c>
      <c r="L61" s="278"/>
      <c r="M61" s="278"/>
      <c r="N61" s="278">
        <v>1</v>
      </c>
      <c r="O61" s="278"/>
      <c r="P61" s="278"/>
      <c r="Q61" s="11">
        <f t="shared" si="1"/>
        <v>1.08</v>
      </c>
      <c r="R61" s="334"/>
      <c r="S61" s="335"/>
      <c r="T61" s="335"/>
      <c r="U61" s="335"/>
      <c r="V61" s="335"/>
      <c r="W61" s="335"/>
      <c r="X61" s="335"/>
      <c r="Y61" s="335"/>
      <c r="Z61" s="336"/>
    </row>
    <row r="62" spans="2:26" ht="21.75" customHeight="1" x14ac:dyDescent="0.3">
      <c r="B62" s="15"/>
      <c r="C62" s="184" t="s">
        <v>116</v>
      </c>
      <c r="D62" s="278">
        <v>11</v>
      </c>
      <c r="E62" s="278"/>
      <c r="F62" s="278"/>
      <c r="G62" s="278"/>
      <c r="H62" s="278">
        <v>1.2</v>
      </c>
      <c r="I62" s="278"/>
      <c r="J62" s="278"/>
      <c r="K62" s="278">
        <v>0.15</v>
      </c>
      <c r="L62" s="278"/>
      <c r="M62" s="278"/>
      <c r="N62" s="278">
        <v>1</v>
      </c>
      <c r="O62" s="278"/>
      <c r="P62" s="278"/>
      <c r="Q62" s="11">
        <f t="shared" si="1"/>
        <v>1.98</v>
      </c>
      <c r="R62" s="334"/>
      <c r="S62" s="335"/>
      <c r="T62" s="335"/>
      <c r="U62" s="335"/>
      <c r="V62" s="335"/>
      <c r="W62" s="335"/>
      <c r="X62" s="335"/>
      <c r="Y62" s="335"/>
      <c r="Z62" s="336"/>
    </row>
    <row r="63" spans="2:26" ht="21.75" customHeight="1" x14ac:dyDescent="0.3">
      <c r="B63" s="15"/>
      <c r="C63" s="184" t="s">
        <v>117</v>
      </c>
      <c r="D63" s="278">
        <v>6</v>
      </c>
      <c r="E63" s="278"/>
      <c r="F63" s="278"/>
      <c r="G63" s="278"/>
      <c r="H63" s="278">
        <v>1.2</v>
      </c>
      <c r="I63" s="278"/>
      <c r="J63" s="278"/>
      <c r="K63" s="278">
        <v>0.15</v>
      </c>
      <c r="L63" s="278"/>
      <c r="M63" s="278"/>
      <c r="N63" s="278">
        <v>1</v>
      </c>
      <c r="O63" s="278"/>
      <c r="P63" s="278"/>
      <c r="Q63" s="11">
        <f t="shared" si="1"/>
        <v>1.08</v>
      </c>
      <c r="R63" s="334"/>
      <c r="S63" s="335"/>
      <c r="T63" s="335"/>
      <c r="U63" s="335"/>
      <c r="V63" s="335"/>
      <c r="W63" s="335"/>
      <c r="X63" s="335"/>
      <c r="Y63" s="335"/>
      <c r="Z63" s="336"/>
    </row>
    <row r="64" spans="2:26" ht="21.75" customHeight="1" x14ac:dyDescent="0.3">
      <c r="B64" s="15"/>
      <c r="C64" s="184" t="s">
        <v>118</v>
      </c>
      <c r="D64" s="278">
        <v>4.5999999999999996</v>
      </c>
      <c r="E64" s="278"/>
      <c r="F64" s="278"/>
      <c r="G64" s="278"/>
      <c r="H64" s="278">
        <v>1.2</v>
      </c>
      <c r="I64" s="278"/>
      <c r="J64" s="278"/>
      <c r="K64" s="278">
        <v>0.15</v>
      </c>
      <c r="L64" s="278"/>
      <c r="M64" s="278"/>
      <c r="N64" s="278">
        <v>1</v>
      </c>
      <c r="O64" s="278"/>
      <c r="P64" s="278"/>
      <c r="Q64" s="11">
        <f t="shared" si="1"/>
        <v>0.83</v>
      </c>
      <c r="R64" s="334"/>
      <c r="S64" s="335"/>
      <c r="T64" s="335"/>
      <c r="U64" s="335"/>
      <c r="V64" s="335"/>
      <c r="W64" s="335"/>
      <c r="X64" s="335"/>
      <c r="Y64" s="335"/>
      <c r="Z64" s="336"/>
    </row>
    <row r="65" spans="2:26" ht="21.75" customHeight="1" x14ac:dyDescent="0.3">
      <c r="B65" s="15"/>
      <c r="C65" s="184" t="s">
        <v>119</v>
      </c>
      <c r="D65" s="278">
        <v>6.3</v>
      </c>
      <c r="E65" s="278"/>
      <c r="F65" s="278"/>
      <c r="G65" s="278"/>
      <c r="H65" s="278">
        <v>1.2</v>
      </c>
      <c r="I65" s="278"/>
      <c r="J65" s="278"/>
      <c r="K65" s="278">
        <v>0.15</v>
      </c>
      <c r="L65" s="278"/>
      <c r="M65" s="278"/>
      <c r="N65" s="278">
        <v>1</v>
      </c>
      <c r="O65" s="278"/>
      <c r="P65" s="278"/>
      <c r="Q65" s="11">
        <f t="shared" si="1"/>
        <v>1.1299999999999999</v>
      </c>
      <c r="R65" s="334"/>
      <c r="S65" s="335"/>
      <c r="T65" s="335"/>
      <c r="U65" s="335"/>
      <c r="V65" s="335"/>
      <c r="W65" s="335"/>
      <c r="X65" s="335"/>
      <c r="Y65" s="335"/>
      <c r="Z65" s="336"/>
    </row>
    <row r="66" spans="2:26" ht="21.75" customHeight="1" x14ac:dyDescent="0.3">
      <c r="B66" s="15"/>
      <c r="C66" s="184" t="s">
        <v>120</v>
      </c>
      <c r="D66" s="285">
        <v>4.8</v>
      </c>
      <c r="E66" s="286"/>
      <c r="F66" s="286"/>
      <c r="G66" s="287"/>
      <c r="H66" s="278">
        <v>1.2</v>
      </c>
      <c r="I66" s="278"/>
      <c r="J66" s="278"/>
      <c r="K66" s="278">
        <v>0.15</v>
      </c>
      <c r="L66" s="278"/>
      <c r="M66" s="278"/>
      <c r="N66" s="278">
        <v>1</v>
      </c>
      <c r="O66" s="278"/>
      <c r="P66" s="278"/>
      <c r="Q66" s="11">
        <f t="shared" ref="Q66" si="2">ROUND(N66*H66*K66*D66,2)</f>
        <v>0.86</v>
      </c>
      <c r="R66" s="334"/>
      <c r="S66" s="335"/>
      <c r="T66" s="335"/>
      <c r="U66" s="335"/>
      <c r="V66" s="335"/>
      <c r="W66" s="335"/>
      <c r="X66" s="335"/>
      <c r="Y66" s="335"/>
      <c r="Z66" s="336"/>
    </row>
    <row r="67" spans="2:26" ht="21.75" customHeight="1" x14ac:dyDescent="0.3">
      <c r="B67" s="15"/>
      <c r="C67" s="184" t="s">
        <v>121</v>
      </c>
      <c r="D67" s="285">
        <v>10</v>
      </c>
      <c r="E67" s="286"/>
      <c r="F67" s="286"/>
      <c r="G67" s="287"/>
      <c r="H67" s="278">
        <v>1.2</v>
      </c>
      <c r="I67" s="278"/>
      <c r="J67" s="278"/>
      <c r="K67" s="278">
        <v>0.15</v>
      </c>
      <c r="L67" s="278"/>
      <c r="M67" s="278"/>
      <c r="N67" s="278">
        <v>1</v>
      </c>
      <c r="O67" s="278"/>
      <c r="P67" s="278"/>
      <c r="Q67" s="11">
        <f t="shared" ref="Q67" si="3">ROUND(N67*H67*K67*D67,2)</f>
        <v>1.8</v>
      </c>
      <c r="R67" s="334"/>
      <c r="S67" s="335"/>
      <c r="T67" s="335"/>
      <c r="U67" s="335"/>
      <c r="V67" s="335"/>
      <c r="W67" s="335"/>
      <c r="X67" s="335"/>
      <c r="Y67" s="335"/>
      <c r="Z67" s="336"/>
    </row>
    <row r="68" spans="2:26" ht="21.75" customHeight="1" x14ac:dyDescent="0.3">
      <c r="B68" s="15"/>
      <c r="C68" s="13" t="s">
        <v>122</v>
      </c>
      <c r="D68" s="285"/>
      <c r="E68" s="286"/>
      <c r="F68" s="286"/>
      <c r="G68" s="287"/>
      <c r="H68" s="278"/>
      <c r="I68" s="278"/>
      <c r="J68" s="278"/>
      <c r="K68" s="278"/>
      <c r="L68" s="278"/>
      <c r="M68" s="278"/>
      <c r="N68" s="278"/>
      <c r="O68" s="278"/>
      <c r="P68" s="278"/>
      <c r="Q68" s="11"/>
      <c r="R68" s="334"/>
      <c r="S68" s="335"/>
      <c r="T68" s="335"/>
      <c r="U68" s="335"/>
      <c r="V68" s="335"/>
      <c r="W68" s="335"/>
      <c r="X68" s="335"/>
      <c r="Y68" s="335"/>
      <c r="Z68" s="336"/>
    </row>
    <row r="69" spans="2:26" ht="21.75" customHeight="1" x14ac:dyDescent="0.3">
      <c r="B69" s="15"/>
      <c r="C69" s="184" t="s">
        <v>126</v>
      </c>
      <c r="D69" s="285">
        <f>150-6</f>
        <v>144</v>
      </c>
      <c r="E69" s="286"/>
      <c r="F69" s="286"/>
      <c r="G69" s="287"/>
      <c r="H69" s="278">
        <v>0.3</v>
      </c>
      <c r="I69" s="278"/>
      <c r="J69" s="278"/>
      <c r="K69" s="278">
        <v>0.3</v>
      </c>
      <c r="L69" s="278"/>
      <c r="M69" s="278"/>
      <c r="N69" s="278">
        <v>2</v>
      </c>
      <c r="O69" s="278"/>
      <c r="P69" s="278"/>
      <c r="Q69" s="11">
        <f t="shared" ref="Q69" si="4">ROUND(N69*H69*K69*D69,2)</f>
        <v>25.92</v>
      </c>
      <c r="R69" s="334"/>
      <c r="S69" s="335"/>
      <c r="T69" s="335"/>
      <c r="U69" s="335"/>
      <c r="V69" s="335"/>
      <c r="W69" s="335"/>
      <c r="X69" s="335"/>
      <c r="Y69" s="335"/>
      <c r="Z69" s="336"/>
    </row>
    <row r="70" spans="2:26" ht="21.75" customHeight="1" x14ac:dyDescent="0.3">
      <c r="B70" s="15"/>
      <c r="C70" s="184" t="s">
        <v>127</v>
      </c>
      <c r="D70" s="285">
        <f>206-150</f>
        <v>56</v>
      </c>
      <c r="E70" s="286"/>
      <c r="F70" s="286"/>
      <c r="G70" s="287"/>
      <c r="H70" s="278">
        <v>0.3</v>
      </c>
      <c r="I70" s="278"/>
      <c r="J70" s="278"/>
      <c r="K70" s="278">
        <v>0.3</v>
      </c>
      <c r="L70" s="278"/>
      <c r="M70" s="278"/>
      <c r="N70" s="278">
        <v>2</v>
      </c>
      <c r="O70" s="278"/>
      <c r="P70" s="278"/>
      <c r="Q70" s="11">
        <f t="shared" ref="Q70:Q73" si="5">ROUND(N70*H70*K70*D70,2)</f>
        <v>10.08</v>
      </c>
      <c r="R70" s="334"/>
      <c r="S70" s="335"/>
      <c r="T70" s="335"/>
      <c r="U70" s="335"/>
      <c r="V70" s="335"/>
      <c r="W70" s="335"/>
      <c r="X70" s="335"/>
      <c r="Y70" s="335"/>
      <c r="Z70" s="336"/>
    </row>
    <row r="71" spans="2:26" ht="21.75" customHeight="1" x14ac:dyDescent="0.3">
      <c r="B71" s="15"/>
      <c r="C71" s="184" t="s">
        <v>128</v>
      </c>
      <c r="D71" s="285">
        <f>240-206</f>
        <v>34</v>
      </c>
      <c r="E71" s="286"/>
      <c r="F71" s="286"/>
      <c r="G71" s="287"/>
      <c r="H71" s="278">
        <v>0.3</v>
      </c>
      <c r="I71" s="278"/>
      <c r="J71" s="278"/>
      <c r="K71" s="278">
        <v>0.3</v>
      </c>
      <c r="L71" s="278"/>
      <c r="M71" s="278"/>
      <c r="N71" s="278">
        <v>2</v>
      </c>
      <c r="O71" s="278"/>
      <c r="P71" s="278"/>
      <c r="Q71" s="11">
        <f t="shared" si="5"/>
        <v>6.12</v>
      </c>
      <c r="R71" s="334"/>
      <c r="S71" s="335"/>
      <c r="T71" s="335"/>
      <c r="U71" s="335"/>
      <c r="V71" s="335"/>
      <c r="W71" s="335"/>
      <c r="X71" s="335"/>
      <c r="Y71" s="335"/>
      <c r="Z71" s="336"/>
    </row>
    <row r="72" spans="2:26" ht="21.75" customHeight="1" x14ac:dyDescent="0.3">
      <c r="B72" s="15"/>
      <c r="C72" s="184" t="s">
        <v>204</v>
      </c>
      <c r="D72" s="285">
        <f>374-240</f>
        <v>134</v>
      </c>
      <c r="E72" s="286"/>
      <c r="F72" s="286"/>
      <c r="G72" s="287"/>
      <c r="H72" s="278">
        <v>0.3</v>
      </c>
      <c r="I72" s="278"/>
      <c r="J72" s="278"/>
      <c r="K72" s="278">
        <v>0.3</v>
      </c>
      <c r="L72" s="278"/>
      <c r="M72" s="278"/>
      <c r="N72" s="278">
        <v>2</v>
      </c>
      <c r="O72" s="278"/>
      <c r="P72" s="278"/>
      <c r="Q72" s="11">
        <f t="shared" si="5"/>
        <v>24.12</v>
      </c>
      <c r="R72" s="334"/>
      <c r="S72" s="335"/>
      <c r="T72" s="335"/>
      <c r="U72" s="335"/>
      <c r="V72" s="335"/>
      <c r="W72" s="335"/>
      <c r="X72" s="335"/>
      <c r="Y72" s="335"/>
      <c r="Z72" s="336"/>
    </row>
    <row r="73" spans="2:26" ht="21.75" customHeight="1" x14ac:dyDescent="0.3">
      <c r="B73" s="15"/>
      <c r="C73" s="184" t="s">
        <v>129</v>
      </c>
      <c r="D73" s="285">
        <f>479-374</f>
        <v>105</v>
      </c>
      <c r="E73" s="286"/>
      <c r="F73" s="286"/>
      <c r="G73" s="287"/>
      <c r="H73" s="278">
        <v>0.3</v>
      </c>
      <c r="I73" s="278"/>
      <c r="J73" s="278"/>
      <c r="K73" s="278">
        <v>0.3</v>
      </c>
      <c r="L73" s="278"/>
      <c r="M73" s="278"/>
      <c r="N73" s="278">
        <v>2</v>
      </c>
      <c r="O73" s="278"/>
      <c r="P73" s="278"/>
      <c r="Q73" s="11">
        <f t="shared" si="5"/>
        <v>18.899999999999999</v>
      </c>
      <c r="R73" s="334"/>
      <c r="S73" s="335"/>
      <c r="T73" s="335"/>
      <c r="U73" s="335"/>
      <c r="V73" s="335"/>
      <c r="W73" s="335"/>
      <c r="X73" s="335"/>
      <c r="Y73" s="335"/>
      <c r="Z73" s="336"/>
    </row>
    <row r="74" spans="2:26" ht="21.75" customHeight="1" x14ac:dyDescent="0.3">
      <c r="B74" s="15"/>
      <c r="C74" s="184" t="s">
        <v>205</v>
      </c>
      <c r="D74" s="285">
        <f>600-587</f>
        <v>13</v>
      </c>
      <c r="E74" s="286"/>
      <c r="F74" s="286"/>
      <c r="G74" s="287"/>
      <c r="H74" s="278">
        <v>0.3</v>
      </c>
      <c r="I74" s="278"/>
      <c r="J74" s="278"/>
      <c r="K74" s="278">
        <v>0.3</v>
      </c>
      <c r="L74" s="278"/>
      <c r="M74" s="278"/>
      <c r="N74" s="278">
        <v>1</v>
      </c>
      <c r="O74" s="278"/>
      <c r="P74" s="278"/>
      <c r="Q74" s="11">
        <f t="shared" ref="Q74:Q75" si="6">ROUND(N74*H74*K74*D74,2)</f>
        <v>1.17</v>
      </c>
      <c r="R74" s="334"/>
      <c r="S74" s="335"/>
      <c r="T74" s="335"/>
      <c r="U74" s="335"/>
      <c r="V74" s="335"/>
      <c r="W74" s="335"/>
      <c r="X74" s="335"/>
      <c r="Y74" s="335"/>
      <c r="Z74" s="336"/>
    </row>
    <row r="75" spans="2:26" ht="21.75" customHeight="1" x14ac:dyDescent="0.3">
      <c r="B75" s="15"/>
      <c r="C75" s="184" t="s">
        <v>131</v>
      </c>
      <c r="D75" s="285">
        <f>720-600</f>
        <v>120</v>
      </c>
      <c r="E75" s="286"/>
      <c r="F75" s="286"/>
      <c r="G75" s="287"/>
      <c r="H75" s="278">
        <v>0.3</v>
      </c>
      <c r="I75" s="278"/>
      <c r="J75" s="278"/>
      <c r="K75" s="278">
        <v>0.3</v>
      </c>
      <c r="L75" s="278"/>
      <c r="M75" s="278"/>
      <c r="N75" s="278">
        <v>1</v>
      </c>
      <c r="O75" s="278"/>
      <c r="P75" s="278"/>
      <c r="Q75" s="11">
        <f t="shared" si="6"/>
        <v>10.8</v>
      </c>
      <c r="R75" s="334"/>
      <c r="S75" s="335"/>
      <c r="T75" s="335"/>
      <c r="U75" s="335"/>
      <c r="V75" s="335"/>
      <c r="W75" s="335"/>
      <c r="X75" s="335"/>
      <c r="Y75" s="335"/>
      <c r="Z75" s="336"/>
    </row>
    <row r="76" spans="2:26" ht="21.75" customHeight="1" x14ac:dyDescent="0.3">
      <c r="B76" s="15"/>
      <c r="C76" s="184" t="s">
        <v>132</v>
      </c>
      <c r="D76" s="285">
        <f>750-720</f>
        <v>30</v>
      </c>
      <c r="E76" s="286"/>
      <c r="F76" s="286"/>
      <c r="G76" s="287"/>
      <c r="H76" s="278">
        <v>0.3</v>
      </c>
      <c r="I76" s="278"/>
      <c r="J76" s="278"/>
      <c r="K76" s="278">
        <v>0.3</v>
      </c>
      <c r="L76" s="278"/>
      <c r="M76" s="278"/>
      <c r="N76" s="278">
        <v>2</v>
      </c>
      <c r="O76" s="278"/>
      <c r="P76" s="278"/>
      <c r="Q76" s="11">
        <f t="shared" ref="Q76" si="7">ROUND(N76*H76*K76*D76,2)</f>
        <v>5.4</v>
      </c>
      <c r="R76" s="334"/>
      <c r="S76" s="335"/>
      <c r="T76" s="335"/>
      <c r="U76" s="335"/>
      <c r="V76" s="335"/>
      <c r="W76" s="335"/>
      <c r="X76" s="335"/>
      <c r="Y76" s="335"/>
      <c r="Z76" s="336"/>
    </row>
    <row r="77" spans="2:26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2"/>
      <c r="Q77" s="19">
        <f>ROUND(SUM(Q59:Q76),2)</f>
        <v>112.12</v>
      </c>
      <c r="R77" s="334"/>
      <c r="S77" s="335"/>
      <c r="T77" s="335"/>
      <c r="U77" s="335"/>
      <c r="V77" s="335"/>
      <c r="W77" s="335"/>
      <c r="X77" s="335"/>
      <c r="Y77" s="335"/>
      <c r="Z77" s="336"/>
    </row>
    <row r="78" spans="2:26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2"/>
      <c r="Q78" s="19">
        <f>Q36</f>
        <v>654.09</v>
      </c>
      <c r="R78" s="334"/>
      <c r="S78" s="335"/>
      <c r="T78" s="335"/>
      <c r="U78" s="335"/>
      <c r="V78" s="335"/>
      <c r="W78" s="335"/>
      <c r="X78" s="335"/>
      <c r="Y78" s="335"/>
      <c r="Z78" s="336"/>
    </row>
    <row r="79" spans="2:26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2"/>
      <c r="Q79" s="19">
        <f>Q77+Q78</f>
        <v>766.21</v>
      </c>
      <c r="R79" s="337"/>
      <c r="S79" s="338"/>
      <c r="T79" s="338"/>
      <c r="U79" s="338"/>
      <c r="V79" s="338"/>
      <c r="W79" s="338"/>
      <c r="X79" s="338"/>
      <c r="Y79" s="338"/>
      <c r="Z79" s="339"/>
    </row>
    <row r="80" spans="2:26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9"/>
      <c r="R80" s="176"/>
      <c r="S80" s="180"/>
      <c r="T80" s="180"/>
      <c r="U80" s="180"/>
      <c r="Z80" s="3"/>
    </row>
    <row r="81" spans="2:26" x14ac:dyDescent="0.25">
      <c r="B81" s="2"/>
      <c r="N81" s="170"/>
      <c r="O81" s="171"/>
      <c r="P81" s="171"/>
      <c r="Q81" s="181"/>
      <c r="R81" s="176"/>
      <c r="S81" s="176"/>
      <c r="Z81" s="3"/>
    </row>
    <row r="82" spans="2:26" x14ac:dyDescent="0.25">
      <c r="B82" s="2"/>
      <c r="N82" s="170"/>
      <c r="O82" s="171"/>
      <c r="P82" s="171"/>
      <c r="Q82" s="181"/>
      <c r="R82" s="176"/>
      <c r="S82" s="176"/>
      <c r="Z82" s="3"/>
    </row>
    <row r="83" spans="2:26" x14ac:dyDescent="0.25">
      <c r="B83" s="2"/>
      <c r="N83" s="170"/>
      <c r="O83" s="171"/>
      <c r="P83" s="171"/>
      <c r="Q83" s="181"/>
      <c r="R83" s="176"/>
      <c r="S83" s="176"/>
      <c r="Z83" s="3"/>
    </row>
    <row r="84" spans="2:26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N84" s="170"/>
      <c r="O84" s="171"/>
      <c r="P84" s="171"/>
      <c r="Q84" s="181"/>
      <c r="R84" s="176"/>
      <c r="S84" s="176"/>
      <c r="Z84" s="3"/>
    </row>
    <row r="85" spans="2:26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76"/>
      <c r="O85" s="176"/>
      <c r="P85" s="176"/>
      <c r="Q85" s="176"/>
      <c r="R85" s="283" t="s">
        <v>22</v>
      </c>
      <c r="S85" s="283"/>
      <c r="T85" s="283"/>
      <c r="U85" s="283"/>
      <c r="V85" s="283"/>
      <c r="W85" s="283"/>
      <c r="X85" s="283"/>
      <c r="Y85" s="283"/>
      <c r="Z85" s="3"/>
    </row>
    <row r="86" spans="2:26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6"/>
      <c r="O86" s="176"/>
      <c r="P86" s="176"/>
      <c r="Q86" s="176"/>
      <c r="R86" s="284" t="s">
        <v>17</v>
      </c>
      <c r="S86" s="284"/>
      <c r="T86" s="284"/>
      <c r="U86" s="284"/>
      <c r="V86" s="284"/>
      <c r="W86" s="284"/>
      <c r="X86" s="284"/>
      <c r="Y86" s="284"/>
      <c r="Z86" s="3"/>
    </row>
    <row r="87" spans="2:26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22"/>
      <c r="O87" s="22"/>
      <c r="P87" s="22"/>
      <c r="Q87" s="22"/>
      <c r="R87" s="279" t="s">
        <v>7</v>
      </c>
      <c r="S87" s="279"/>
      <c r="T87" s="279"/>
      <c r="U87" s="279"/>
      <c r="V87" s="279"/>
      <c r="W87" s="279"/>
      <c r="X87" s="279"/>
      <c r="Y87" s="279"/>
      <c r="Z87" s="23"/>
    </row>
    <row r="88" spans="2:26" x14ac:dyDescent="0.25">
      <c r="B88" s="28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90"/>
      <c r="O88" s="297" t="s">
        <v>18</v>
      </c>
      <c r="P88" s="298"/>
      <c r="Q88" s="298"/>
      <c r="R88" s="298"/>
      <c r="S88" s="298"/>
      <c r="T88" s="298"/>
      <c r="U88" s="298"/>
      <c r="V88" s="298"/>
      <c r="W88" s="298"/>
      <c r="X88" s="299"/>
      <c r="Y88" s="306"/>
      <c r="Z88" s="307"/>
    </row>
    <row r="89" spans="2:26" x14ac:dyDescent="0.25">
      <c r="B89" s="291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3"/>
      <c r="O89" s="300"/>
      <c r="P89" s="301"/>
      <c r="Q89" s="301"/>
      <c r="R89" s="301"/>
      <c r="S89" s="301"/>
      <c r="T89" s="301"/>
      <c r="U89" s="301"/>
      <c r="V89" s="301"/>
      <c r="W89" s="301"/>
      <c r="X89" s="302"/>
      <c r="Y89" s="308"/>
      <c r="Z89" s="309"/>
    </row>
    <row r="90" spans="2:26" ht="30" customHeight="1" x14ac:dyDescent="0.25">
      <c r="B90" s="294"/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5"/>
      <c r="N90" s="296"/>
      <c r="O90" s="303"/>
      <c r="P90" s="304"/>
      <c r="Q90" s="304"/>
      <c r="R90" s="304"/>
      <c r="S90" s="304"/>
      <c r="T90" s="304"/>
      <c r="U90" s="304"/>
      <c r="V90" s="304"/>
      <c r="W90" s="304"/>
      <c r="X90" s="305"/>
      <c r="Y90" s="310"/>
      <c r="Z90" s="311"/>
    </row>
    <row r="91" spans="2:26" x14ac:dyDescent="0.25">
      <c r="B91" s="2"/>
      <c r="Z91" s="3"/>
    </row>
    <row r="92" spans="2:26" x14ac:dyDescent="0.25">
      <c r="B92" s="2"/>
      <c r="C92" s="171" t="s">
        <v>4</v>
      </c>
      <c r="D92" s="312" t="str">
        <f>D49</f>
        <v>207 DE 2024</v>
      </c>
      <c r="E92" s="312"/>
      <c r="F92" s="312"/>
      <c r="G92" s="312"/>
      <c r="H92" s="312"/>
      <c r="I92" s="312"/>
      <c r="J92" s="312"/>
      <c r="K92" s="312"/>
      <c r="L92" s="312"/>
      <c r="M92" s="312"/>
      <c r="P92" s="315"/>
      <c r="Q92" s="315"/>
      <c r="R92" s="315"/>
      <c r="S92" s="313"/>
      <c r="T92" s="313"/>
      <c r="U92" s="313"/>
      <c r="V92" s="313"/>
      <c r="W92" s="313"/>
      <c r="X92" s="313"/>
      <c r="Z92" s="4"/>
    </row>
    <row r="93" spans="2:26" ht="32.25" customHeight="1" x14ac:dyDescent="0.25">
      <c r="B93" s="2"/>
      <c r="C93" s="171" t="s">
        <v>5</v>
      </c>
      <c r="D93" s="314" t="str">
        <f>D50</f>
        <v>ENVIRONMENTAL AND GEOMEDCHANICAL SOLUTIONS - EGS SAS</v>
      </c>
      <c r="E93" s="314"/>
      <c r="F93" s="314"/>
      <c r="G93" s="314"/>
      <c r="H93" s="314"/>
      <c r="I93" s="314"/>
      <c r="J93" s="314"/>
      <c r="K93" s="314"/>
      <c r="L93" s="314"/>
      <c r="M93" s="314"/>
      <c r="P93" s="315" t="s">
        <v>6</v>
      </c>
      <c r="Q93" s="315"/>
      <c r="R93" s="315"/>
      <c r="S93" s="312" t="str">
        <f>S50</f>
        <v>HR INGENIERA SAS</v>
      </c>
      <c r="T93" s="312"/>
      <c r="U93" s="312"/>
      <c r="V93" s="312"/>
      <c r="W93" s="312"/>
      <c r="X93" s="312"/>
      <c r="Y93" s="174"/>
      <c r="Z93" s="175"/>
    </row>
    <row r="94" spans="2:26" x14ac:dyDescent="0.25">
      <c r="B94" s="2"/>
      <c r="Z94" s="3"/>
    </row>
    <row r="95" spans="2:26" ht="45" customHeight="1" x14ac:dyDescent="0.25">
      <c r="B95" s="326" t="s">
        <v>8</v>
      </c>
      <c r="C95" s="327"/>
      <c r="D95" s="328" t="s">
        <v>93</v>
      </c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9"/>
    </row>
    <row r="96" spans="2:26" x14ac:dyDescent="0.25">
      <c r="B96" s="2"/>
      <c r="Z96" s="3"/>
    </row>
    <row r="97" spans="2:26" ht="28.5" customHeight="1" x14ac:dyDescent="0.25">
      <c r="B97" s="330" t="str">
        <f>B54</f>
        <v>ITEM No.    610.1</v>
      </c>
      <c r="C97" s="318"/>
      <c r="D97" s="318" t="str">
        <f>D54</f>
        <v>AFIRMADO</v>
      </c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20"/>
      <c r="X97" s="316" t="s">
        <v>3</v>
      </c>
      <c r="Y97" s="317"/>
      <c r="Z97" s="5" t="str">
        <f>Z54</f>
        <v>M3</v>
      </c>
    </row>
    <row r="98" spans="2:26" x14ac:dyDescent="0.25">
      <c r="B98" s="2"/>
      <c r="Q98" s="176"/>
      <c r="Z98" s="4"/>
    </row>
    <row r="99" spans="2:26" ht="33.75" customHeight="1" x14ac:dyDescent="0.3">
      <c r="B99" s="6" t="s">
        <v>9</v>
      </c>
      <c r="C99" s="7" t="s">
        <v>10</v>
      </c>
      <c r="D99" s="321" t="s">
        <v>11</v>
      </c>
      <c r="E99" s="321"/>
      <c r="F99" s="321"/>
      <c r="G99" s="321"/>
      <c r="H99" s="321" t="s">
        <v>12</v>
      </c>
      <c r="I99" s="321"/>
      <c r="J99" s="321"/>
      <c r="K99" s="321" t="s">
        <v>13</v>
      </c>
      <c r="L99" s="321"/>
      <c r="M99" s="322"/>
      <c r="N99" s="321" t="s">
        <v>20</v>
      </c>
      <c r="O99" s="321"/>
      <c r="P99" s="322"/>
      <c r="Q99" s="8" t="s">
        <v>19</v>
      </c>
      <c r="R99" s="331" t="s">
        <v>21</v>
      </c>
      <c r="S99" s="332"/>
      <c r="T99" s="332"/>
      <c r="U99" s="332"/>
      <c r="V99" s="332"/>
      <c r="W99" s="332"/>
      <c r="X99" s="332"/>
      <c r="Y99" s="332"/>
      <c r="Z99" s="333"/>
    </row>
    <row r="100" spans="2:26" ht="21.75" customHeight="1" x14ac:dyDescent="0.25">
      <c r="B100" s="9">
        <v>1</v>
      </c>
      <c r="C100" s="10" t="s">
        <v>14</v>
      </c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11">
        <f>Q57</f>
        <v>678.48</v>
      </c>
      <c r="R100" s="331"/>
      <c r="S100" s="332"/>
      <c r="T100" s="332"/>
      <c r="U100" s="332"/>
      <c r="V100" s="332"/>
      <c r="W100" s="332"/>
      <c r="X100" s="332"/>
      <c r="Y100" s="332"/>
      <c r="Z100" s="333"/>
    </row>
    <row r="101" spans="2:26" ht="21.75" customHeight="1" x14ac:dyDescent="0.25">
      <c r="B101" s="12">
        <v>2</v>
      </c>
      <c r="C101" s="13" t="s">
        <v>15</v>
      </c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278"/>
      <c r="O101" s="278"/>
      <c r="P101" s="278"/>
      <c r="Q101" s="11"/>
      <c r="R101" s="334"/>
      <c r="S101" s="335"/>
      <c r="T101" s="335"/>
      <c r="U101" s="335"/>
      <c r="V101" s="335"/>
      <c r="W101" s="335"/>
      <c r="X101" s="335"/>
      <c r="Y101" s="335"/>
      <c r="Z101" s="336"/>
    </row>
    <row r="102" spans="2:26" ht="21.75" customHeight="1" x14ac:dyDescent="0.25">
      <c r="B102" s="9"/>
      <c r="C102" s="13" t="s">
        <v>122</v>
      </c>
      <c r="D102" s="278"/>
      <c r="E102" s="278"/>
      <c r="F102" s="278"/>
      <c r="G102" s="278"/>
      <c r="H102" s="278"/>
      <c r="I102" s="278"/>
      <c r="J102" s="278"/>
      <c r="K102" s="278"/>
      <c r="L102" s="278"/>
      <c r="M102" s="278"/>
      <c r="N102" s="278"/>
      <c r="O102" s="278"/>
      <c r="P102" s="278"/>
      <c r="Q102" s="11"/>
      <c r="R102" s="334"/>
      <c r="S102" s="335"/>
      <c r="T102" s="335"/>
      <c r="U102" s="335"/>
      <c r="V102" s="335"/>
      <c r="W102" s="335"/>
      <c r="X102" s="335"/>
      <c r="Y102" s="335"/>
      <c r="Z102" s="336"/>
    </row>
    <row r="103" spans="2:26" ht="21.75" customHeight="1" x14ac:dyDescent="0.25">
      <c r="B103" s="14"/>
      <c r="C103" s="184" t="s">
        <v>133</v>
      </c>
      <c r="D103" s="278">
        <f>1006-750</f>
        <v>256</v>
      </c>
      <c r="E103" s="278"/>
      <c r="F103" s="278"/>
      <c r="G103" s="278"/>
      <c r="H103" s="278">
        <v>0.3</v>
      </c>
      <c r="I103" s="278"/>
      <c r="J103" s="278"/>
      <c r="K103" s="278">
        <v>0.3</v>
      </c>
      <c r="L103" s="278"/>
      <c r="M103" s="278"/>
      <c r="N103" s="278">
        <v>1</v>
      </c>
      <c r="O103" s="278"/>
      <c r="P103" s="278"/>
      <c r="Q103" s="11">
        <f t="shared" ref="Q103" si="8">ROUND(N103*H103*K103*D103,2)</f>
        <v>23.04</v>
      </c>
      <c r="R103" s="334"/>
      <c r="S103" s="335"/>
      <c r="T103" s="335"/>
      <c r="U103" s="335"/>
      <c r="V103" s="335"/>
      <c r="W103" s="335"/>
      <c r="X103" s="335"/>
      <c r="Y103" s="335"/>
      <c r="Z103" s="336"/>
    </row>
    <row r="104" spans="2:26" ht="21.75" customHeight="1" x14ac:dyDescent="0.3">
      <c r="B104" s="15"/>
      <c r="C104" s="184"/>
      <c r="D104" s="278"/>
      <c r="E104" s="278"/>
      <c r="F104" s="278"/>
      <c r="G104" s="278"/>
      <c r="H104" s="278"/>
      <c r="I104" s="278"/>
      <c r="J104" s="278"/>
      <c r="K104" s="278"/>
      <c r="L104" s="278"/>
      <c r="M104" s="278"/>
      <c r="N104" s="278"/>
      <c r="O104" s="278"/>
      <c r="P104" s="278"/>
      <c r="Q104" s="11"/>
      <c r="R104" s="334"/>
      <c r="S104" s="335"/>
      <c r="T104" s="335"/>
      <c r="U104" s="335"/>
      <c r="V104" s="335"/>
      <c r="W104" s="335"/>
      <c r="X104" s="335"/>
      <c r="Y104" s="335"/>
      <c r="Z104" s="336"/>
    </row>
    <row r="105" spans="2:26" ht="21.75" customHeight="1" x14ac:dyDescent="0.3">
      <c r="B105" s="15"/>
      <c r="C105" s="184"/>
      <c r="D105" s="278"/>
      <c r="E105" s="278"/>
      <c r="F105" s="278"/>
      <c r="G105" s="278"/>
      <c r="H105" s="278"/>
      <c r="I105" s="278"/>
      <c r="J105" s="278"/>
      <c r="K105" s="278"/>
      <c r="L105" s="278"/>
      <c r="M105" s="278"/>
      <c r="N105" s="278"/>
      <c r="O105" s="278"/>
      <c r="P105" s="278"/>
      <c r="Q105" s="11"/>
      <c r="R105" s="334"/>
      <c r="S105" s="335"/>
      <c r="T105" s="335"/>
      <c r="U105" s="335"/>
      <c r="V105" s="335"/>
      <c r="W105" s="335"/>
      <c r="X105" s="335"/>
      <c r="Y105" s="335"/>
      <c r="Z105" s="336"/>
    </row>
    <row r="106" spans="2:26" ht="21.75" customHeight="1" x14ac:dyDescent="0.3">
      <c r="B106" s="15"/>
      <c r="C106" s="16" t="s">
        <v>215</v>
      </c>
      <c r="D106" s="278">
        <v>275.87</v>
      </c>
      <c r="E106" s="278"/>
      <c r="F106" s="278"/>
      <c r="G106" s="278"/>
      <c r="H106" s="278">
        <v>4.3</v>
      </c>
      <c r="I106" s="278"/>
      <c r="J106" s="278"/>
      <c r="K106" s="278">
        <v>0.3</v>
      </c>
      <c r="L106" s="278"/>
      <c r="M106" s="278"/>
      <c r="N106" s="278">
        <v>1</v>
      </c>
      <c r="O106" s="278"/>
      <c r="P106" s="278"/>
      <c r="Q106" s="11">
        <f t="shared" ref="Q106" si="9">ROUND(N106*H106*K106*D106,2)</f>
        <v>355.87</v>
      </c>
      <c r="R106" s="334"/>
      <c r="S106" s="335"/>
      <c r="T106" s="335"/>
      <c r="U106" s="335"/>
      <c r="V106" s="335"/>
      <c r="W106" s="335"/>
      <c r="X106" s="335"/>
      <c r="Y106" s="335"/>
      <c r="Z106" s="336"/>
    </row>
    <row r="107" spans="2:26" ht="21.75" customHeight="1" x14ac:dyDescent="0.3">
      <c r="B107" s="15"/>
      <c r="C107" s="184"/>
      <c r="D107" s="278"/>
      <c r="E107" s="278"/>
      <c r="F107" s="278"/>
      <c r="G107" s="278"/>
      <c r="H107" s="278"/>
      <c r="I107" s="278"/>
      <c r="J107" s="278"/>
      <c r="K107" s="278"/>
      <c r="L107" s="278"/>
      <c r="M107" s="278"/>
      <c r="N107" s="278"/>
      <c r="O107" s="278"/>
      <c r="P107" s="278"/>
      <c r="Q107" s="11"/>
      <c r="R107" s="334"/>
      <c r="S107" s="335"/>
      <c r="T107" s="335"/>
      <c r="U107" s="335"/>
      <c r="V107" s="335"/>
      <c r="W107" s="335"/>
      <c r="X107" s="335"/>
      <c r="Y107" s="335"/>
      <c r="Z107" s="336"/>
    </row>
    <row r="108" spans="2:26" ht="21.75" customHeight="1" x14ac:dyDescent="0.3">
      <c r="B108" s="15"/>
      <c r="C108" s="184"/>
      <c r="D108" s="278"/>
      <c r="E108" s="278"/>
      <c r="F108" s="278"/>
      <c r="G108" s="278"/>
      <c r="H108" s="278"/>
      <c r="I108" s="278"/>
      <c r="J108" s="278"/>
      <c r="K108" s="278"/>
      <c r="L108" s="278"/>
      <c r="M108" s="278"/>
      <c r="N108" s="278"/>
      <c r="O108" s="278"/>
      <c r="P108" s="278"/>
      <c r="Q108" s="11"/>
      <c r="R108" s="334"/>
      <c r="S108" s="335"/>
      <c r="T108" s="335"/>
      <c r="U108" s="335"/>
      <c r="V108" s="335"/>
      <c r="W108" s="335"/>
      <c r="X108" s="335"/>
      <c r="Y108" s="335"/>
      <c r="Z108" s="336"/>
    </row>
    <row r="109" spans="2:26" ht="21.75" customHeight="1" x14ac:dyDescent="0.3">
      <c r="B109" s="15"/>
      <c r="C109" s="184"/>
      <c r="D109" s="285"/>
      <c r="E109" s="286"/>
      <c r="F109" s="286"/>
      <c r="G109" s="287"/>
      <c r="H109" s="278"/>
      <c r="I109" s="278"/>
      <c r="J109" s="278"/>
      <c r="K109" s="278"/>
      <c r="L109" s="278"/>
      <c r="M109" s="278"/>
      <c r="N109" s="278"/>
      <c r="O109" s="278"/>
      <c r="P109" s="278"/>
      <c r="Q109" s="11"/>
      <c r="R109" s="334"/>
      <c r="S109" s="335"/>
      <c r="T109" s="335"/>
      <c r="U109" s="335"/>
      <c r="V109" s="335"/>
      <c r="W109" s="335"/>
      <c r="X109" s="335"/>
      <c r="Y109" s="335"/>
      <c r="Z109" s="336"/>
    </row>
    <row r="110" spans="2:26" ht="21.75" customHeight="1" x14ac:dyDescent="0.3">
      <c r="B110" s="15"/>
      <c r="C110" s="184"/>
      <c r="D110" s="285"/>
      <c r="E110" s="286"/>
      <c r="F110" s="286"/>
      <c r="G110" s="287"/>
      <c r="H110" s="278"/>
      <c r="I110" s="278"/>
      <c r="J110" s="278"/>
      <c r="K110" s="278"/>
      <c r="L110" s="278"/>
      <c r="M110" s="278"/>
      <c r="N110" s="278"/>
      <c r="O110" s="278"/>
      <c r="P110" s="278"/>
      <c r="Q110" s="11"/>
      <c r="R110" s="334"/>
      <c r="S110" s="335"/>
      <c r="T110" s="335"/>
      <c r="U110" s="335"/>
      <c r="V110" s="335"/>
      <c r="W110" s="335"/>
      <c r="X110" s="335"/>
      <c r="Y110" s="335"/>
      <c r="Z110" s="336"/>
    </row>
    <row r="111" spans="2:26" ht="21.75" customHeight="1" x14ac:dyDescent="0.3">
      <c r="B111" s="15"/>
      <c r="C111" s="13"/>
      <c r="D111" s="285"/>
      <c r="E111" s="286"/>
      <c r="F111" s="286"/>
      <c r="G111" s="287"/>
      <c r="H111" s="278"/>
      <c r="I111" s="278"/>
      <c r="J111" s="278"/>
      <c r="K111" s="278"/>
      <c r="L111" s="278"/>
      <c r="M111" s="278"/>
      <c r="N111" s="278"/>
      <c r="O111" s="278"/>
      <c r="P111" s="278"/>
      <c r="Q111" s="11"/>
      <c r="R111" s="334"/>
      <c r="S111" s="335"/>
      <c r="T111" s="335"/>
      <c r="U111" s="335"/>
      <c r="V111" s="335"/>
      <c r="W111" s="335"/>
      <c r="X111" s="335"/>
      <c r="Y111" s="335"/>
      <c r="Z111" s="336"/>
    </row>
    <row r="112" spans="2:26" ht="21.75" customHeight="1" x14ac:dyDescent="0.3">
      <c r="B112" s="15"/>
      <c r="C112" s="184"/>
      <c r="D112" s="285"/>
      <c r="E112" s="286"/>
      <c r="F112" s="286"/>
      <c r="G112" s="287"/>
      <c r="H112" s="278"/>
      <c r="I112" s="278"/>
      <c r="J112" s="278"/>
      <c r="K112" s="278"/>
      <c r="L112" s="278"/>
      <c r="M112" s="278"/>
      <c r="N112" s="278"/>
      <c r="O112" s="278"/>
      <c r="P112" s="278"/>
      <c r="Q112" s="11"/>
      <c r="R112" s="334"/>
      <c r="S112" s="335"/>
      <c r="T112" s="335"/>
      <c r="U112" s="335"/>
      <c r="V112" s="335"/>
      <c r="W112" s="335"/>
      <c r="X112" s="335"/>
      <c r="Y112" s="335"/>
      <c r="Z112" s="336"/>
    </row>
    <row r="113" spans="2:26" ht="21.75" customHeight="1" x14ac:dyDescent="0.3">
      <c r="B113" s="15"/>
      <c r="C113" s="184"/>
      <c r="D113" s="285"/>
      <c r="E113" s="286"/>
      <c r="F113" s="286"/>
      <c r="G113" s="287"/>
      <c r="H113" s="278"/>
      <c r="I113" s="278"/>
      <c r="J113" s="278"/>
      <c r="K113" s="278"/>
      <c r="L113" s="278"/>
      <c r="M113" s="278"/>
      <c r="N113" s="278"/>
      <c r="O113" s="278"/>
      <c r="P113" s="278"/>
      <c r="Q113" s="11"/>
      <c r="R113" s="334"/>
      <c r="S113" s="335"/>
      <c r="T113" s="335"/>
      <c r="U113" s="335"/>
      <c r="V113" s="335"/>
      <c r="W113" s="335"/>
      <c r="X113" s="335"/>
      <c r="Y113" s="335"/>
      <c r="Z113" s="336"/>
    </row>
    <row r="114" spans="2:26" ht="21.75" customHeight="1" x14ac:dyDescent="0.3">
      <c r="B114" s="15"/>
      <c r="C114" s="184"/>
      <c r="D114" s="285"/>
      <c r="E114" s="286"/>
      <c r="F114" s="286"/>
      <c r="G114" s="287"/>
      <c r="H114" s="278"/>
      <c r="I114" s="278"/>
      <c r="J114" s="278"/>
      <c r="K114" s="278"/>
      <c r="L114" s="278"/>
      <c r="M114" s="278"/>
      <c r="N114" s="278"/>
      <c r="O114" s="278"/>
      <c r="P114" s="278"/>
      <c r="Q114" s="11"/>
      <c r="R114" s="334"/>
      <c r="S114" s="335"/>
      <c r="T114" s="335"/>
      <c r="U114" s="335"/>
      <c r="V114" s="335"/>
      <c r="W114" s="335"/>
      <c r="X114" s="335"/>
      <c r="Y114" s="335"/>
      <c r="Z114" s="336"/>
    </row>
    <row r="115" spans="2:26" ht="21.75" customHeight="1" x14ac:dyDescent="0.3">
      <c r="B115" s="15"/>
      <c r="C115" s="184"/>
      <c r="D115" s="285"/>
      <c r="E115" s="286"/>
      <c r="F115" s="286"/>
      <c r="G115" s="287"/>
      <c r="H115" s="278"/>
      <c r="I115" s="278"/>
      <c r="J115" s="278"/>
      <c r="K115" s="278"/>
      <c r="L115" s="278"/>
      <c r="M115" s="278"/>
      <c r="N115" s="278"/>
      <c r="O115" s="278"/>
      <c r="P115" s="278"/>
      <c r="Q115" s="11"/>
      <c r="R115" s="334"/>
      <c r="S115" s="335"/>
      <c r="T115" s="335"/>
      <c r="U115" s="335"/>
      <c r="V115" s="335"/>
      <c r="W115" s="335"/>
      <c r="X115" s="335"/>
      <c r="Y115" s="335"/>
      <c r="Z115" s="336"/>
    </row>
    <row r="116" spans="2:26" ht="21.75" customHeight="1" x14ac:dyDescent="0.3">
      <c r="B116" s="15"/>
      <c r="C116" s="184"/>
      <c r="D116" s="285"/>
      <c r="E116" s="286"/>
      <c r="F116" s="286"/>
      <c r="G116" s="287"/>
      <c r="H116" s="278"/>
      <c r="I116" s="278"/>
      <c r="J116" s="278"/>
      <c r="K116" s="278"/>
      <c r="L116" s="278"/>
      <c r="M116" s="278"/>
      <c r="N116" s="278"/>
      <c r="O116" s="278"/>
      <c r="P116" s="278"/>
      <c r="Q116" s="11"/>
      <c r="R116" s="334"/>
      <c r="S116" s="335"/>
      <c r="T116" s="335"/>
      <c r="U116" s="335"/>
      <c r="V116" s="335"/>
      <c r="W116" s="335"/>
      <c r="X116" s="335"/>
      <c r="Y116" s="335"/>
      <c r="Z116" s="336"/>
    </row>
    <row r="117" spans="2:26" ht="21.75" customHeight="1" x14ac:dyDescent="0.3">
      <c r="B117" s="15"/>
      <c r="C117" s="184"/>
      <c r="D117" s="285"/>
      <c r="E117" s="286"/>
      <c r="F117" s="286"/>
      <c r="G117" s="287"/>
      <c r="H117" s="278"/>
      <c r="I117" s="278"/>
      <c r="J117" s="278"/>
      <c r="K117" s="278"/>
      <c r="L117" s="278"/>
      <c r="M117" s="278"/>
      <c r="N117" s="278"/>
      <c r="O117" s="278"/>
      <c r="P117" s="278"/>
      <c r="Q117" s="11"/>
      <c r="R117" s="334"/>
      <c r="S117" s="335"/>
      <c r="T117" s="335"/>
      <c r="U117" s="335"/>
      <c r="V117" s="335"/>
      <c r="W117" s="335"/>
      <c r="X117" s="335"/>
      <c r="Y117" s="335"/>
      <c r="Z117" s="336"/>
    </row>
    <row r="118" spans="2:26" ht="21.75" customHeight="1" x14ac:dyDescent="0.3">
      <c r="B118" s="15"/>
      <c r="C118" s="184"/>
      <c r="D118" s="285"/>
      <c r="E118" s="286"/>
      <c r="F118" s="286"/>
      <c r="G118" s="287"/>
      <c r="H118" s="278"/>
      <c r="I118" s="278"/>
      <c r="J118" s="278"/>
      <c r="K118" s="278"/>
      <c r="L118" s="278"/>
      <c r="M118" s="278"/>
      <c r="N118" s="278"/>
      <c r="O118" s="278"/>
      <c r="P118" s="278"/>
      <c r="Q118" s="11"/>
      <c r="R118" s="334"/>
      <c r="S118" s="335"/>
      <c r="T118" s="335"/>
      <c r="U118" s="335"/>
      <c r="V118" s="335"/>
      <c r="W118" s="335"/>
      <c r="X118" s="335"/>
      <c r="Y118" s="335"/>
      <c r="Z118" s="336"/>
    </row>
    <row r="119" spans="2:26" ht="21.75" customHeight="1" x14ac:dyDescent="0.3">
      <c r="B119" s="15"/>
      <c r="C119" s="184"/>
      <c r="D119" s="285"/>
      <c r="E119" s="286"/>
      <c r="F119" s="286"/>
      <c r="G119" s="287"/>
      <c r="H119" s="278"/>
      <c r="I119" s="278"/>
      <c r="J119" s="278"/>
      <c r="K119" s="278"/>
      <c r="L119" s="278"/>
      <c r="M119" s="278"/>
      <c r="N119" s="278"/>
      <c r="O119" s="278"/>
      <c r="P119" s="278"/>
      <c r="Q119" s="11"/>
      <c r="R119" s="334"/>
      <c r="S119" s="335"/>
      <c r="T119" s="335"/>
      <c r="U119" s="335"/>
      <c r="V119" s="335"/>
      <c r="W119" s="335"/>
      <c r="X119" s="335"/>
      <c r="Y119" s="335"/>
      <c r="Z119" s="336"/>
    </row>
    <row r="120" spans="2:26" ht="21.75" customHeight="1" x14ac:dyDescent="0.3">
      <c r="B120" s="15"/>
      <c r="C120" s="16"/>
      <c r="D120" s="280" t="s">
        <v>105</v>
      </c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2"/>
      <c r="Q120" s="19">
        <f>ROUND(SUM(Q102:Q119),2)</f>
        <v>378.91</v>
      </c>
      <c r="R120" s="334"/>
      <c r="S120" s="335"/>
      <c r="T120" s="335"/>
      <c r="U120" s="335"/>
      <c r="V120" s="335"/>
      <c r="W120" s="335"/>
      <c r="X120" s="335"/>
      <c r="Y120" s="335"/>
      <c r="Z120" s="336"/>
    </row>
    <row r="121" spans="2:26" ht="21.75" customHeight="1" x14ac:dyDescent="0.3">
      <c r="B121" s="15"/>
      <c r="C121" s="16"/>
      <c r="D121" s="280" t="s">
        <v>54</v>
      </c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2"/>
      <c r="Q121" s="19">
        <f>Q79</f>
        <v>766.21</v>
      </c>
      <c r="R121" s="334"/>
      <c r="S121" s="335"/>
      <c r="T121" s="335"/>
      <c r="U121" s="335"/>
      <c r="V121" s="335"/>
      <c r="W121" s="335"/>
      <c r="X121" s="335"/>
      <c r="Y121" s="335"/>
      <c r="Z121" s="336"/>
    </row>
    <row r="122" spans="2:26" ht="21" customHeight="1" x14ac:dyDescent="0.25">
      <c r="B122" s="17"/>
      <c r="C122" s="18"/>
      <c r="D122" s="280" t="s">
        <v>106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2"/>
      <c r="Q122" s="19">
        <f>Q120+Q121</f>
        <v>1145.1200000000001</v>
      </c>
      <c r="R122" s="337"/>
      <c r="S122" s="338"/>
      <c r="T122" s="338"/>
      <c r="U122" s="338"/>
      <c r="V122" s="338"/>
      <c r="W122" s="338"/>
      <c r="X122" s="338"/>
      <c r="Y122" s="338"/>
      <c r="Z122" s="339"/>
    </row>
    <row r="123" spans="2:26" x14ac:dyDescent="0.25">
      <c r="B123" s="20"/>
      <c r="C123" s="17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9"/>
      <c r="R123" s="176"/>
      <c r="S123" s="180"/>
      <c r="T123" s="180"/>
      <c r="U123" s="180"/>
      <c r="Z123" s="3"/>
    </row>
    <row r="124" spans="2:26" x14ac:dyDescent="0.25">
      <c r="B124" s="2"/>
      <c r="N124" s="170"/>
      <c r="O124" s="171"/>
      <c r="P124" s="171"/>
      <c r="Q124" s="181"/>
      <c r="R124" s="176"/>
      <c r="S124" s="176"/>
      <c r="Z124" s="3"/>
    </row>
    <row r="125" spans="2:26" x14ac:dyDescent="0.25">
      <c r="B125" s="2"/>
      <c r="N125" s="170"/>
      <c r="O125" s="171"/>
      <c r="P125" s="171"/>
      <c r="Q125" s="181"/>
      <c r="R125" s="176"/>
      <c r="S125" s="176"/>
      <c r="Z125" s="3"/>
    </row>
    <row r="126" spans="2:26" x14ac:dyDescent="0.25">
      <c r="B126" s="2"/>
      <c r="N126" s="170"/>
      <c r="O126" s="171"/>
      <c r="P126" s="171"/>
      <c r="Q126" s="181"/>
      <c r="R126" s="176"/>
      <c r="S126" s="176"/>
      <c r="Z126" s="3"/>
    </row>
    <row r="127" spans="2:26" x14ac:dyDescent="0.25">
      <c r="B127" s="2"/>
      <c r="C127" s="323"/>
      <c r="D127" s="323"/>
      <c r="E127" s="323"/>
      <c r="F127" s="323"/>
      <c r="G127" s="323"/>
      <c r="H127" s="323"/>
      <c r="I127" s="323"/>
      <c r="J127" s="323"/>
      <c r="K127" s="323"/>
      <c r="N127" s="170"/>
      <c r="O127" s="171"/>
      <c r="P127" s="171"/>
      <c r="Q127" s="181"/>
      <c r="R127" s="176"/>
      <c r="S127" s="176"/>
      <c r="Z127" s="3"/>
    </row>
    <row r="128" spans="2:26" x14ac:dyDescent="0.25">
      <c r="B128" s="2"/>
      <c r="C128" s="324" t="s">
        <v>90</v>
      </c>
      <c r="D128" s="324"/>
      <c r="E128" s="324"/>
      <c r="F128" s="324"/>
      <c r="G128" s="324"/>
      <c r="H128" s="324"/>
      <c r="I128" s="324"/>
      <c r="J128" s="324"/>
      <c r="K128" s="324"/>
      <c r="L128" s="182"/>
      <c r="M128" s="182"/>
      <c r="N128" s="176"/>
      <c r="O128" s="176"/>
      <c r="P128" s="176"/>
      <c r="Q128" s="176"/>
      <c r="R128" s="283" t="s">
        <v>22</v>
      </c>
      <c r="S128" s="283"/>
      <c r="T128" s="283"/>
      <c r="U128" s="283"/>
      <c r="V128" s="283"/>
      <c r="W128" s="283"/>
      <c r="X128" s="283"/>
      <c r="Y128" s="283"/>
      <c r="Z128" s="3"/>
    </row>
    <row r="129" spans="2:26" x14ac:dyDescent="0.25">
      <c r="B129" s="2"/>
      <c r="C129" s="325" t="s">
        <v>91</v>
      </c>
      <c r="D129" s="325"/>
      <c r="E129" s="325"/>
      <c r="F129" s="325"/>
      <c r="G129" s="325"/>
      <c r="H129" s="325"/>
      <c r="I129" s="325"/>
      <c r="J129" s="325"/>
      <c r="K129" s="325"/>
      <c r="L129" s="173"/>
      <c r="M129" s="173"/>
      <c r="N129" s="176"/>
      <c r="O129" s="176"/>
      <c r="P129" s="176"/>
      <c r="Q129" s="176"/>
      <c r="R129" s="284" t="s">
        <v>17</v>
      </c>
      <c r="S129" s="284"/>
      <c r="T129" s="284"/>
      <c r="U129" s="284"/>
      <c r="V129" s="284"/>
      <c r="W129" s="284"/>
      <c r="X129" s="284"/>
      <c r="Y129" s="284"/>
      <c r="Z129" s="3"/>
    </row>
    <row r="130" spans="2:26" ht="16.5" thickBot="1" x14ac:dyDescent="0.3">
      <c r="B130" s="21"/>
      <c r="C130" s="279" t="s">
        <v>86</v>
      </c>
      <c r="D130" s="279"/>
      <c r="E130" s="279"/>
      <c r="F130" s="279"/>
      <c r="G130" s="279"/>
      <c r="H130" s="279"/>
      <c r="I130" s="279"/>
      <c r="J130" s="279"/>
      <c r="K130" s="279"/>
      <c r="L130" s="183"/>
      <c r="M130" s="183"/>
      <c r="N130" s="22"/>
      <c r="O130" s="22"/>
      <c r="P130" s="22"/>
      <c r="Q130" s="22"/>
      <c r="R130" s="279" t="s">
        <v>7</v>
      </c>
      <c r="S130" s="279"/>
      <c r="T130" s="279"/>
      <c r="U130" s="279"/>
      <c r="V130" s="279"/>
      <c r="W130" s="279"/>
      <c r="X130" s="279"/>
      <c r="Y130" s="279"/>
      <c r="Z130" s="23"/>
    </row>
  </sheetData>
  <mergeCells count="330">
    <mergeCell ref="C87:K87"/>
    <mergeCell ref="R87:Y87"/>
    <mergeCell ref="D79:P79"/>
    <mergeCell ref="C84:K84"/>
    <mergeCell ref="C85:K85"/>
    <mergeCell ref="R85:Y85"/>
    <mergeCell ref="C86:K86"/>
    <mergeCell ref="R86:Y86"/>
    <mergeCell ref="D76:G76"/>
    <mergeCell ref="H76:J76"/>
    <mergeCell ref="K76:M76"/>
    <mergeCell ref="N76:P76"/>
    <mergeCell ref="D77:P77"/>
    <mergeCell ref="D78:P78"/>
    <mergeCell ref="D74:G74"/>
    <mergeCell ref="H74:J74"/>
    <mergeCell ref="K74:M74"/>
    <mergeCell ref="N74:P74"/>
    <mergeCell ref="D75:G75"/>
    <mergeCell ref="H75:J75"/>
    <mergeCell ref="K75:M75"/>
    <mergeCell ref="N75:P75"/>
    <mergeCell ref="D73:G73"/>
    <mergeCell ref="H73:J73"/>
    <mergeCell ref="K73:M73"/>
    <mergeCell ref="N73:P73"/>
    <mergeCell ref="D71:G71"/>
    <mergeCell ref="H71:J71"/>
    <mergeCell ref="K71:M71"/>
    <mergeCell ref="N71:P71"/>
    <mergeCell ref="D72:G72"/>
    <mergeCell ref="H72:J72"/>
    <mergeCell ref="K72:M72"/>
    <mergeCell ref="N72:P72"/>
    <mergeCell ref="D68:G68"/>
    <mergeCell ref="H68:J68"/>
    <mergeCell ref="K68:M68"/>
    <mergeCell ref="N68:P68"/>
    <mergeCell ref="D70:G70"/>
    <mergeCell ref="H70:J70"/>
    <mergeCell ref="K70:M70"/>
    <mergeCell ref="N70:P70"/>
    <mergeCell ref="D69:G69"/>
    <mergeCell ref="H69:J69"/>
    <mergeCell ref="K69:M69"/>
    <mergeCell ref="N69:P69"/>
    <mergeCell ref="D66:G66"/>
    <mergeCell ref="H66:J66"/>
    <mergeCell ref="K66:M66"/>
    <mergeCell ref="N66:P66"/>
    <mergeCell ref="D67:G67"/>
    <mergeCell ref="H67:J67"/>
    <mergeCell ref="K67:M67"/>
    <mergeCell ref="N67:P67"/>
    <mergeCell ref="D64:G64"/>
    <mergeCell ref="H64:J64"/>
    <mergeCell ref="K64:M64"/>
    <mergeCell ref="N64:P64"/>
    <mergeCell ref="D65:G65"/>
    <mergeCell ref="H65:J65"/>
    <mergeCell ref="K65:M65"/>
    <mergeCell ref="N65:P65"/>
    <mergeCell ref="N62:P62"/>
    <mergeCell ref="D63:G63"/>
    <mergeCell ref="H63:J63"/>
    <mergeCell ref="K63:M63"/>
    <mergeCell ref="N63:P63"/>
    <mergeCell ref="D60:G60"/>
    <mergeCell ref="H60:J60"/>
    <mergeCell ref="K60:M60"/>
    <mergeCell ref="N60:P60"/>
    <mergeCell ref="D61:G61"/>
    <mergeCell ref="H61:J61"/>
    <mergeCell ref="K61:M61"/>
    <mergeCell ref="N61:P61"/>
    <mergeCell ref="R56:Z56"/>
    <mergeCell ref="D57:G57"/>
    <mergeCell ref="H57:J57"/>
    <mergeCell ref="K57:M57"/>
    <mergeCell ref="N57:P57"/>
    <mergeCell ref="R57:Z79"/>
    <mergeCell ref="D50:M50"/>
    <mergeCell ref="P50:R50"/>
    <mergeCell ref="S50:X50"/>
    <mergeCell ref="D58:G58"/>
    <mergeCell ref="H58:J58"/>
    <mergeCell ref="K58:M58"/>
    <mergeCell ref="N58:P58"/>
    <mergeCell ref="D59:G59"/>
    <mergeCell ref="H59:J59"/>
    <mergeCell ref="K59:M59"/>
    <mergeCell ref="N59:P59"/>
    <mergeCell ref="D56:G56"/>
    <mergeCell ref="H56:J56"/>
    <mergeCell ref="K56:M56"/>
    <mergeCell ref="N56:P56"/>
    <mergeCell ref="D62:G62"/>
    <mergeCell ref="H62:J62"/>
    <mergeCell ref="K62:M62"/>
    <mergeCell ref="B52:C52"/>
    <mergeCell ref="D52:Z52"/>
    <mergeCell ref="B54:C54"/>
    <mergeCell ref="D54:W54"/>
    <mergeCell ref="X54:Y54"/>
    <mergeCell ref="B45:N47"/>
    <mergeCell ref="O45:X47"/>
    <mergeCell ref="Y45:Z47"/>
    <mergeCell ref="D49:M49"/>
    <mergeCell ref="P49:R49"/>
    <mergeCell ref="S49:X49"/>
    <mergeCell ref="R42:Y42"/>
    <mergeCell ref="R43:Y43"/>
    <mergeCell ref="R44:Y44"/>
    <mergeCell ref="C41:K41"/>
    <mergeCell ref="C42:K42"/>
    <mergeCell ref="C43:K43"/>
    <mergeCell ref="C44:K44"/>
    <mergeCell ref="D36:P36"/>
    <mergeCell ref="D35:P35"/>
    <mergeCell ref="D33:G33"/>
    <mergeCell ref="H33:J33"/>
    <mergeCell ref="K33:M33"/>
    <mergeCell ref="N33:P33"/>
    <mergeCell ref="D34:P34"/>
    <mergeCell ref="D31:G31"/>
    <mergeCell ref="H31:J31"/>
    <mergeCell ref="K31:M31"/>
    <mergeCell ref="N31:P31"/>
    <mergeCell ref="D32:G32"/>
    <mergeCell ref="H32:J32"/>
    <mergeCell ref="K32:M32"/>
    <mergeCell ref="N32:P32"/>
    <mergeCell ref="D29:G29"/>
    <mergeCell ref="H29:J29"/>
    <mergeCell ref="K29:M29"/>
    <mergeCell ref="N29:P29"/>
    <mergeCell ref="D30:G30"/>
    <mergeCell ref="H30:J30"/>
    <mergeCell ref="K30:M30"/>
    <mergeCell ref="N30:P30"/>
    <mergeCell ref="D27:G27"/>
    <mergeCell ref="H27:J27"/>
    <mergeCell ref="K27:M27"/>
    <mergeCell ref="N27:P27"/>
    <mergeCell ref="D28:G28"/>
    <mergeCell ref="H28:J28"/>
    <mergeCell ref="K28:M28"/>
    <mergeCell ref="N28:P28"/>
    <mergeCell ref="D25:G25"/>
    <mergeCell ref="H25:J25"/>
    <mergeCell ref="K25:M25"/>
    <mergeCell ref="N25:P25"/>
    <mergeCell ref="D26:G26"/>
    <mergeCell ref="H26:J26"/>
    <mergeCell ref="K26:M26"/>
    <mergeCell ref="N26:P26"/>
    <mergeCell ref="D23:G23"/>
    <mergeCell ref="H23:J23"/>
    <mergeCell ref="K23:M23"/>
    <mergeCell ref="N23:P23"/>
    <mergeCell ref="D24:G24"/>
    <mergeCell ref="H24:J24"/>
    <mergeCell ref="K24:M24"/>
    <mergeCell ref="N24:P24"/>
    <mergeCell ref="K16:M16"/>
    <mergeCell ref="N16:P16"/>
    <mergeCell ref="D21:G21"/>
    <mergeCell ref="H21:J21"/>
    <mergeCell ref="K21:M21"/>
    <mergeCell ref="N21:P21"/>
    <mergeCell ref="D22:G22"/>
    <mergeCell ref="H22:J22"/>
    <mergeCell ref="K22:M22"/>
    <mergeCell ref="N22:P22"/>
    <mergeCell ref="D19:G19"/>
    <mergeCell ref="H19:J19"/>
    <mergeCell ref="K19:M19"/>
    <mergeCell ref="N19:P19"/>
    <mergeCell ref="D20:G20"/>
    <mergeCell ref="H20:J20"/>
    <mergeCell ref="K20:M20"/>
    <mergeCell ref="N20:P20"/>
    <mergeCell ref="D13:G13"/>
    <mergeCell ref="H13:J13"/>
    <mergeCell ref="K13:M13"/>
    <mergeCell ref="N13:P13"/>
    <mergeCell ref="R13:Z13"/>
    <mergeCell ref="D14:G14"/>
    <mergeCell ref="H14:J14"/>
    <mergeCell ref="K14:M14"/>
    <mergeCell ref="N14:P14"/>
    <mergeCell ref="R14:Z36"/>
    <mergeCell ref="D17:G17"/>
    <mergeCell ref="H17:J17"/>
    <mergeCell ref="K17:M17"/>
    <mergeCell ref="N17:P17"/>
    <mergeCell ref="D18:G18"/>
    <mergeCell ref="H18:J18"/>
    <mergeCell ref="K18:M18"/>
    <mergeCell ref="N18:P18"/>
    <mergeCell ref="D15:G15"/>
    <mergeCell ref="H15:J15"/>
    <mergeCell ref="K15:M15"/>
    <mergeCell ref="N15:P15"/>
    <mergeCell ref="D16:G16"/>
    <mergeCell ref="H16:J16"/>
    <mergeCell ref="D7:M7"/>
    <mergeCell ref="P7:R7"/>
    <mergeCell ref="S7:X7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  <mergeCell ref="B88:N90"/>
    <mergeCell ref="O88:X90"/>
    <mergeCell ref="Y88:Z90"/>
    <mergeCell ref="D92:M92"/>
    <mergeCell ref="P92:R92"/>
    <mergeCell ref="S92:X92"/>
    <mergeCell ref="D93:M93"/>
    <mergeCell ref="P93:R93"/>
    <mergeCell ref="S93:X93"/>
    <mergeCell ref="B95:C95"/>
    <mergeCell ref="D95:Z95"/>
    <mergeCell ref="B97:C97"/>
    <mergeCell ref="D97:W97"/>
    <mergeCell ref="X97:Y97"/>
    <mergeCell ref="D99:G99"/>
    <mergeCell ref="H99:J99"/>
    <mergeCell ref="K99:M99"/>
    <mergeCell ref="N99:P99"/>
    <mergeCell ref="R99:Z99"/>
    <mergeCell ref="D100:G100"/>
    <mergeCell ref="H100:J100"/>
    <mergeCell ref="K100:M100"/>
    <mergeCell ref="N100:P100"/>
    <mergeCell ref="R100:Z122"/>
    <mergeCell ref="D101:G101"/>
    <mergeCell ref="H101:J101"/>
    <mergeCell ref="K101:M101"/>
    <mergeCell ref="N101:P101"/>
    <mergeCell ref="D102:G102"/>
    <mergeCell ref="H102:J102"/>
    <mergeCell ref="K102:M102"/>
    <mergeCell ref="N102:P102"/>
    <mergeCell ref="D103:G103"/>
    <mergeCell ref="H103:J103"/>
    <mergeCell ref="K103:M103"/>
    <mergeCell ref="N103:P103"/>
    <mergeCell ref="D104:G104"/>
    <mergeCell ref="H104:J104"/>
    <mergeCell ref="K104:M104"/>
    <mergeCell ref="N104:P104"/>
    <mergeCell ref="D105:G105"/>
    <mergeCell ref="H105:J105"/>
    <mergeCell ref="K105:M105"/>
    <mergeCell ref="N105:P105"/>
    <mergeCell ref="D106:G106"/>
    <mergeCell ref="H106:J106"/>
    <mergeCell ref="K106:M106"/>
    <mergeCell ref="N106:P106"/>
    <mergeCell ref="D107:G107"/>
    <mergeCell ref="H107:J107"/>
    <mergeCell ref="K107:M107"/>
    <mergeCell ref="N107:P107"/>
    <mergeCell ref="D108:G108"/>
    <mergeCell ref="H108:J108"/>
    <mergeCell ref="K108:M108"/>
    <mergeCell ref="N108:P108"/>
    <mergeCell ref="D109:G109"/>
    <mergeCell ref="H109:J109"/>
    <mergeCell ref="K109:M109"/>
    <mergeCell ref="N109:P109"/>
    <mergeCell ref="D110:G110"/>
    <mergeCell ref="H110:J110"/>
    <mergeCell ref="K110:M110"/>
    <mergeCell ref="N110:P110"/>
    <mergeCell ref="D111:G111"/>
    <mergeCell ref="H111:J111"/>
    <mergeCell ref="K111:M111"/>
    <mergeCell ref="N111:P111"/>
    <mergeCell ref="D112:G112"/>
    <mergeCell ref="H112:J112"/>
    <mergeCell ref="K112:M112"/>
    <mergeCell ref="N112:P112"/>
    <mergeCell ref="D113:G113"/>
    <mergeCell ref="H113:J113"/>
    <mergeCell ref="K113:M113"/>
    <mergeCell ref="N113:P113"/>
    <mergeCell ref="D114:G114"/>
    <mergeCell ref="H114:J114"/>
    <mergeCell ref="K114:M114"/>
    <mergeCell ref="N114:P114"/>
    <mergeCell ref="D115:G115"/>
    <mergeCell ref="H115:J115"/>
    <mergeCell ref="K115:M115"/>
    <mergeCell ref="N115:P115"/>
    <mergeCell ref="D116:G116"/>
    <mergeCell ref="H116:J116"/>
    <mergeCell ref="K116:M116"/>
    <mergeCell ref="N116:P116"/>
    <mergeCell ref="D117:G117"/>
    <mergeCell ref="H117:J117"/>
    <mergeCell ref="K117:M117"/>
    <mergeCell ref="N117:P117"/>
    <mergeCell ref="D118:G118"/>
    <mergeCell ref="H118:J118"/>
    <mergeCell ref="K118:M118"/>
    <mergeCell ref="N118:P118"/>
    <mergeCell ref="D119:G119"/>
    <mergeCell ref="H119:J119"/>
    <mergeCell ref="K119:M119"/>
    <mergeCell ref="N119:P119"/>
    <mergeCell ref="D120:P120"/>
    <mergeCell ref="D121:P121"/>
    <mergeCell ref="D122:P122"/>
    <mergeCell ref="C127:K127"/>
    <mergeCell ref="C128:K128"/>
    <mergeCell ref="R128:Y128"/>
    <mergeCell ref="C129:K129"/>
    <mergeCell ref="R129:Y129"/>
    <mergeCell ref="C130:K130"/>
    <mergeCell ref="R130:Y130"/>
  </mergeCells>
  <phoneticPr fontId="13" type="noConversion"/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CAA9B-E5BC-4109-9F10-081E72C78EC0}">
  <dimension ref="B1:Z130"/>
  <sheetViews>
    <sheetView view="pageBreakPreview" topLeftCell="A121" zoomScale="80" zoomScaleNormal="90" zoomScaleSheetLayoutView="80" workbookViewId="0">
      <selection activeCell="P6" sqref="P6:X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3.285156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31.5" customHeight="1" x14ac:dyDescent="0.25">
      <c r="B11" s="330" t="s">
        <v>123</v>
      </c>
      <c r="C11" s="318"/>
      <c r="D11" s="318" t="s">
        <v>24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PRESUPUESTO!F29</f>
        <v>77.63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125</v>
      </c>
      <c r="D16" s="285">
        <f>6</f>
        <v>6</v>
      </c>
      <c r="E16" s="286"/>
      <c r="F16" s="286"/>
      <c r="G16" s="287"/>
      <c r="H16" s="278"/>
      <c r="I16" s="278"/>
      <c r="J16" s="278"/>
      <c r="K16" s="278"/>
      <c r="L16" s="278"/>
      <c r="M16" s="278"/>
      <c r="N16" s="278"/>
      <c r="O16" s="278"/>
      <c r="P16" s="278"/>
      <c r="Q16" s="11"/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9"/>
      <c r="C17" s="184" t="s">
        <v>124</v>
      </c>
      <c r="D17" s="285">
        <v>3.9</v>
      </c>
      <c r="E17" s="286"/>
      <c r="F17" s="286"/>
      <c r="G17" s="287"/>
      <c r="H17" s="278">
        <v>0.15</v>
      </c>
      <c r="I17" s="278"/>
      <c r="J17" s="278"/>
      <c r="K17" s="278">
        <v>0.1</v>
      </c>
      <c r="L17" s="278"/>
      <c r="M17" s="278"/>
      <c r="N17" s="278">
        <f>ROUND(D16/3+1,0)</f>
        <v>3</v>
      </c>
      <c r="O17" s="278"/>
      <c r="P17" s="278"/>
      <c r="Q17" s="11">
        <f t="shared" ref="Q17:Q29" si="0">ROUND(N17*H17*K17*D17,2)</f>
        <v>0.18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25">
      <c r="B18" s="14"/>
      <c r="C18" s="13" t="s">
        <v>126</v>
      </c>
      <c r="D18" s="285">
        <f>150-6</f>
        <v>144</v>
      </c>
      <c r="E18" s="286"/>
      <c r="F18" s="286"/>
      <c r="G18" s="287"/>
      <c r="H18" s="278"/>
      <c r="I18" s="278"/>
      <c r="J18" s="278"/>
      <c r="K18" s="278"/>
      <c r="L18" s="278"/>
      <c r="M18" s="278"/>
      <c r="N18" s="278"/>
      <c r="O18" s="278"/>
      <c r="P18" s="278"/>
      <c r="Q18" s="11"/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25">
      <c r="B19" s="14"/>
      <c r="C19" s="184" t="s">
        <v>124</v>
      </c>
      <c r="D19" s="285">
        <v>4.3</v>
      </c>
      <c r="E19" s="286"/>
      <c r="F19" s="286"/>
      <c r="G19" s="287"/>
      <c r="H19" s="278">
        <v>0.15</v>
      </c>
      <c r="I19" s="278"/>
      <c r="J19" s="278"/>
      <c r="K19" s="278">
        <v>0.1</v>
      </c>
      <c r="L19" s="278"/>
      <c r="M19" s="278"/>
      <c r="N19" s="278">
        <f>ROUND(D18/3+1,0)</f>
        <v>49</v>
      </c>
      <c r="O19" s="278"/>
      <c r="P19" s="278"/>
      <c r="Q19" s="11">
        <f t="shared" ref="Q19" si="1">ROUND(N19*H19*K19*D19,2)</f>
        <v>3.16</v>
      </c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3">
      <c r="B20" s="15"/>
      <c r="C20" s="13" t="s">
        <v>127</v>
      </c>
      <c r="D20" s="285">
        <f>206-150</f>
        <v>56</v>
      </c>
      <c r="E20" s="286"/>
      <c r="F20" s="286"/>
      <c r="G20" s="287"/>
      <c r="H20" s="278"/>
      <c r="I20" s="278"/>
      <c r="J20" s="278"/>
      <c r="K20" s="278"/>
      <c r="L20" s="278"/>
      <c r="M20" s="278"/>
      <c r="N20" s="278"/>
      <c r="O20" s="278"/>
      <c r="P20" s="278"/>
      <c r="Q20" s="11"/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3">
      <c r="B21" s="15"/>
      <c r="C21" s="184" t="s">
        <v>124</v>
      </c>
      <c r="D21" s="285">
        <v>4.8</v>
      </c>
      <c r="E21" s="286"/>
      <c r="F21" s="286"/>
      <c r="G21" s="287"/>
      <c r="H21" s="278">
        <v>0.15</v>
      </c>
      <c r="I21" s="278"/>
      <c r="J21" s="278"/>
      <c r="K21" s="278">
        <v>0.1</v>
      </c>
      <c r="L21" s="278"/>
      <c r="M21" s="278"/>
      <c r="N21" s="278">
        <f>ROUND(D20/3+1,0)</f>
        <v>20</v>
      </c>
      <c r="O21" s="278"/>
      <c r="P21" s="278"/>
      <c r="Q21" s="11">
        <f t="shared" si="0"/>
        <v>1.44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128</v>
      </c>
      <c r="D22" s="285">
        <f>240-206</f>
        <v>34</v>
      </c>
      <c r="E22" s="286"/>
      <c r="F22" s="286"/>
      <c r="G22" s="287"/>
      <c r="H22" s="278"/>
      <c r="I22" s="278"/>
      <c r="J22" s="278"/>
      <c r="K22" s="278"/>
      <c r="L22" s="278"/>
      <c r="M22" s="278"/>
      <c r="N22" s="278"/>
      <c r="O22" s="278"/>
      <c r="P22" s="278"/>
      <c r="Q22" s="11"/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84" t="s">
        <v>124</v>
      </c>
      <c r="D23" s="285">
        <v>4.3</v>
      </c>
      <c r="E23" s="286"/>
      <c r="F23" s="286"/>
      <c r="G23" s="287"/>
      <c r="H23" s="278">
        <v>0.15</v>
      </c>
      <c r="I23" s="278"/>
      <c r="J23" s="278"/>
      <c r="K23" s="278">
        <v>0.1</v>
      </c>
      <c r="L23" s="278"/>
      <c r="M23" s="278"/>
      <c r="N23" s="278">
        <f>ROUND(D22/3+1,0)</f>
        <v>12</v>
      </c>
      <c r="O23" s="278"/>
      <c r="P23" s="278"/>
      <c r="Q23" s="11">
        <f t="shared" ref="Q23" si="2">ROUND(N23*H23*K23*D23,2)</f>
        <v>0.77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 t="s">
        <v>204</v>
      </c>
      <c r="D24" s="285">
        <f>374-240</f>
        <v>134</v>
      </c>
      <c r="E24" s="286"/>
      <c r="F24" s="286"/>
      <c r="G24" s="287"/>
      <c r="H24" s="278"/>
      <c r="I24" s="278"/>
      <c r="J24" s="278"/>
      <c r="K24" s="278"/>
      <c r="L24" s="278"/>
      <c r="M24" s="278"/>
      <c r="N24" s="278"/>
      <c r="O24" s="278"/>
      <c r="P24" s="278"/>
      <c r="Q24" s="11"/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84" t="s">
        <v>124</v>
      </c>
      <c r="D25" s="285">
        <v>4.3</v>
      </c>
      <c r="E25" s="286"/>
      <c r="F25" s="286"/>
      <c r="G25" s="287"/>
      <c r="H25" s="278">
        <v>0.15</v>
      </c>
      <c r="I25" s="278"/>
      <c r="J25" s="278"/>
      <c r="K25" s="278">
        <v>0.1</v>
      </c>
      <c r="L25" s="278"/>
      <c r="M25" s="278"/>
      <c r="N25" s="278">
        <f>ROUND(D24/3+1,0)</f>
        <v>46</v>
      </c>
      <c r="O25" s="278"/>
      <c r="P25" s="278"/>
      <c r="Q25" s="11">
        <f t="shared" si="0"/>
        <v>2.97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 t="s">
        <v>129</v>
      </c>
      <c r="D26" s="285">
        <f>479-374</f>
        <v>105</v>
      </c>
      <c r="E26" s="286"/>
      <c r="F26" s="286"/>
      <c r="G26" s="287"/>
      <c r="H26" s="278"/>
      <c r="I26" s="278"/>
      <c r="J26" s="278"/>
      <c r="K26" s="278"/>
      <c r="L26" s="278"/>
      <c r="M26" s="278"/>
      <c r="N26" s="278"/>
      <c r="O26" s="278"/>
      <c r="P26" s="278"/>
      <c r="Q26" s="11"/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84" t="s">
        <v>124</v>
      </c>
      <c r="D27" s="285">
        <v>4.3</v>
      </c>
      <c r="E27" s="286"/>
      <c r="F27" s="286"/>
      <c r="G27" s="287"/>
      <c r="H27" s="278">
        <v>0.15</v>
      </c>
      <c r="I27" s="278"/>
      <c r="J27" s="278"/>
      <c r="K27" s="278">
        <v>0.1</v>
      </c>
      <c r="L27" s="278"/>
      <c r="M27" s="278"/>
      <c r="N27" s="278">
        <f>ROUND(D26/3+1,0)</f>
        <v>36</v>
      </c>
      <c r="O27" s="278"/>
      <c r="P27" s="278"/>
      <c r="Q27" s="11">
        <f t="shared" ref="Q27" si="3">ROUND(N27*H27*K27*D27,2)</f>
        <v>2.3199999999999998</v>
      </c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3" t="s">
        <v>130</v>
      </c>
      <c r="D28" s="285">
        <f>587-479</f>
        <v>108</v>
      </c>
      <c r="E28" s="286"/>
      <c r="F28" s="286"/>
      <c r="G28" s="287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84" t="s">
        <v>124</v>
      </c>
      <c r="D29" s="285">
        <v>3.9</v>
      </c>
      <c r="E29" s="286"/>
      <c r="F29" s="286"/>
      <c r="G29" s="287"/>
      <c r="H29" s="278">
        <v>0.15</v>
      </c>
      <c r="I29" s="278"/>
      <c r="J29" s="278"/>
      <c r="K29" s="278">
        <v>0.1</v>
      </c>
      <c r="L29" s="278"/>
      <c r="M29" s="278"/>
      <c r="N29" s="278">
        <f>ROUND(D28/3+1,0)</f>
        <v>37</v>
      </c>
      <c r="O29" s="278"/>
      <c r="P29" s="278"/>
      <c r="Q29" s="11">
        <f t="shared" si="0"/>
        <v>2.16</v>
      </c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3" t="s">
        <v>205</v>
      </c>
      <c r="D30" s="285">
        <f>600-587</f>
        <v>13</v>
      </c>
      <c r="E30" s="286"/>
      <c r="F30" s="286"/>
      <c r="G30" s="287"/>
      <c r="H30" s="278"/>
      <c r="I30" s="278"/>
      <c r="J30" s="278"/>
      <c r="K30" s="278"/>
      <c r="L30" s="278"/>
      <c r="M30" s="278"/>
      <c r="N30" s="278"/>
      <c r="O30" s="278"/>
      <c r="P30" s="278"/>
      <c r="Q30" s="11"/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84" t="s">
        <v>124</v>
      </c>
      <c r="D31" s="285">
        <v>4.3</v>
      </c>
      <c r="E31" s="286"/>
      <c r="F31" s="286"/>
      <c r="G31" s="287"/>
      <c r="H31" s="278">
        <v>0.15</v>
      </c>
      <c r="I31" s="278"/>
      <c r="J31" s="278"/>
      <c r="K31" s="278">
        <v>0.1</v>
      </c>
      <c r="L31" s="278"/>
      <c r="M31" s="278"/>
      <c r="N31" s="278">
        <f>ROUND(D30/3+1,0)</f>
        <v>5</v>
      </c>
      <c r="O31" s="278"/>
      <c r="P31" s="278"/>
      <c r="Q31" s="11">
        <f t="shared" ref="Q31" si="4">ROUND(N31*H31*K31*D31,2)</f>
        <v>0.32</v>
      </c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3" t="s">
        <v>131</v>
      </c>
      <c r="D32" s="285">
        <f>720-600</f>
        <v>120</v>
      </c>
      <c r="E32" s="286"/>
      <c r="F32" s="286"/>
      <c r="G32" s="287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84" t="s">
        <v>124</v>
      </c>
      <c r="D33" s="278">
        <v>4.3</v>
      </c>
      <c r="E33" s="278"/>
      <c r="F33" s="278"/>
      <c r="G33" s="278"/>
      <c r="H33" s="278">
        <v>0.15</v>
      </c>
      <c r="I33" s="278"/>
      <c r="J33" s="278"/>
      <c r="K33" s="278">
        <v>0.1</v>
      </c>
      <c r="L33" s="278"/>
      <c r="M33" s="278"/>
      <c r="N33" s="278">
        <f>ROUND(D32/3+1,0)</f>
        <v>41</v>
      </c>
      <c r="O33" s="278"/>
      <c r="P33" s="278"/>
      <c r="Q33" s="11">
        <f t="shared" ref="Q33" si="5">ROUND(N33*H33*K33*D33,2)</f>
        <v>2.64</v>
      </c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9">
        <f>ROUND(SUM(Q16:Q33),2)</f>
        <v>15.96</v>
      </c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2"/>
      <c r="Q35" s="19">
        <v>0</v>
      </c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Q34+Q35</f>
        <v>15.96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0"/>
      <c r="C38" s="177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9"/>
      <c r="R38" s="176"/>
      <c r="S38" s="180"/>
      <c r="T38" s="180"/>
      <c r="U38" s="180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  <row r="45" spans="2:26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90"/>
      <c r="O45" s="297" t="s">
        <v>18</v>
      </c>
      <c r="P45" s="298"/>
      <c r="Q45" s="298"/>
      <c r="R45" s="298"/>
      <c r="S45" s="298"/>
      <c r="T45" s="298"/>
      <c r="U45" s="298"/>
      <c r="V45" s="298"/>
      <c r="W45" s="298"/>
      <c r="X45" s="299"/>
      <c r="Y45" s="306"/>
      <c r="Z45" s="307"/>
    </row>
    <row r="46" spans="2:26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3"/>
      <c r="O46" s="300"/>
      <c r="P46" s="301"/>
      <c r="Q46" s="301"/>
      <c r="R46" s="301"/>
      <c r="S46" s="301"/>
      <c r="T46" s="301"/>
      <c r="U46" s="301"/>
      <c r="V46" s="301"/>
      <c r="W46" s="301"/>
      <c r="X46" s="302"/>
      <c r="Y46" s="308"/>
      <c r="Z46" s="309"/>
    </row>
    <row r="47" spans="2:26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6"/>
      <c r="O47" s="303"/>
      <c r="P47" s="304"/>
      <c r="Q47" s="304"/>
      <c r="R47" s="304"/>
      <c r="S47" s="304"/>
      <c r="T47" s="304"/>
      <c r="U47" s="304"/>
      <c r="V47" s="304"/>
      <c r="W47" s="304"/>
      <c r="X47" s="305"/>
      <c r="Y47" s="310"/>
      <c r="Z47" s="311"/>
    </row>
    <row r="48" spans="2:26" x14ac:dyDescent="0.25">
      <c r="B48" s="2"/>
      <c r="Z48" s="3"/>
    </row>
    <row r="49" spans="2:26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P49" s="315"/>
      <c r="Q49" s="315"/>
      <c r="R49" s="315"/>
      <c r="S49" s="313"/>
      <c r="T49" s="313"/>
      <c r="U49" s="313"/>
      <c r="V49" s="313"/>
      <c r="W49" s="313"/>
      <c r="X49" s="313"/>
      <c r="Z49" s="4"/>
    </row>
    <row r="50" spans="2:26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P50" s="315" t="s">
        <v>6</v>
      </c>
      <c r="Q50" s="315"/>
      <c r="R50" s="315"/>
      <c r="S50" s="312" t="str">
        <f>S7</f>
        <v>HR INGENIERA SAS</v>
      </c>
      <c r="T50" s="312"/>
      <c r="U50" s="312"/>
      <c r="V50" s="312"/>
      <c r="W50" s="312"/>
      <c r="X50" s="312"/>
      <c r="Y50" s="174"/>
      <c r="Z50" s="175"/>
    </row>
    <row r="51" spans="2:26" x14ac:dyDescent="0.25">
      <c r="B51" s="2"/>
      <c r="Z51" s="3"/>
    </row>
    <row r="52" spans="2:26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9"/>
    </row>
    <row r="53" spans="2:26" x14ac:dyDescent="0.25">
      <c r="B53" s="2"/>
      <c r="Z53" s="3"/>
    </row>
    <row r="54" spans="2:26" ht="32.25" customHeight="1" x14ac:dyDescent="0.25">
      <c r="B54" s="330" t="str">
        <f>B11</f>
        <v>ITEM No.    2.13</v>
      </c>
      <c r="C54" s="318"/>
      <c r="D54" s="318" t="str">
        <f>D11</f>
        <v>EXCAVACIONES VARIAS EN MATERIAL COMÚN SECO A MANO (INCLUYE RETIRO DE SOBRANTES A UNA DISTANCIA MENOR DE 5 KM)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20"/>
      <c r="X54" s="316" t="s">
        <v>3</v>
      </c>
      <c r="Y54" s="317"/>
      <c r="Z54" s="5" t="str">
        <f>Z11</f>
        <v>M3</v>
      </c>
    </row>
    <row r="55" spans="2:26" x14ac:dyDescent="0.25">
      <c r="B55" s="2"/>
      <c r="Q55" s="176"/>
      <c r="Z55" s="4"/>
    </row>
    <row r="56" spans="2:26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12</v>
      </c>
      <c r="I56" s="321"/>
      <c r="J56" s="321"/>
      <c r="K56" s="321" t="s">
        <v>13</v>
      </c>
      <c r="L56" s="321"/>
      <c r="M56" s="322"/>
      <c r="N56" s="321" t="s">
        <v>20</v>
      </c>
      <c r="O56" s="321"/>
      <c r="P56" s="322"/>
      <c r="Q56" s="8" t="s">
        <v>19</v>
      </c>
      <c r="R56" s="331" t="s">
        <v>21</v>
      </c>
      <c r="S56" s="332"/>
      <c r="T56" s="332"/>
      <c r="U56" s="332"/>
      <c r="V56" s="332"/>
      <c r="W56" s="332"/>
      <c r="X56" s="332"/>
      <c r="Y56" s="332"/>
      <c r="Z56" s="333"/>
    </row>
    <row r="57" spans="2:26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11">
        <f>Q14</f>
        <v>77.63</v>
      </c>
      <c r="R57" s="331"/>
      <c r="S57" s="332"/>
      <c r="T57" s="332"/>
      <c r="U57" s="332"/>
      <c r="V57" s="332"/>
      <c r="W57" s="332"/>
      <c r="X57" s="332"/>
      <c r="Y57" s="332"/>
      <c r="Z57" s="333"/>
    </row>
    <row r="58" spans="2:26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11"/>
      <c r="R58" s="334"/>
      <c r="S58" s="335"/>
      <c r="T58" s="335"/>
      <c r="U58" s="335"/>
      <c r="V58" s="335"/>
      <c r="W58" s="335"/>
      <c r="X58" s="335"/>
      <c r="Y58" s="335"/>
      <c r="Z58" s="336"/>
    </row>
    <row r="59" spans="2:26" ht="21.75" customHeight="1" x14ac:dyDescent="0.25">
      <c r="B59" s="9"/>
      <c r="C59" s="13" t="s">
        <v>132</v>
      </c>
      <c r="D59" s="285">
        <f>750-720</f>
        <v>30</v>
      </c>
      <c r="E59" s="286"/>
      <c r="F59" s="286"/>
      <c r="G59" s="287"/>
      <c r="H59" s="278"/>
      <c r="I59" s="278"/>
      <c r="J59" s="278"/>
      <c r="K59" s="278"/>
      <c r="L59" s="278"/>
      <c r="M59" s="278"/>
      <c r="N59" s="278"/>
      <c r="O59" s="278"/>
      <c r="P59" s="278"/>
      <c r="Q59" s="11"/>
      <c r="R59" s="334"/>
      <c r="S59" s="335"/>
      <c r="T59" s="335"/>
      <c r="U59" s="335"/>
      <c r="V59" s="335"/>
      <c r="W59" s="335"/>
      <c r="X59" s="335"/>
      <c r="Y59" s="335"/>
      <c r="Z59" s="336"/>
    </row>
    <row r="60" spans="2:26" ht="21.75" customHeight="1" x14ac:dyDescent="0.25">
      <c r="B60" s="14"/>
      <c r="C60" s="184" t="s">
        <v>124</v>
      </c>
      <c r="D60" s="285">
        <v>4.8</v>
      </c>
      <c r="E60" s="286"/>
      <c r="F60" s="286"/>
      <c r="G60" s="287"/>
      <c r="H60" s="278">
        <v>0.15</v>
      </c>
      <c r="I60" s="278"/>
      <c r="J60" s="278"/>
      <c r="K60" s="278">
        <v>0.1</v>
      </c>
      <c r="L60" s="278"/>
      <c r="M60" s="278"/>
      <c r="N60" s="278">
        <f>ROUND(D59/3+1,0)</f>
        <v>11</v>
      </c>
      <c r="O60" s="278"/>
      <c r="P60" s="278"/>
      <c r="Q60" s="11">
        <f t="shared" ref="Q60" si="6">ROUND(N60*H60*K60*D60,2)</f>
        <v>0.79</v>
      </c>
      <c r="R60" s="334"/>
      <c r="S60" s="335"/>
      <c r="T60" s="335"/>
      <c r="U60" s="335"/>
      <c r="V60" s="335"/>
      <c r="W60" s="335"/>
      <c r="X60" s="335"/>
      <c r="Y60" s="335"/>
      <c r="Z60" s="336"/>
    </row>
    <row r="61" spans="2:26" ht="21.75" customHeight="1" x14ac:dyDescent="0.3">
      <c r="B61" s="15"/>
      <c r="C61" s="13" t="s">
        <v>133</v>
      </c>
      <c r="D61" s="278">
        <f>1006-750</f>
        <v>256</v>
      </c>
      <c r="E61" s="278"/>
      <c r="F61" s="278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11"/>
      <c r="R61" s="334"/>
      <c r="S61" s="335"/>
      <c r="T61" s="335"/>
      <c r="U61" s="335"/>
      <c r="V61" s="335"/>
      <c r="W61" s="335"/>
      <c r="X61" s="335"/>
      <c r="Y61" s="335"/>
      <c r="Z61" s="336"/>
    </row>
    <row r="62" spans="2:26" ht="21.75" customHeight="1" x14ac:dyDescent="0.3">
      <c r="B62" s="15"/>
      <c r="C62" s="184" t="s">
        <v>124</v>
      </c>
      <c r="D62" s="285">
        <v>4.3</v>
      </c>
      <c r="E62" s="286"/>
      <c r="F62" s="286"/>
      <c r="G62" s="287"/>
      <c r="H62" s="278">
        <v>0.15</v>
      </c>
      <c r="I62" s="278"/>
      <c r="J62" s="278"/>
      <c r="K62" s="278">
        <v>0.1</v>
      </c>
      <c r="L62" s="278"/>
      <c r="M62" s="278"/>
      <c r="N62" s="278">
        <f>ROUND(D61/3+1,0)</f>
        <v>86</v>
      </c>
      <c r="O62" s="278"/>
      <c r="P62" s="278"/>
      <c r="Q62" s="11">
        <f t="shared" ref="Q62" si="7">ROUND(N62*H62*K62*D62,2)</f>
        <v>5.55</v>
      </c>
      <c r="R62" s="334"/>
      <c r="S62" s="335"/>
      <c r="T62" s="335"/>
      <c r="U62" s="335"/>
      <c r="V62" s="335"/>
      <c r="W62" s="335"/>
      <c r="X62" s="335"/>
      <c r="Y62" s="335"/>
      <c r="Z62" s="336"/>
    </row>
    <row r="63" spans="2:26" ht="21.75" customHeight="1" x14ac:dyDescent="0.3">
      <c r="B63" s="15"/>
      <c r="C63" s="13" t="s">
        <v>104</v>
      </c>
      <c r="D63" s="278"/>
      <c r="E63" s="278"/>
      <c r="F63" s="278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11"/>
      <c r="R63" s="334"/>
      <c r="S63" s="335"/>
      <c r="T63" s="335"/>
      <c r="U63" s="335"/>
      <c r="V63" s="335"/>
      <c r="W63" s="335"/>
      <c r="X63" s="335"/>
      <c r="Y63" s="335"/>
      <c r="Z63" s="336"/>
    </row>
    <row r="64" spans="2:26" ht="21.75" customHeight="1" x14ac:dyDescent="0.3">
      <c r="B64" s="15"/>
      <c r="C64" s="184" t="s">
        <v>112</v>
      </c>
      <c r="D64" s="278">
        <v>4.0999999999999996</v>
      </c>
      <c r="E64" s="278"/>
      <c r="F64" s="278"/>
      <c r="G64" s="278"/>
      <c r="H64" s="278">
        <v>1.2</v>
      </c>
      <c r="I64" s="278"/>
      <c r="J64" s="278"/>
      <c r="K64" s="278">
        <v>0.25</v>
      </c>
      <c r="L64" s="278"/>
      <c r="M64" s="278"/>
      <c r="N64" s="278">
        <v>1</v>
      </c>
      <c r="O64" s="278"/>
      <c r="P64" s="278"/>
      <c r="Q64" s="11">
        <f t="shared" ref="Q64:Q75" si="8">ROUND(N64*H64*K64*D64,2)</f>
        <v>1.23</v>
      </c>
      <c r="R64" s="334"/>
      <c r="S64" s="335"/>
      <c r="T64" s="335"/>
      <c r="U64" s="335"/>
      <c r="V64" s="335"/>
      <c r="W64" s="335"/>
      <c r="X64" s="335"/>
      <c r="Y64" s="335"/>
      <c r="Z64" s="336"/>
    </row>
    <row r="65" spans="2:26" ht="21.75" customHeight="1" x14ac:dyDescent="0.3">
      <c r="B65" s="15"/>
      <c r="C65" s="184" t="s">
        <v>107</v>
      </c>
      <c r="D65" s="278">
        <v>4.5</v>
      </c>
      <c r="E65" s="278"/>
      <c r="F65" s="278"/>
      <c r="G65" s="278"/>
      <c r="H65" s="278">
        <v>1.2</v>
      </c>
      <c r="I65" s="278"/>
      <c r="J65" s="278"/>
      <c r="K65" s="278">
        <v>0.25</v>
      </c>
      <c r="L65" s="278"/>
      <c r="M65" s="278"/>
      <c r="N65" s="278">
        <v>1</v>
      </c>
      <c r="O65" s="278"/>
      <c r="P65" s="278"/>
      <c r="Q65" s="11">
        <f t="shared" si="8"/>
        <v>1.35</v>
      </c>
      <c r="R65" s="334"/>
      <c r="S65" s="335"/>
      <c r="T65" s="335"/>
      <c r="U65" s="335"/>
      <c r="V65" s="335"/>
      <c r="W65" s="335"/>
      <c r="X65" s="335"/>
      <c r="Y65" s="335"/>
      <c r="Z65" s="336"/>
    </row>
    <row r="66" spans="2:26" ht="21.75" customHeight="1" x14ac:dyDescent="0.3">
      <c r="B66" s="15"/>
      <c r="C66" s="184" t="s">
        <v>108</v>
      </c>
      <c r="D66" s="278">
        <v>11</v>
      </c>
      <c r="E66" s="278"/>
      <c r="F66" s="278"/>
      <c r="G66" s="278"/>
      <c r="H66" s="278">
        <v>1.2</v>
      </c>
      <c r="I66" s="278"/>
      <c r="J66" s="278"/>
      <c r="K66" s="278">
        <v>0.25</v>
      </c>
      <c r="L66" s="278"/>
      <c r="M66" s="278"/>
      <c r="N66" s="278">
        <v>1</v>
      </c>
      <c r="O66" s="278"/>
      <c r="P66" s="278"/>
      <c r="Q66" s="11">
        <f t="shared" si="8"/>
        <v>3.3</v>
      </c>
      <c r="R66" s="334"/>
      <c r="S66" s="335"/>
      <c r="T66" s="335"/>
      <c r="U66" s="335"/>
      <c r="V66" s="335"/>
      <c r="W66" s="335"/>
      <c r="X66" s="335"/>
      <c r="Y66" s="335"/>
      <c r="Z66" s="336"/>
    </row>
    <row r="67" spans="2:26" ht="21.75" customHeight="1" x14ac:dyDescent="0.3">
      <c r="B67" s="15"/>
      <c r="C67" s="184" t="s">
        <v>109</v>
      </c>
      <c r="D67" s="278">
        <v>3.5</v>
      </c>
      <c r="E67" s="278"/>
      <c r="F67" s="278"/>
      <c r="G67" s="278"/>
      <c r="H67" s="278">
        <v>1.2</v>
      </c>
      <c r="I67" s="278"/>
      <c r="J67" s="278"/>
      <c r="K67" s="278">
        <v>0.25</v>
      </c>
      <c r="L67" s="278"/>
      <c r="M67" s="278"/>
      <c r="N67" s="278">
        <v>1</v>
      </c>
      <c r="O67" s="278"/>
      <c r="P67" s="278"/>
      <c r="Q67" s="11">
        <f t="shared" si="8"/>
        <v>1.05</v>
      </c>
      <c r="R67" s="334"/>
      <c r="S67" s="335"/>
      <c r="T67" s="335"/>
      <c r="U67" s="335"/>
      <c r="V67" s="335"/>
      <c r="W67" s="335"/>
      <c r="X67" s="335"/>
      <c r="Y67" s="335"/>
      <c r="Z67" s="336"/>
    </row>
    <row r="68" spans="2:26" ht="21.75" customHeight="1" x14ac:dyDescent="0.3">
      <c r="B68" s="15"/>
      <c r="C68" s="184" t="s">
        <v>110</v>
      </c>
      <c r="D68" s="278">
        <v>4.0999999999999996</v>
      </c>
      <c r="E68" s="278"/>
      <c r="F68" s="278"/>
      <c r="G68" s="278"/>
      <c r="H68" s="278">
        <v>1.2</v>
      </c>
      <c r="I68" s="278"/>
      <c r="J68" s="278"/>
      <c r="K68" s="278">
        <v>0.25</v>
      </c>
      <c r="L68" s="278"/>
      <c r="M68" s="278"/>
      <c r="N68" s="278">
        <v>1</v>
      </c>
      <c r="O68" s="278"/>
      <c r="P68" s="278"/>
      <c r="Q68" s="11">
        <f t="shared" si="8"/>
        <v>1.23</v>
      </c>
      <c r="R68" s="334"/>
      <c r="S68" s="335"/>
      <c r="T68" s="335"/>
      <c r="U68" s="335"/>
      <c r="V68" s="335"/>
      <c r="W68" s="335"/>
      <c r="X68" s="335"/>
      <c r="Y68" s="335"/>
      <c r="Z68" s="336"/>
    </row>
    <row r="69" spans="2:26" ht="21.75" customHeight="1" x14ac:dyDescent="0.3">
      <c r="B69" s="15"/>
      <c r="C69" s="184" t="s">
        <v>111</v>
      </c>
      <c r="D69" s="278">
        <v>3.9</v>
      </c>
      <c r="E69" s="278"/>
      <c r="F69" s="278"/>
      <c r="G69" s="278"/>
      <c r="H69" s="278">
        <v>1.2</v>
      </c>
      <c r="I69" s="278"/>
      <c r="J69" s="278"/>
      <c r="K69" s="278">
        <v>0.25</v>
      </c>
      <c r="L69" s="278"/>
      <c r="M69" s="278"/>
      <c r="N69" s="278">
        <v>1</v>
      </c>
      <c r="O69" s="278"/>
      <c r="P69" s="278"/>
      <c r="Q69" s="11">
        <f t="shared" si="8"/>
        <v>1.17</v>
      </c>
      <c r="R69" s="334"/>
      <c r="S69" s="335"/>
      <c r="T69" s="335"/>
      <c r="U69" s="335"/>
      <c r="V69" s="335"/>
      <c r="W69" s="335"/>
      <c r="X69" s="335"/>
      <c r="Y69" s="335"/>
      <c r="Z69" s="336"/>
    </row>
    <row r="70" spans="2:26" ht="21.75" customHeight="1" x14ac:dyDescent="0.3">
      <c r="B70" s="15"/>
      <c r="C70" s="184" t="s">
        <v>114</v>
      </c>
      <c r="D70" s="278">
        <v>4.7</v>
      </c>
      <c r="E70" s="278"/>
      <c r="F70" s="278"/>
      <c r="G70" s="278"/>
      <c r="H70" s="278">
        <v>1.2</v>
      </c>
      <c r="I70" s="278"/>
      <c r="J70" s="278"/>
      <c r="K70" s="278">
        <v>0.25</v>
      </c>
      <c r="L70" s="278"/>
      <c r="M70" s="278"/>
      <c r="N70" s="278">
        <v>1</v>
      </c>
      <c r="O70" s="278"/>
      <c r="P70" s="278"/>
      <c r="Q70" s="11">
        <f t="shared" si="8"/>
        <v>1.41</v>
      </c>
      <c r="R70" s="334"/>
      <c r="S70" s="335"/>
      <c r="T70" s="335"/>
      <c r="U70" s="335"/>
      <c r="V70" s="335"/>
      <c r="W70" s="335"/>
      <c r="X70" s="335"/>
      <c r="Y70" s="335"/>
      <c r="Z70" s="336"/>
    </row>
    <row r="71" spans="2:26" ht="21.75" customHeight="1" x14ac:dyDescent="0.3">
      <c r="B71" s="15"/>
      <c r="C71" s="184" t="s">
        <v>115</v>
      </c>
      <c r="D71" s="278">
        <v>6</v>
      </c>
      <c r="E71" s="278"/>
      <c r="F71" s="278"/>
      <c r="G71" s="278"/>
      <c r="H71" s="278">
        <v>1.2</v>
      </c>
      <c r="I71" s="278"/>
      <c r="J71" s="278"/>
      <c r="K71" s="278">
        <v>0.25</v>
      </c>
      <c r="L71" s="278"/>
      <c r="M71" s="278"/>
      <c r="N71" s="278">
        <v>1</v>
      </c>
      <c r="O71" s="278"/>
      <c r="P71" s="278"/>
      <c r="Q71" s="11">
        <f t="shared" si="8"/>
        <v>1.8</v>
      </c>
      <c r="R71" s="334"/>
      <c r="S71" s="335"/>
      <c r="T71" s="335"/>
      <c r="U71" s="335"/>
      <c r="V71" s="335"/>
      <c r="W71" s="335"/>
      <c r="X71" s="335"/>
      <c r="Y71" s="335"/>
      <c r="Z71" s="336"/>
    </row>
    <row r="72" spans="2:26" ht="21.75" customHeight="1" x14ac:dyDescent="0.3">
      <c r="B72" s="15"/>
      <c r="C72" s="184" t="s">
        <v>116</v>
      </c>
      <c r="D72" s="278">
        <v>11</v>
      </c>
      <c r="E72" s="278"/>
      <c r="F72" s="278"/>
      <c r="G72" s="278"/>
      <c r="H72" s="278">
        <v>1.2</v>
      </c>
      <c r="I72" s="278"/>
      <c r="J72" s="278"/>
      <c r="K72" s="278">
        <v>0.25</v>
      </c>
      <c r="L72" s="278"/>
      <c r="M72" s="278"/>
      <c r="N72" s="278">
        <v>1</v>
      </c>
      <c r="O72" s="278"/>
      <c r="P72" s="278"/>
      <c r="Q72" s="11">
        <f t="shared" si="8"/>
        <v>3.3</v>
      </c>
      <c r="R72" s="334"/>
      <c r="S72" s="335"/>
      <c r="T72" s="335"/>
      <c r="U72" s="335"/>
      <c r="V72" s="335"/>
      <c r="W72" s="335"/>
      <c r="X72" s="335"/>
      <c r="Y72" s="335"/>
      <c r="Z72" s="336"/>
    </row>
    <row r="73" spans="2:26" ht="21.75" customHeight="1" x14ac:dyDescent="0.3">
      <c r="B73" s="15"/>
      <c r="C73" s="184" t="s">
        <v>117</v>
      </c>
      <c r="D73" s="278">
        <v>6</v>
      </c>
      <c r="E73" s="278"/>
      <c r="F73" s="278"/>
      <c r="G73" s="278"/>
      <c r="H73" s="278">
        <v>1.2</v>
      </c>
      <c r="I73" s="278"/>
      <c r="J73" s="278"/>
      <c r="K73" s="278">
        <v>0.25</v>
      </c>
      <c r="L73" s="278"/>
      <c r="M73" s="278"/>
      <c r="N73" s="278">
        <v>1</v>
      </c>
      <c r="O73" s="278"/>
      <c r="P73" s="278"/>
      <c r="Q73" s="11">
        <f t="shared" si="8"/>
        <v>1.8</v>
      </c>
      <c r="R73" s="334"/>
      <c r="S73" s="335"/>
      <c r="T73" s="335"/>
      <c r="U73" s="335"/>
      <c r="V73" s="335"/>
      <c r="W73" s="335"/>
      <c r="X73" s="335"/>
      <c r="Y73" s="335"/>
      <c r="Z73" s="336"/>
    </row>
    <row r="74" spans="2:26" ht="21.75" customHeight="1" x14ac:dyDescent="0.3">
      <c r="B74" s="15"/>
      <c r="C74" s="184" t="s">
        <v>118</v>
      </c>
      <c r="D74" s="278">
        <v>4.5999999999999996</v>
      </c>
      <c r="E74" s="278"/>
      <c r="F74" s="278"/>
      <c r="G74" s="278"/>
      <c r="H74" s="278">
        <v>1.2</v>
      </c>
      <c r="I74" s="278"/>
      <c r="J74" s="278"/>
      <c r="K74" s="278">
        <v>0.25</v>
      </c>
      <c r="L74" s="278"/>
      <c r="M74" s="278"/>
      <c r="N74" s="278">
        <v>1</v>
      </c>
      <c r="O74" s="278"/>
      <c r="P74" s="278"/>
      <c r="Q74" s="11">
        <f t="shared" si="8"/>
        <v>1.38</v>
      </c>
      <c r="R74" s="334"/>
      <c r="S74" s="335"/>
      <c r="T74" s="335"/>
      <c r="U74" s="335"/>
      <c r="V74" s="335"/>
      <c r="W74" s="335"/>
      <c r="X74" s="335"/>
      <c r="Y74" s="335"/>
      <c r="Z74" s="336"/>
    </row>
    <row r="75" spans="2:26" ht="21.75" customHeight="1" x14ac:dyDescent="0.3">
      <c r="B75" s="15"/>
      <c r="C75" s="184" t="s">
        <v>119</v>
      </c>
      <c r="D75" s="278">
        <v>6.3</v>
      </c>
      <c r="E75" s="278"/>
      <c r="F75" s="278"/>
      <c r="G75" s="278"/>
      <c r="H75" s="278">
        <v>1.2</v>
      </c>
      <c r="I75" s="278"/>
      <c r="J75" s="278"/>
      <c r="K75" s="278">
        <v>0.25</v>
      </c>
      <c r="L75" s="278"/>
      <c r="M75" s="278"/>
      <c r="N75" s="278">
        <v>1</v>
      </c>
      <c r="O75" s="278"/>
      <c r="P75" s="278"/>
      <c r="Q75" s="11">
        <f t="shared" si="8"/>
        <v>1.89</v>
      </c>
      <c r="R75" s="334"/>
      <c r="S75" s="335"/>
      <c r="T75" s="335"/>
      <c r="U75" s="335"/>
      <c r="V75" s="335"/>
      <c r="W75" s="335"/>
      <c r="X75" s="335"/>
      <c r="Y75" s="335"/>
      <c r="Z75" s="336"/>
    </row>
    <row r="76" spans="2:26" ht="21.75" customHeight="1" x14ac:dyDescent="0.3">
      <c r="B76" s="15"/>
      <c r="C76" s="185"/>
      <c r="D76" s="285"/>
      <c r="E76" s="286"/>
      <c r="F76" s="286"/>
      <c r="G76" s="287"/>
      <c r="H76" s="285"/>
      <c r="I76" s="286"/>
      <c r="J76" s="287"/>
      <c r="K76" s="285"/>
      <c r="L76" s="286"/>
      <c r="M76" s="287"/>
      <c r="N76" s="285"/>
      <c r="O76" s="286"/>
      <c r="P76" s="287"/>
      <c r="Q76" s="11"/>
      <c r="R76" s="334"/>
      <c r="S76" s="335"/>
      <c r="T76" s="335"/>
      <c r="U76" s="335"/>
      <c r="V76" s="335"/>
      <c r="W76" s="335"/>
      <c r="X76" s="335"/>
      <c r="Y76" s="335"/>
      <c r="Z76" s="336"/>
    </row>
    <row r="77" spans="2:26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2"/>
      <c r="Q77" s="19">
        <f>ROUND(SUM(Q59:Q76),2)</f>
        <v>27.25</v>
      </c>
      <c r="R77" s="334"/>
      <c r="S77" s="335"/>
      <c r="T77" s="335"/>
      <c r="U77" s="335"/>
      <c r="V77" s="335"/>
      <c r="W77" s="335"/>
      <c r="X77" s="335"/>
      <c r="Y77" s="335"/>
      <c r="Z77" s="336"/>
    </row>
    <row r="78" spans="2:26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2"/>
      <c r="Q78" s="19">
        <f>Q36</f>
        <v>15.96</v>
      </c>
      <c r="R78" s="334"/>
      <c r="S78" s="335"/>
      <c r="T78" s="335"/>
      <c r="U78" s="335"/>
      <c r="V78" s="335"/>
      <c r="W78" s="335"/>
      <c r="X78" s="335"/>
      <c r="Y78" s="335"/>
      <c r="Z78" s="336"/>
    </row>
    <row r="79" spans="2:26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2"/>
      <c r="Q79" s="19">
        <f>Q77+Q78</f>
        <v>43.21</v>
      </c>
      <c r="R79" s="337"/>
      <c r="S79" s="338"/>
      <c r="T79" s="338"/>
      <c r="U79" s="338"/>
      <c r="V79" s="338"/>
      <c r="W79" s="338"/>
      <c r="X79" s="338"/>
      <c r="Y79" s="338"/>
      <c r="Z79" s="339"/>
    </row>
    <row r="80" spans="2:26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9"/>
      <c r="R80" s="176"/>
      <c r="S80" s="180"/>
      <c r="T80" s="180"/>
      <c r="U80" s="180"/>
      <c r="Z80" s="3"/>
    </row>
    <row r="81" spans="2:26" x14ac:dyDescent="0.25">
      <c r="B81" s="2"/>
      <c r="N81" s="170"/>
      <c r="O81" s="171"/>
      <c r="P81" s="171"/>
      <c r="Q81" s="181"/>
      <c r="R81" s="176"/>
      <c r="S81" s="176"/>
      <c r="Z81" s="3"/>
    </row>
    <row r="82" spans="2:26" x14ac:dyDescent="0.25">
      <c r="B82" s="2"/>
      <c r="N82" s="170"/>
      <c r="O82" s="171"/>
      <c r="P82" s="171"/>
      <c r="Q82" s="181"/>
      <c r="R82" s="176"/>
      <c r="S82" s="176"/>
      <c r="Z82" s="3"/>
    </row>
    <row r="83" spans="2:26" x14ac:dyDescent="0.25">
      <c r="B83" s="2"/>
      <c r="N83" s="170"/>
      <c r="O83" s="171"/>
      <c r="P83" s="171"/>
      <c r="Q83" s="181"/>
      <c r="R83" s="176"/>
      <c r="S83" s="176"/>
      <c r="Z83" s="3"/>
    </row>
    <row r="84" spans="2:26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N84" s="170"/>
      <c r="O84" s="171"/>
      <c r="P84" s="171"/>
      <c r="Q84" s="181"/>
      <c r="R84" s="176"/>
      <c r="S84" s="176"/>
      <c r="Z84" s="3"/>
    </row>
    <row r="85" spans="2:26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76"/>
      <c r="O85" s="176"/>
      <c r="P85" s="176"/>
      <c r="Q85" s="176"/>
      <c r="R85" s="283" t="s">
        <v>22</v>
      </c>
      <c r="S85" s="283"/>
      <c r="T85" s="283"/>
      <c r="U85" s="283"/>
      <c r="V85" s="283"/>
      <c r="W85" s="283"/>
      <c r="X85" s="283"/>
      <c r="Y85" s="283"/>
      <c r="Z85" s="3"/>
    </row>
    <row r="86" spans="2:26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6"/>
      <c r="O86" s="176"/>
      <c r="P86" s="176"/>
      <c r="Q86" s="176"/>
      <c r="R86" s="284" t="s">
        <v>17</v>
      </c>
      <c r="S86" s="284"/>
      <c r="T86" s="284"/>
      <c r="U86" s="284"/>
      <c r="V86" s="284"/>
      <c r="W86" s="284"/>
      <c r="X86" s="284"/>
      <c r="Y86" s="284"/>
      <c r="Z86" s="3"/>
    </row>
    <row r="87" spans="2:26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22"/>
      <c r="O87" s="22"/>
      <c r="P87" s="22"/>
      <c r="Q87" s="22"/>
      <c r="R87" s="279" t="s">
        <v>7</v>
      </c>
      <c r="S87" s="279"/>
      <c r="T87" s="279"/>
      <c r="U87" s="279"/>
      <c r="V87" s="279"/>
      <c r="W87" s="279"/>
      <c r="X87" s="279"/>
      <c r="Y87" s="279"/>
      <c r="Z87" s="23"/>
    </row>
    <row r="88" spans="2:26" x14ac:dyDescent="0.25">
      <c r="B88" s="28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90"/>
      <c r="O88" s="297" t="s">
        <v>18</v>
      </c>
      <c r="P88" s="298"/>
      <c r="Q88" s="298"/>
      <c r="R88" s="298"/>
      <c r="S88" s="298"/>
      <c r="T88" s="298"/>
      <c r="U88" s="298"/>
      <c r="V88" s="298"/>
      <c r="W88" s="298"/>
      <c r="X88" s="299"/>
      <c r="Y88" s="306"/>
      <c r="Z88" s="307"/>
    </row>
    <row r="89" spans="2:26" x14ac:dyDescent="0.25">
      <c r="B89" s="291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3"/>
      <c r="O89" s="300"/>
      <c r="P89" s="301"/>
      <c r="Q89" s="301"/>
      <c r="R89" s="301"/>
      <c r="S89" s="301"/>
      <c r="T89" s="301"/>
      <c r="U89" s="301"/>
      <c r="V89" s="301"/>
      <c r="W89" s="301"/>
      <c r="X89" s="302"/>
      <c r="Y89" s="308"/>
      <c r="Z89" s="309"/>
    </row>
    <row r="90" spans="2:26" ht="30" customHeight="1" x14ac:dyDescent="0.25">
      <c r="B90" s="294"/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5"/>
      <c r="N90" s="296"/>
      <c r="O90" s="303"/>
      <c r="P90" s="304"/>
      <c r="Q90" s="304"/>
      <c r="R90" s="304"/>
      <c r="S90" s="304"/>
      <c r="T90" s="304"/>
      <c r="U90" s="304"/>
      <c r="V90" s="304"/>
      <c r="W90" s="304"/>
      <c r="X90" s="305"/>
      <c r="Y90" s="310"/>
      <c r="Z90" s="311"/>
    </row>
    <row r="91" spans="2:26" x14ac:dyDescent="0.25">
      <c r="B91" s="2"/>
      <c r="Z91" s="3"/>
    </row>
    <row r="92" spans="2:26" x14ac:dyDescent="0.25">
      <c r="B92" s="2"/>
      <c r="C92" s="171" t="s">
        <v>4</v>
      </c>
      <c r="D92" s="312" t="str">
        <f>D49</f>
        <v>207 DE 2024</v>
      </c>
      <c r="E92" s="312"/>
      <c r="F92" s="312"/>
      <c r="G92" s="312"/>
      <c r="H92" s="312"/>
      <c r="I92" s="312"/>
      <c r="J92" s="312"/>
      <c r="K92" s="312"/>
      <c r="L92" s="312"/>
      <c r="M92" s="312"/>
      <c r="P92" s="315"/>
      <c r="Q92" s="315"/>
      <c r="R92" s="315"/>
      <c r="S92" s="313"/>
      <c r="T92" s="313"/>
      <c r="U92" s="313"/>
      <c r="V92" s="313"/>
      <c r="W92" s="313"/>
      <c r="X92" s="313"/>
      <c r="Z92" s="4"/>
    </row>
    <row r="93" spans="2:26" ht="32.25" customHeight="1" x14ac:dyDescent="0.25">
      <c r="B93" s="2"/>
      <c r="C93" s="171" t="s">
        <v>5</v>
      </c>
      <c r="D93" s="314" t="str">
        <f>D50</f>
        <v>ENVIRONMENTAL AND GEOMEDCHANICAL SOLUTIONS - EGS SAS</v>
      </c>
      <c r="E93" s="314"/>
      <c r="F93" s="314"/>
      <c r="G93" s="314"/>
      <c r="H93" s="314"/>
      <c r="I93" s="314"/>
      <c r="J93" s="314"/>
      <c r="K93" s="314"/>
      <c r="L93" s="314"/>
      <c r="M93" s="314"/>
      <c r="P93" s="315" t="s">
        <v>6</v>
      </c>
      <c r="Q93" s="315"/>
      <c r="R93" s="315"/>
      <c r="S93" s="312" t="str">
        <f>S50</f>
        <v>HR INGENIERA SAS</v>
      </c>
      <c r="T93" s="312"/>
      <c r="U93" s="312"/>
      <c r="V93" s="312"/>
      <c r="W93" s="312"/>
      <c r="X93" s="312"/>
      <c r="Y93" s="174"/>
      <c r="Z93" s="175"/>
    </row>
    <row r="94" spans="2:26" x14ac:dyDescent="0.25">
      <c r="B94" s="2"/>
      <c r="Z94" s="3"/>
    </row>
    <row r="95" spans="2:26" ht="45" customHeight="1" x14ac:dyDescent="0.25">
      <c r="B95" s="326" t="s">
        <v>8</v>
      </c>
      <c r="C95" s="327"/>
      <c r="D95" s="328" t="s">
        <v>93</v>
      </c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9"/>
    </row>
    <row r="96" spans="2:26" x14ac:dyDescent="0.25">
      <c r="B96" s="2"/>
      <c r="Z96" s="3"/>
    </row>
    <row r="97" spans="2:26" ht="32.25" customHeight="1" x14ac:dyDescent="0.25">
      <c r="B97" s="330" t="str">
        <f>B54</f>
        <v>ITEM No.    2.13</v>
      </c>
      <c r="C97" s="318"/>
      <c r="D97" s="318" t="str">
        <f>D54</f>
        <v>EXCAVACIONES VARIAS EN MATERIAL COMÚN SECO A MANO (INCLUYE RETIRO DE SOBRANTES A UNA DISTANCIA MENOR DE 5 KM)</v>
      </c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20"/>
      <c r="X97" s="316" t="s">
        <v>3</v>
      </c>
      <c r="Y97" s="317"/>
      <c r="Z97" s="5" t="str">
        <f>Z54</f>
        <v>M3</v>
      </c>
    </row>
    <row r="98" spans="2:26" x14ac:dyDescent="0.25">
      <c r="B98" s="2"/>
      <c r="Q98" s="176"/>
      <c r="Z98" s="4"/>
    </row>
    <row r="99" spans="2:26" ht="33.75" customHeight="1" x14ac:dyDescent="0.3">
      <c r="B99" s="6" t="s">
        <v>9</v>
      </c>
      <c r="C99" s="7" t="s">
        <v>10</v>
      </c>
      <c r="D99" s="321" t="s">
        <v>11</v>
      </c>
      <c r="E99" s="321"/>
      <c r="F99" s="321"/>
      <c r="G99" s="321"/>
      <c r="H99" s="321" t="s">
        <v>12</v>
      </c>
      <c r="I99" s="321"/>
      <c r="J99" s="321"/>
      <c r="K99" s="321" t="s">
        <v>13</v>
      </c>
      <c r="L99" s="321"/>
      <c r="M99" s="322"/>
      <c r="N99" s="321" t="s">
        <v>20</v>
      </c>
      <c r="O99" s="321"/>
      <c r="P99" s="322"/>
      <c r="Q99" s="8" t="s">
        <v>19</v>
      </c>
      <c r="R99" s="331" t="s">
        <v>21</v>
      </c>
      <c r="S99" s="332"/>
      <c r="T99" s="332"/>
      <c r="U99" s="332"/>
      <c r="V99" s="332"/>
      <c r="W99" s="332"/>
      <c r="X99" s="332"/>
      <c r="Y99" s="332"/>
      <c r="Z99" s="333"/>
    </row>
    <row r="100" spans="2:26" ht="21.75" customHeight="1" x14ac:dyDescent="0.25">
      <c r="B100" s="9">
        <v>1</v>
      </c>
      <c r="C100" s="10" t="s">
        <v>14</v>
      </c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11">
        <f>Q57</f>
        <v>77.63</v>
      </c>
      <c r="R100" s="331"/>
      <c r="S100" s="332"/>
      <c r="T100" s="332"/>
      <c r="U100" s="332"/>
      <c r="V100" s="332"/>
      <c r="W100" s="332"/>
      <c r="X100" s="332"/>
      <c r="Y100" s="332"/>
      <c r="Z100" s="333"/>
    </row>
    <row r="101" spans="2:26" ht="21.75" customHeight="1" x14ac:dyDescent="0.25">
      <c r="B101" s="12">
        <v>2</v>
      </c>
      <c r="C101" s="13" t="s">
        <v>15</v>
      </c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278"/>
      <c r="O101" s="278"/>
      <c r="P101" s="278"/>
      <c r="Q101" s="11"/>
      <c r="R101" s="334"/>
      <c r="S101" s="335"/>
      <c r="T101" s="335"/>
      <c r="U101" s="335"/>
      <c r="V101" s="335"/>
      <c r="W101" s="335"/>
      <c r="X101" s="335"/>
      <c r="Y101" s="335"/>
      <c r="Z101" s="336"/>
    </row>
    <row r="102" spans="2:26" ht="21.75" customHeight="1" x14ac:dyDescent="0.25">
      <c r="B102" s="9"/>
      <c r="C102" s="13" t="s">
        <v>104</v>
      </c>
      <c r="D102" s="278"/>
      <c r="E102" s="278"/>
      <c r="F102" s="278"/>
      <c r="G102" s="278"/>
      <c r="H102" s="278"/>
      <c r="I102" s="278"/>
      <c r="J102" s="278"/>
      <c r="K102" s="278"/>
      <c r="L102" s="278"/>
      <c r="M102" s="278"/>
      <c r="N102" s="278"/>
      <c r="O102" s="278"/>
      <c r="P102" s="278"/>
      <c r="Q102" s="11"/>
      <c r="R102" s="334"/>
      <c r="S102" s="335"/>
      <c r="T102" s="335"/>
      <c r="U102" s="335"/>
      <c r="V102" s="335"/>
      <c r="W102" s="335"/>
      <c r="X102" s="335"/>
      <c r="Y102" s="335"/>
      <c r="Z102" s="336"/>
    </row>
    <row r="103" spans="2:26" ht="21.75" customHeight="1" x14ac:dyDescent="0.25">
      <c r="B103" s="14"/>
      <c r="C103" s="184" t="s">
        <v>120</v>
      </c>
      <c r="D103" s="285">
        <v>4.8</v>
      </c>
      <c r="E103" s="286"/>
      <c r="F103" s="286"/>
      <c r="G103" s="287"/>
      <c r="H103" s="278">
        <v>1.2</v>
      </c>
      <c r="I103" s="278"/>
      <c r="J103" s="278"/>
      <c r="K103" s="278">
        <v>0.25</v>
      </c>
      <c r="L103" s="278"/>
      <c r="M103" s="278"/>
      <c r="N103" s="278">
        <v>1</v>
      </c>
      <c r="O103" s="278"/>
      <c r="P103" s="278"/>
      <c r="Q103" s="11">
        <f t="shared" ref="Q103:Q106" si="9">ROUND(N103*H103*K103*D103,2)</f>
        <v>1.44</v>
      </c>
      <c r="R103" s="334"/>
      <c r="S103" s="335"/>
      <c r="T103" s="335"/>
      <c r="U103" s="335"/>
      <c r="V103" s="335"/>
      <c r="W103" s="335"/>
      <c r="X103" s="335"/>
      <c r="Y103" s="335"/>
      <c r="Z103" s="336"/>
    </row>
    <row r="104" spans="2:26" ht="21.75" customHeight="1" x14ac:dyDescent="0.3">
      <c r="B104" s="15"/>
      <c r="C104" s="184" t="s">
        <v>121</v>
      </c>
      <c r="D104" s="285">
        <v>10</v>
      </c>
      <c r="E104" s="286"/>
      <c r="F104" s="286"/>
      <c r="G104" s="287"/>
      <c r="H104" s="278">
        <v>1.2</v>
      </c>
      <c r="I104" s="278"/>
      <c r="J104" s="278"/>
      <c r="K104" s="278">
        <v>0.25</v>
      </c>
      <c r="L104" s="278"/>
      <c r="M104" s="278"/>
      <c r="N104" s="278">
        <v>1</v>
      </c>
      <c r="O104" s="278"/>
      <c r="P104" s="278"/>
      <c r="Q104" s="11">
        <f t="shared" si="9"/>
        <v>3</v>
      </c>
      <c r="R104" s="334"/>
      <c r="S104" s="335"/>
      <c r="T104" s="335"/>
      <c r="U104" s="335"/>
      <c r="V104" s="335"/>
      <c r="W104" s="335"/>
      <c r="X104" s="335"/>
      <c r="Y104" s="335"/>
      <c r="Z104" s="336"/>
    </row>
    <row r="105" spans="2:26" ht="21.75" customHeight="1" x14ac:dyDescent="0.3">
      <c r="B105" s="15"/>
      <c r="C105" s="184"/>
      <c r="D105" s="278"/>
      <c r="E105" s="278"/>
      <c r="F105" s="278"/>
      <c r="G105" s="278"/>
      <c r="H105" s="278"/>
      <c r="I105" s="278"/>
      <c r="J105" s="278"/>
      <c r="K105" s="278"/>
      <c r="L105" s="278"/>
      <c r="M105" s="278"/>
      <c r="N105" s="278"/>
      <c r="O105" s="278"/>
      <c r="P105" s="278"/>
      <c r="Q105" s="11"/>
      <c r="R105" s="334"/>
      <c r="S105" s="335"/>
      <c r="T105" s="335"/>
      <c r="U105" s="335"/>
      <c r="V105" s="335"/>
      <c r="W105" s="335"/>
      <c r="X105" s="335"/>
      <c r="Y105" s="335"/>
      <c r="Z105" s="336"/>
    </row>
    <row r="106" spans="2:26" ht="21.75" customHeight="1" x14ac:dyDescent="0.3">
      <c r="B106" s="15"/>
      <c r="C106" s="16" t="s">
        <v>214</v>
      </c>
      <c r="D106" s="278">
        <v>275.87</v>
      </c>
      <c r="E106" s="278"/>
      <c r="F106" s="278"/>
      <c r="G106" s="278"/>
      <c r="H106" s="278">
        <v>4.3</v>
      </c>
      <c r="I106" s="278"/>
      <c r="J106" s="278"/>
      <c r="K106" s="278">
        <v>0.3</v>
      </c>
      <c r="L106" s="278"/>
      <c r="M106" s="278"/>
      <c r="N106" s="278">
        <v>1</v>
      </c>
      <c r="O106" s="278"/>
      <c r="P106" s="278"/>
      <c r="Q106" s="11">
        <f t="shared" si="9"/>
        <v>355.87</v>
      </c>
      <c r="R106" s="334"/>
      <c r="S106" s="335"/>
      <c r="T106" s="335"/>
      <c r="U106" s="335"/>
      <c r="V106" s="335"/>
      <c r="W106" s="335"/>
      <c r="X106" s="335"/>
      <c r="Y106" s="335"/>
      <c r="Z106" s="336"/>
    </row>
    <row r="107" spans="2:26" ht="21.75" customHeight="1" x14ac:dyDescent="0.3">
      <c r="B107" s="15"/>
      <c r="C107" s="184"/>
      <c r="D107" s="278"/>
      <c r="E107" s="278"/>
      <c r="F107" s="278"/>
      <c r="G107" s="278"/>
      <c r="H107" s="278"/>
      <c r="I107" s="278"/>
      <c r="J107" s="278"/>
      <c r="K107" s="278"/>
      <c r="L107" s="278"/>
      <c r="M107" s="278"/>
      <c r="N107" s="278"/>
      <c r="O107" s="278"/>
      <c r="P107" s="278"/>
      <c r="Q107" s="11"/>
      <c r="R107" s="334"/>
      <c r="S107" s="335"/>
      <c r="T107" s="335"/>
      <c r="U107" s="335"/>
      <c r="V107" s="335"/>
      <c r="W107" s="335"/>
      <c r="X107" s="335"/>
      <c r="Y107" s="335"/>
      <c r="Z107" s="336"/>
    </row>
    <row r="108" spans="2:26" ht="21.75" customHeight="1" x14ac:dyDescent="0.3">
      <c r="B108" s="15"/>
      <c r="C108" s="184"/>
      <c r="D108" s="278"/>
      <c r="E108" s="278"/>
      <c r="F108" s="278"/>
      <c r="G108" s="278"/>
      <c r="H108" s="278"/>
      <c r="I108" s="278"/>
      <c r="J108" s="278"/>
      <c r="K108" s="278"/>
      <c r="L108" s="278"/>
      <c r="M108" s="278"/>
      <c r="N108" s="278"/>
      <c r="O108" s="278"/>
      <c r="P108" s="278"/>
      <c r="Q108" s="11"/>
      <c r="R108" s="334"/>
      <c r="S108" s="335"/>
      <c r="T108" s="335"/>
      <c r="U108" s="335"/>
      <c r="V108" s="335"/>
      <c r="W108" s="335"/>
      <c r="X108" s="335"/>
      <c r="Y108" s="335"/>
      <c r="Z108" s="336"/>
    </row>
    <row r="109" spans="2:26" ht="21.75" customHeight="1" x14ac:dyDescent="0.3">
      <c r="B109" s="15"/>
      <c r="C109" s="184"/>
      <c r="D109" s="278"/>
      <c r="E109" s="278"/>
      <c r="F109" s="278"/>
      <c r="G109" s="278"/>
      <c r="H109" s="278"/>
      <c r="I109" s="278"/>
      <c r="J109" s="278"/>
      <c r="K109" s="278"/>
      <c r="L109" s="278"/>
      <c r="M109" s="278"/>
      <c r="N109" s="278"/>
      <c r="O109" s="278"/>
      <c r="P109" s="278"/>
      <c r="Q109" s="11"/>
      <c r="R109" s="334"/>
      <c r="S109" s="335"/>
      <c r="T109" s="335"/>
      <c r="U109" s="335"/>
      <c r="V109" s="335"/>
      <c r="W109" s="335"/>
      <c r="X109" s="335"/>
      <c r="Y109" s="335"/>
      <c r="Z109" s="336"/>
    </row>
    <row r="110" spans="2:26" ht="21.75" customHeight="1" x14ac:dyDescent="0.3">
      <c r="B110" s="15"/>
      <c r="C110" s="184"/>
      <c r="D110" s="278"/>
      <c r="E110" s="278"/>
      <c r="F110" s="278"/>
      <c r="G110" s="278"/>
      <c r="H110" s="278"/>
      <c r="I110" s="278"/>
      <c r="J110" s="278"/>
      <c r="K110" s="278"/>
      <c r="L110" s="278"/>
      <c r="M110" s="278"/>
      <c r="N110" s="278"/>
      <c r="O110" s="278"/>
      <c r="P110" s="278"/>
      <c r="Q110" s="11"/>
      <c r="R110" s="334"/>
      <c r="S110" s="335"/>
      <c r="T110" s="335"/>
      <c r="U110" s="335"/>
      <c r="V110" s="335"/>
      <c r="W110" s="335"/>
      <c r="X110" s="335"/>
      <c r="Y110" s="335"/>
      <c r="Z110" s="336"/>
    </row>
    <row r="111" spans="2:26" ht="21.75" customHeight="1" x14ac:dyDescent="0.3">
      <c r="B111" s="15"/>
      <c r="C111" s="184"/>
      <c r="D111" s="278"/>
      <c r="E111" s="278"/>
      <c r="F111" s="278"/>
      <c r="G111" s="278"/>
      <c r="H111" s="278"/>
      <c r="I111" s="278"/>
      <c r="J111" s="278"/>
      <c r="K111" s="278"/>
      <c r="L111" s="278"/>
      <c r="M111" s="278"/>
      <c r="N111" s="278"/>
      <c r="O111" s="278"/>
      <c r="P111" s="278"/>
      <c r="Q111" s="11"/>
      <c r="R111" s="334"/>
      <c r="S111" s="335"/>
      <c r="T111" s="335"/>
      <c r="U111" s="335"/>
      <c r="V111" s="335"/>
      <c r="W111" s="335"/>
      <c r="X111" s="335"/>
      <c r="Y111" s="335"/>
      <c r="Z111" s="336"/>
    </row>
    <row r="112" spans="2:26" ht="21.75" customHeight="1" x14ac:dyDescent="0.3">
      <c r="B112" s="15"/>
      <c r="C112" s="184"/>
      <c r="D112" s="278"/>
      <c r="E112" s="278"/>
      <c r="F112" s="278"/>
      <c r="G112" s="278"/>
      <c r="H112" s="278"/>
      <c r="I112" s="278"/>
      <c r="J112" s="278"/>
      <c r="K112" s="278"/>
      <c r="L112" s="278"/>
      <c r="M112" s="278"/>
      <c r="N112" s="278"/>
      <c r="O112" s="278"/>
      <c r="P112" s="278"/>
      <c r="Q112" s="11"/>
      <c r="R112" s="334"/>
      <c r="S112" s="335"/>
      <c r="T112" s="335"/>
      <c r="U112" s="335"/>
      <c r="V112" s="335"/>
      <c r="W112" s="335"/>
      <c r="X112" s="335"/>
      <c r="Y112" s="335"/>
      <c r="Z112" s="336"/>
    </row>
    <row r="113" spans="2:26" ht="21.75" customHeight="1" x14ac:dyDescent="0.3">
      <c r="B113" s="15"/>
      <c r="C113" s="184"/>
      <c r="D113" s="278"/>
      <c r="E113" s="278"/>
      <c r="F113" s="278"/>
      <c r="G113" s="278"/>
      <c r="H113" s="278"/>
      <c r="I113" s="278"/>
      <c r="J113" s="278"/>
      <c r="K113" s="278"/>
      <c r="L113" s="278"/>
      <c r="M113" s="278"/>
      <c r="N113" s="278"/>
      <c r="O113" s="278"/>
      <c r="P113" s="278"/>
      <c r="Q113" s="11"/>
      <c r="R113" s="334"/>
      <c r="S113" s="335"/>
      <c r="T113" s="335"/>
      <c r="U113" s="335"/>
      <c r="V113" s="335"/>
      <c r="W113" s="335"/>
      <c r="X113" s="335"/>
      <c r="Y113" s="335"/>
      <c r="Z113" s="336"/>
    </row>
    <row r="114" spans="2:26" ht="21.75" customHeight="1" x14ac:dyDescent="0.3">
      <c r="B114" s="15"/>
      <c r="C114" s="184"/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8"/>
      <c r="Q114" s="11"/>
      <c r="R114" s="334"/>
      <c r="S114" s="335"/>
      <c r="T114" s="335"/>
      <c r="U114" s="335"/>
      <c r="V114" s="335"/>
      <c r="W114" s="335"/>
      <c r="X114" s="335"/>
      <c r="Y114" s="335"/>
      <c r="Z114" s="336"/>
    </row>
    <row r="115" spans="2:26" ht="21.75" customHeight="1" x14ac:dyDescent="0.3">
      <c r="B115" s="15"/>
      <c r="C115" s="184"/>
      <c r="D115" s="278"/>
      <c r="E115" s="278"/>
      <c r="F115" s="278"/>
      <c r="G115" s="278"/>
      <c r="H115" s="278"/>
      <c r="I115" s="278"/>
      <c r="J115" s="278"/>
      <c r="K115" s="278"/>
      <c r="L115" s="278"/>
      <c r="M115" s="278"/>
      <c r="N115" s="278"/>
      <c r="O115" s="278"/>
      <c r="P115" s="278"/>
      <c r="Q115" s="11"/>
      <c r="R115" s="334"/>
      <c r="S115" s="335"/>
      <c r="T115" s="335"/>
      <c r="U115" s="335"/>
      <c r="V115" s="335"/>
      <c r="W115" s="335"/>
      <c r="X115" s="335"/>
      <c r="Y115" s="335"/>
      <c r="Z115" s="336"/>
    </row>
    <row r="116" spans="2:26" ht="21.75" customHeight="1" x14ac:dyDescent="0.3">
      <c r="B116" s="15"/>
      <c r="C116" s="184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8"/>
      <c r="Q116" s="11"/>
      <c r="R116" s="334"/>
      <c r="S116" s="335"/>
      <c r="T116" s="335"/>
      <c r="U116" s="335"/>
      <c r="V116" s="335"/>
      <c r="W116" s="335"/>
      <c r="X116" s="335"/>
      <c r="Y116" s="335"/>
      <c r="Z116" s="336"/>
    </row>
    <row r="117" spans="2:26" ht="21.75" customHeight="1" x14ac:dyDescent="0.3">
      <c r="B117" s="15"/>
      <c r="C117" s="184"/>
      <c r="D117" s="278"/>
      <c r="E117" s="278"/>
      <c r="F117" s="278"/>
      <c r="G117" s="278"/>
      <c r="H117" s="278"/>
      <c r="I117" s="278"/>
      <c r="J117" s="278"/>
      <c r="K117" s="278"/>
      <c r="L117" s="278"/>
      <c r="M117" s="278"/>
      <c r="N117" s="278"/>
      <c r="O117" s="278"/>
      <c r="P117" s="278"/>
      <c r="Q117" s="11"/>
      <c r="R117" s="334"/>
      <c r="S117" s="335"/>
      <c r="T117" s="335"/>
      <c r="U117" s="335"/>
      <c r="V117" s="335"/>
      <c r="W117" s="335"/>
      <c r="X117" s="335"/>
      <c r="Y117" s="335"/>
      <c r="Z117" s="336"/>
    </row>
    <row r="118" spans="2:26" ht="21.75" customHeight="1" x14ac:dyDescent="0.3">
      <c r="B118" s="15"/>
      <c r="C118" s="184"/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8"/>
      <c r="Q118" s="11"/>
      <c r="R118" s="334"/>
      <c r="S118" s="335"/>
      <c r="T118" s="335"/>
      <c r="U118" s="335"/>
      <c r="V118" s="335"/>
      <c r="W118" s="335"/>
      <c r="X118" s="335"/>
      <c r="Y118" s="335"/>
      <c r="Z118" s="336"/>
    </row>
    <row r="119" spans="2:26" ht="21.75" customHeight="1" x14ac:dyDescent="0.3">
      <c r="B119" s="15"/>
      <c r="C119" s="185"/>
      <c r="D119" s="285"/>
      <c r="E119" s="286"/>
      <c r="F119" s="286"/>
      <c r="G119" s="287"/>
      <c r="H119" s="285"/>
      <c r="I119" s="286"/>
      <c r="J119" s="287"/>
      <c r="K119" s="285"/>
      <c r="L119" s="286"/>
      <c r="M119" s="287"/>
      <c r="N119" s="285"/>
      <c r="O119" s="286"/>
      <c r="P119" s="287"/>
      <c r="Q119" s="11"/>
      <c r="R119" s="334"/>
      <c r="S119" s="335"/>
      <c r="T119" s="335"/>
      <c r="U119" s="335"/>
      <c r="V119" s="335"/>
      <c r="W119" s="335"/>
      <c r="X119" s="335"/>
      <c r="Y119" s="335"/>
      <c r="Z119" s="336"/>
    </row>
    <row r="120" spans="2:26" ht="21.75" customHeight="1" x14ac:dyDescent="0.3">
      <c r="B120" s="15"/>
      <c r="C120" s="16"/>
      <c r="D120" s="280" t="s">
        <v>105</v>
      </c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2"/>
      <c r="Q120" s="19">
        <f>ROUND(SUM(Q102:Q119),2)</f>
        <v>360.31</v>
      </c>
      <c r="R120" s="334"/>
      <c r="S120" s="335"/>
      <c r="T120" s="335"/>
      <c r="U120" s="335"/>
      <c r="V120" s="335"/>
      <c r="W120" s="335"/>
      <c r="X120" s="335"/>
      <c r="Y120" s="335"/>
      <c r="Z120" s="336"/>
    </row>
    <row r="121" spans="2:26" ht="21.75" customHeight="1" x14ac:dyDescent="0.3">
      <c r="B121" s="15"/>
      <c r="C121" s="16"/>
      <c r="D121" s="280" t="s">
        <v>54</v>
      </c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2"/>
      <c r="Q121" s="19">
        <f>Q79</f>
        <v>43.21</v>
      </c>
      <c r="R121" s="334"/>
      <c r="S121" s="335"/>
      <c r="T121" s="335"/>
      <c r="U121" s="335"/>
      <c r="V121" s="335"/>
      <c r="W121" s="335"/>
      <c r="X121" s="335"/>
      <c r="Y121" s="335"/>
      <c r="Z121" s="336"/>
    </row>
    <row r="122" spans="2:26" ht="21" customHeight="1" x14ac:dyDescent="0.25">
      <c r="B122" s="17"/>
      <c r="C122" s="18"/>
      <c r="D122" s="280" t="s">
        <v>106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2"/>
      <c r="Q122" s="19">
        <f>Q120+Q121</f>
        <v>403.52</v>
      </c>
      <c r="R122" s="337"/>
      <c r="S122" s="338"/>
      <c r="T122" s="338"/>
      <c r="U122" s="338"/>
      <c r="V122" s="338"/>
      <c r="W122" s="338"/>
      <c r="X122" s="338"/>
      <c r="Y122" s="338"/>
      <c r="Z122" s="339"/>
    </row>
    <row r="123" spans="2:26" x14ac:dyDescent="0.25">
      <c r="B123" s="20"/>
      <c r="C123" s="17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9"/>
      <c r="R123" s="176"/>
      <c r="S123" s="180"/>
      <c r="T123" s="180"/>
      <c r="U123" s="180"/>
      <c r="Z123" s="3"/>
    </row>
    <row r="124" spans="2:26" x14ac:dyDescent="0.25">
      <c r="B124" s="2"/>
      <c r="N124" s="170"/>
      <c r="O124" s="171"/>
      <c r="P124" s="171"/>
      <c r="Q124" s="181"/>
      <c r="R124" s="176"/>
      <c r="S124" s="176"/>
      <c r="Z124" s="3"/>
    </row>
    <row r="125" spans="2:26" x14ac:dyDescent="0.25">
      <c r="B125" s="2"/>
      <c r="N125" s="170"/>
      <c r="O125" s="171"/>
      <c r="P125" s="171"/>
      <c r="Q125" s="181"/>
      <c r="R125" s="176"/>
      <c r="S125" s="176"/>
      <c r="Z125" s="3"/>
    </row>
    <row r="126" spans="2:26" x14ac:dyDescent="0.25">
      <c r="B126" s="2"/>
      <c r="N126" s="170"/>
      <c r="O126" s="171"/>
      <c r="P126" s="171"/>
      <c r="Q126" s="181"/>
      <c r="R126" s="176"/>
      <c r="S126" s="176"/>
      <c r="Z126" s="3"/>
    </row>
    <row r="127" spans="2:26" x14ac:dyDescent="0.25">
      <c r="B127" s="2"/>
      <c r="C127" s="323"/>
      <c r="D127" s="323"/>
      <c r="E127" s="323"/>
      <c r="F127" s="323"/>
      <c r="G127" s="323"/>
      <c r="H127" s="323"/>
      <c r="I127" s="323"/>
      <c r="J127" s="323"/>
      <c r="K127" s="323"/>
      <c r="N127" s="170"/>
      <c r="O127" s="171"/>
      <c r="P127" s="171"/>
      <c r="Q127" s="181"/>
      <c r="R127" s="176"/>
      <c r="S127" s="176"/>
      <c r="Z127" s="3"/>
    </row>
    <row r="128" spans="2:26" x14ac:dyDescent="0.25">
      <c r="B128" s="2"/>
      <c r="C128" s="324" t="s">
        <v>90</v>
      </c>
      <c r="D128" s="324"/>
      <c r="E128" s="324"/>
      <c r="F128" s="324"/>
      <c r="G128" s="324"/>
      <c r="H128" s="324"/>
      <c r="I128" s="324"/>
      <c r="J128" s="324"/>
      <c r="K128" s="324"/>
      <c r="L128" s="182"/>
      <c r="M128" s="182"/>
      <c r="N128" s="176"/>
      <c r="O128" s="176"/>
      <c r="P128" s="176"/>
      <c r="Q128" s="176"/>
      <c r="R128" s="283" t="s">
        <v>22</v>
      </c>
      <c r="S128" s="283"/>
      <c r="T128" s="283"/>
      <c r="U128" s="283"/>
      <c r="V128" s="283"/>
      <c r="W128" s="283"/>
      <c r="X128" s="283"/>
      <c r="Y128" s="283"/>
      <c r="Z128" s="3"/>
    </row>
    <row r="129" spans="2:26" x14ac:dyDescent="0.25">
      <c r="B129" s="2"/>
      <c r="C129" s="325" t="s">
        <v>91</v>
      </c>
      <c r="D129" s="325"/>
      <c r="E129" s="325"/>
      <c r="F129" s="325"/>
      <c r="G129" s="325"/>
      <c r="H129" s="325"/>
      <c r="I129" s="325"/>
      <c r="J129" s="325"/>
      <c r="K129" s="325"/>
      <c r="L129" s="173"/>
      <c r="M129" s="173"/>
      <c r="N129" s="176"/>
      <c r="O129" s="176"/>
      <c r="P129" s="176"/>
      <c r="Q129" s="176"/>
      <c r="R129" s="284" t="s">
        <v>17</v>
      </c>
      <c r="S129" s="284"/>
      <c r="T129" s="284"/>
      <c r="U129" s="284"/>
      <c r="V129" s="284"/>
      <c r="W129" s="284"/>
      <c r="X129" s="284"/>
      <c r="Y129" s="284"/>
      <c r="Z129" s="3"/>
    </row>
    <row r="130" spans="2:26" ht="16.5" thickBot="1" x14ac:dyDescent="0.3">
      <c r="B130" s="21"/>
      <c r="C130" s="279" t="s">
        <v>86</v>
      </c>
      <c r="D130" s="279"/>
      <c r="E130" s="279"/>
      <c r="F130" s="279"/>
      <c r="G130" s="279"/>
      <c r="H130" s="279"/>
      <c r="I130" s="279"/>
      <c r="J130" s="279"/>
      <c r="K130" s="279"/>
      <c r="L130" s="183"/>
      <c r="M130" s="183"/>
      <c r="N130" s="22"/>
      <c r="O130" s="22"/>
      <c r="P130" s="22"/>
      <c r="Q130" s="22"/>
      <c r="R130" s="279" t="s">
        <v>7</v>
      </c>
      <c r="S130" s="279"/>
      <c r="T130" s="279"/>
      <c r="U130" s="279"/>
      <c r="V130" s="279"/>
      <c r="W130" s="279"/>
      <c r="X130" s="279"/>
      <c r="Y130" s="279"/>
      <c r="Z130" s="23"/>
    </row>
  </sheetData>
  <mergeCells count="330">
    <mergeCell ref="C130:K130"/>
    <mergeCell ref="R130:Y130"/>
    <mergeCell ref="D122:P122"/>
    <mergeCell ref="C127:K127"/>
    <mergeCell ref="C128:K128"/>
    <mergeCell ref="R128:Y128"/>
    <mergeCell ref="C129:K129"/>
    <mergeCell ref="R129:Y129"/>
    <mergeCell ref="D119:G119"/>
    <mergeCell ref="H119:J119"/>
    <mergeCell ref="K119:M119"/>
    <mergeCell ref="N119:P119"/>
    <mergeCell ref="D120:P120"/>
    <mergeCell ref="D121:P121"/>
    <mergeCell ref="D117:G117"/>
    <mergeCell ref="H117:J117"/>
    <mergeCell ref="K117:M117"/>
    <mergeCell ref="N117:P117"/>
    <mergeCell ref="D118:G118"/>
    <mergeCell ref="H118:J118"/>
    <mergeCell ref="K118:M118"/>
    <mergeCell ref="N118:P118"/>
    <mergeCell ref="D115:G115"/>
    <mergeCell ref="H115:J115"/>
    <mergeCell ref="K115:M115"/>
    <mergeCell ref="N115:P115"/>
    <mergeCell ref="D116:G116"/>
    <mergeCell ref="H116:J116"/>
    <mergeCell ref="K116:M116"/>
    <mergeCell ref="N116:P116"/>
    <mergeCell ref="D113:G113"/>
    <mergeCell ref="H113:J113"/>
    <mergeCell ref="K113:M113"/>
    <mergeCell ref="N113:P113"/>
    <mergeCell ref="D114:G114"/>
    <mergeCell ref="H114:J114"/>
    <mergeCell ref="K114:M114"/>
    <mergeCell ref="N114:P114"/>
    <mergeCell ref="D111:G111"/>
    <mergeCell ref="H111:J111"/>
    <mergeCell ref="K111:M111"/>
    <mergeCell ref="N111:P111"/>
    <mergeCell ref="D112:G112"/>
    <mergeCell ref="H112:J112"/>
    <mergeCell ref="K112:M112"/>
    <mergeCell ref="N112:P112"/>
    <mergeCell ref="D109:G109"/>
    <mergeCell ref="H109:J109"/>
    <mergeCell ref="K109:M109"/>
    <mergeCell ref="N109:P109"/>
    <mergeCell ref="D110:G110"/>
    <mergeCell ref="H110:J110"/>
    <mergeCell ref="K110:M110"/>
    <mergeCell ref="N110:P110"/>
    <mergeCell ref="D107:G107"/>
    <mergeCell ref="H107:J107"/>
    <mergeCell ref="K107:M107"/>
    <mergeCell ref="N107:P107"/>
    <mergeCell ref="D108:G108"/>
    <mergeCell ref="H108:J108"/>
    <mergeCell ref="K108:M108"/>
    <mergeCell ref="N108:P108"/>
    <mergeCell ref="N105:P105"/>
    <mergeCell ref="D106:G106"/>
    <mergeCell ref="H106:J106"/>
    <mergeCell ref="K106:M106"/>
    <mergeCell ref="N106:P106"/>
    <mergeCell ref="D103:G103"/>
    <mergeCell ref="H103:J103"/>
    <mergeCell ref="K103:M103"/>
    <mergeCell ref="N103:P103"/>
    <mergeCell ref="D104:G104"/>
    <mergeCell ref="H104:J104"/>
    <mergeCell ref="K104:M104"/>
    <mergeCell ref="N104:P104"/>
    <mergeCell ref="R99:Z99"/>
    <mergeCell ref="D100:G100"/>
    <mergeCell ref="H100:J100"/>
    <mergeCell ref="K100:M100"/>
    <mergeCell ref="N100:P100"/>
    <mergeCell ref="R100:Z122"/>
    <mergeCell ref="D93:M93"/>
    <mergeCell ref="P93:R93"/>
    <mergeCell ref="S93:X93"/>
    <mergeCell ref="D101:G101"/>
    <mergeCell ref="H101:J101"/>
    <mergeCell ref="K101:M101"/>
    <mergeCell ref="N101:P101"/>
    <mergeCell ref="D102:G102"/>
    <mergeCell ref="H102:J102"/>
    <mergeCell ref="K102:M102"/>
    <mergeCell ref="N102:P102"/>
    <mergeCell ref="D99:G99"/>
    <mergeCell ref="H99:J99"/>
    <mergeCell ref="K99:M99"/>
    <mergeCell ref="N99:P99"/>
    <mergeCell ref="D105:G105"/>
    <mergeCell ref="H105:J105"/>
    <mergeCell ref="K105:M105"/>
    <mergeCell ref="B95:C95"/>
    <mergeCell ref="D95:Z95"/>
    <mergeCell ref="B97:C97"/>
    <mergeCell ref="D97:W97"/>
    <mergeCell ref="X97:Y97"/>
    <mergeCell ref="B88:N90"/>
    <mergeCell ref="O88:X90"/>
    <mergeCell ref="Y88:Z90"/>
    <mergeCell ref="D92:M92"/>
    <mergeCell ref="P92:R92"/>
    <mergeCell ref="S92:X92"/>
    <mergeCell ref="D29:G29"/>
    <mergeCell ref="H29:J29"/>
    <mergeCell ref="K29:M29"/>
    <mergeCell ref="N29:P29"/>
    <mergeCell ref="D25:G25"/>
    <mergeCell ref="H25:J25"/>
    <mergeCell ref="K25:M25"/>
    <mergeCell ref="N25:P25"/>
    <mergeCell ref="D27:G27"/>
    <mergeCell ref="H27:J27"/>
    <mergeCell ref="K27:M27"/>
    <mergeCell ref="N27:P27"/>
    <mergeCell ref="D26:G26"/>
    <mergeCell ref="H26:J26"/>
    <mergeCell ref="K26:M26"/>
    <mergeCell ref="N26:P26"/>
    <mergeCell ref="D28:G28"/>
    <mergeCell ref="H28:J28"/>
    <mergeCell ref="K28:M28"/>
    <mergeCell ref="N28:P28"/>
    <mergeCell ref="C87:K87"/>
    <mergeCell ref="N74:P74"/>
    <mergeCell ref="D75:G75"/>
    <mergeCell ref="H75:J75"/>
    <mergeCell ref="K75:M75"/>
    <mergeCell ref="N75:P75"/>
    <mergeCell ref="D72:G72"/>
    <mergeCell ref="H72:J72"/>
    <mergeCell ref="K72:M72"/>
    <mergeCell ref="N72:P72"/>
    <mergeCell ref="D73:G73"/>
    <mergeCell ref="H73:J73"/>
    <mergeCell ref="K73:M73"/>
    <mergeCell ref="N73:P73"/>
    <mergeCell ref="R87:Y87"/>
    <mergeCell ref="D17:G17"/>
    <mergeCell ref="H17:J17"/>
    <mergeCell ref="K17:M17"/>
    <mergeCell ref="N17:P17"/>
    <mergeCell ref="D19:G19"/>
    <mergeCell ref="H19:J19"/>
    <mergeCell ref="K19:M19"/>
    <mergeCell ref="N19:P19"/>
    <mergeCell ref="D79:P79"/>
    <mergeCell ref="C84:K84"/>
    <mergeCell ref="C85:K85"/>
    <mergeCell ref="R85:Y85"/>
    <mergeCell ref="C86:K86"/>
    <mergeCell ref="R86:Y86"/>
    <mergeCell ref="D76:G76"/>
    <mergeCell ref="H76:J76"/>
    <mergeCell ref="K76:M76"/>
    <mergeCell ref="N76:P76"/>
    <mergeCell ref="D77:P77"/>
    <mergeCell ref="D78:P78"/>
    <mergeCell ref="D74:G74"/>
    <mergeCell ref="H74:J74"/>
    <mergeCell ref="K74:M74"/>
    <mergeCell ref="K70:M70"/>
    <mergeCell ref="N70:P70"/>
    <mergeCell ref="D71:G71"/>
    <mergeCell ref="H71:J71"/>
    <mergeCell ref="K71:M71"/>
    <mergeCell ref="N71:P71"/>
    <mergeCell ref="D68:G68"/>
    <mergeCell ref="H68:J68"/>
    <mergeCell ref="K68:M68"/>
    <mergeCell ref="N68:P68"/>
    <mergeCell ref="D69:G69"/>
    <mergeCell ref="H69:J69"/>
    <mergeCell ref="K69:M69"/>
    <mergeCell ref="N69:P69"/>
    <mergeCell ref="D70:G70"/>
    <mergeCell ref="H70:J70"/>
    <mergeCell ref="D66:G66"/>
    <mergeCell ref="H66:J66"/>
    <mergeCell ref="K66:M66"/>
    <mergeCell ref="N66:P66"/>
    <mergeCell ref="D67:G67"/>
    <mergeCell ref="H67:J67"/>
    <mergeCell ref="K67:M67"/>
    <mergeCell ref="N67:P67"/>
    <mergeCell ref="D64:G64"/>
    <mergeCell ref="H64:J64"/>
    <mergeCell ref="K64:M64"/>
    <mergeCell ref="N64:P64"/>
    <mergeCell ref="D65:G65"/>
    <mergeCell ref="H65:J65"/>
    <mergeCell ref="K65:M65"/>
    <mergeCell ref="N65:P65"/>
    <mergeCell ref="N62:P62"/>
    <mergeCell ref="D63:G63"/>
    <mergeCell ref="H63:J63"/>
    <mergeCell ref="K63:M63"/>
    <mergeCell ref="N63:P63"/>
    <mergeCell ref="D60:G60"/>
    <mergeCell ref="H60:J60"/>
    <mergeCell ref="K60:M60"/>
    <mergeCell ref="N60:P60"/>
    <mergeCell ref="D61:G61"/>
    <mergeCell ref="H61:J61"/>
    <mergeCell ref="K61:M61"/>
    <mergeCell ref="N61:P61"/>
    <mergeCell ref="R56:Z56"/>
    <mergeCell ref="D57:G57"/>
    <mergeCell ref="H57:J57"/>
    <mergeCell ref="K57:M57"/>
    <mergeCell ref="N57:P57"/>
    <mergeCell ref="R57:Z79"/>
    <mergeCell ref="D50:M50"/>
    <mergeCell ref="P50:R50"/>
    <mergeCell ref="S50:X50"/>
    <mergeCell ref="D58:G58"/>
    <mergeCell ref="H58:J58"/>
    <mergeCell ref="K58:M58"/>
    <mergeCell ref="N58:P58"/>
    <mergeCell ref="D59:G59"/>
    <mergeCell ref="H59:J59"/>
    <mergeCell ref="K59:M59"/>
    <mergeCell ref="N59:P59"/>
    <mergeCell ref="D56:G56"/>
    <mergeCell ref="H56:J56"/>
    <mergeCell ref="K56:M56"/>
    <mergeCell ref="N56:P56"/>
    <mergeCell ref="D62:G62"/>
    <mergeCell ref="H62:J62"/>
    <mergeCell ref="K62:M62"/>
    <mergeCell ref="B52:C52"/>
    <mergeCell ref="D52:Z52"/>
    <mergeCell ref="B54:C54"/>
    <mergeCell ref="D54:W54"/>
    <mergeCell ref="X54:Y54"/>
    <mergeCell ref="C44:K44"/>
    <mergeCell ref="R44:Y44"/>
    <mergeCell ref="B45:N47"/>
    <mergeCell ref="O45:X47"/>
    <mergeCell ref="Y45:Z47"/>
    <mergeCell ref="D49:M49"/>
    <mergeCell ref="P49:R49"/>
    <mergeCell ref="S49:X49"/>
    <mergeCell ref="D36:P36"/>
    <mergeCell ref="C41:K41"/>
    <mergeCell ref="C42:K42"/>
    <mergeCell ref="R42:Y42"/>
    <mergeCell ref="C43:K43"/>
    <mergeCell ref="R43:Y43"/>
    <mergeCell ref="D33:G33"/>
    <mergeCell ref="H33:J33"/>
    <mergeCell ref="K33:M33"/>
    <mergeCell ref="N33:P33"/>
    <mergeCell ref="D34:P34"/>
    <mergeCell ref="D35:P35"/>
    <mergeCell ref="D32:G32"/>
    <mergeCell ref="H32:J32"/>
    <mergeCell ref="K32:M32"/>
    <mergeCell ref="N32:P32"/>
    <mergeCell ref="H31:J31"/>
    <mergeCell ref="K31:M31"/>
    <mergeCell ref="N31:P31"/>
    <mergeCell ref="D30:G30"/>
    <mergeCell ref="H30:J30"/>
    <mergeCell ref="K30:M30"/>
    <mergeCell ref="N30:P30"/>
    <mergeCell ref="D31:G31"/>
    <mergeCell ref="N22:P22"/>
    <mergeCell ref="D24:G24"/>
    <mergeCell ref="H24:J24"/>
    <mergeCell ref="K24:M24"/>
    <mergeCell ref="N24:P24"/>
    <mergeCell ref="D18:G18"/>
    <mergeCell ref="H18:J18"/>
    <mergeCell ref="K18:M18"/>
    <mergeCell ref="N18:P18"/>
    <mergeCell ref="D20:G20"/>
    <mergeCell ref="H20:J20"/>
    <mergeCell ref="K20:M20"/>
    <mergeCell ref="N20:P20"/>
    <mergeCell ref="D21:G21"/>
    <mergeCell ref="H21:J21"/>
    <mergeCell ref="K21:M21"/>
    <mergeCell ref="N21:P21"/>
    <mergeCell ref="D23:G23"/>
    <mergeCell ref="H23:J23"/>
    <mergeCell ref="K23:M23"/>
    <mergeCell ref="N23:P23"/>
    <mergeCell ref="R13:Z13"/>
    <mergeCell ref="D14:G14"/>
    <mergeCell ref="H14:J14"/>
    <mergeCell ref="K14:M14"/>
    <mergeCell ref="N14:P14"/>
    <mergeCell ref="R14:Z36"/>
    <mergeCell ref="D7:M7"/>
    <mergeCell ref="P7:R7"/>
    <mergeCell ref="S7:X7"/>
    <mergeCell ref="D15:G15"/>
    <mergeCell ref="H15:J15"/>
    <mergeCell ref="K15:M15"/>
    <mergeCell ref="N15:P15"/>
    <mergeCell ref="D16:G16"/>
    <mergeCell ref="H16:J16"/>
    <mergeCell ref="K16:M16"/>
    <mergeCell ref="N16:P16"/>
    <mergeCell ref="D13:G13"/>
    <mergeCell ref="H13:J13"/>
    <mergeCell ref="K13:M13"/>
    <mergeCell ref="N13:P13"/>
    <mergeCell ref="D22:G22"/>
    <mergeCell ref="H22:J22"/>
    <mergeCell ref="K22:M22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</mergeCells>
  <phoneticPr fontId="13" type="noConversion"/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75C3-36CE-4EE5-B9BF-B2D398E60912}">
  <dimension ref="B1:Z173"/>
  <sheetViews>
    <sheetView view="pageBreakPreview" topLeftCell="A175" zoomScale="80" zoomScaleNormal="90" zoomScaleSheetLayoutView="80" workbookViewId="0">
      <selection activeCell="P135" sqref="P135:X135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2.8554687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31.5" customHeight="1" x14ac:dyDescent="0.25">
      <c r="B11" s="330" t="s">
        <v>134</v>
      </c>
      <c r="C11" s="318"/>
      <c r="D11" s="318" t="s">
        <v>73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PRESUPUESTO!F30</f>
        <v>429.23999999999995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138</v>
      </c>
      <c r="D16" s="285"/>
      <c r="E16" s="286"/>
      <c r="F16" s="286"/>
      <c r="G16" s="287"/>
      <c r="H16" s="278"/>
      <c r="I16" s="278"/>
      <c r="J16" s="278"/>
      <c r="K16" s="278"/>
      <c r="L16" s="278"/>
      <c r="M16" s="278"/>
      <c r="N16" s="278"/>
      <c r="O16" s="278"/>
      <c r="P16" s="278"/>
      <c r="Q16" s="11"/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9"/>
      <c r="C17" s="184" t="s">
        <v>156</v>
      </c>
      <c r="D17" s="285">
        <f>6</f>
        <v>6</v>
      </c>
      <c r="E17" s="286"/>
      <c r="F17" s="286"/>
      <c r="G17" s="287"/>
      <c r="H17" s="278">
        <v>0.9</v>
      </c>
      <c r="I17" s="278"/>
      <c r="J17" s="278"/>
      <c r="K17" s="278">
        <v>0.15</v>
      </c>
      <c r="L17" s="278"/>
      <c r="M17" s="278"/>
      <c r="N17" s="278">
        <v>2</v>
      </c>
      <c r="O17" s="278"/>
      <c r="P17" s="278"/>
      <c r="Q17" s="11">
        <f t="shared" ref="Q17" si="0">ROUND(N17*H17*K17*D17,2)</f>
        <v>1.62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25">
      <c r="B18" s="9"/>
      <c r="C18" s="184" t="s">
        <v>135</v>
      </c>
      <c r="D18" s="285">
        <v>1.8</v>
      </c>
      <c r="E18" s="286"/>
      <c r="F18" s="286"/>
      <c r="G18" s="287"/>
      <c r="H18" s="278">
        <v>0.15</v>
      </c>
      <c r="I18" s="278"/>
      <c r="J18" s="278"/>
      <c r="K18" s="278">
        <v>0.15</v>
      </c>
      <c r="L18" s="278"/>
      <c r="M18" s="278"/>
      <c r="N18" s="278">
        <f>-ROUND(D17/3+1,0)</f>
        <v>-3</v>
      </c>
      <c r="O18" s="278"/>
      <c r="P18" s="278"/>
      <c r="Q18" s="11">
        <f t="shared" ref="Q18:Q27" si="1">ROUND(N18*H18*K18*D18,2)</f>
        <v>-0.12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25">
      <c r="B19" s="9"/>
      <c r="C19" s="184" t="s">
        <v>136</v>
      </c>
      <c r="D19" s="285">
        <v>3.9</v>
      </c>
      <c r="E19" s="286"/>
      <c r="F19" s="286"/>
      <c r="G19" s="287"/>
      <c r="H19" s="278">
        <v>0.15</v>
      </c>
      <c r="I19" s="278"/>
      <c r="J19" s="278"/>
      <c r="K19" s="278">
        <v>0.25</v>
      </c>
      <c r="L19" s="278"/>
      <c r="M19" s="278"/>
      <c r="N19" s="278">
        <f>ROUND(D17/3+1,0)</f>
        <v>3</v>
      </c>
      <c r="O19" s="278"/>
      <c r="P19" s="278"/>
      <c r="Q19" s="11">
        <f t="shared" ref="Q19" si="2">ROUND(N19*H19*K19*D19,2)</f>
        <v>0.44</v>
      </c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25">
      <c r="B20" s="14"/>
      <c r="C20" s="13" t="s">
        <v>141</v>
      </c>
      <c r="D20" s="285"/>
      <c r="E20" s="286"/>
      <c r="F20" s="286"/>
      <c r="G20" s="287"/>
      <c r="H20" s="278"/>
      <c r="I20" s="278"/>
      <c r="J20" s="278"/>
      <c r="K20" s="278"/>
      <c r="L20" s="278"/>
      <c r="M20" s="278"/>
      <c r="N20" s="278"/>
      <c r="O20" s="278"/>
      <c r="P20" s="278"/>
      <c r="Q20" s="11"/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25">
      <c r="B21" s="14"/>
      <c r="C21" s="184" t="s">
        <v>156</v>
      </c>
      <c r="D21" s="285">
        <f>150-6</f>
        <v>144</v>
      </c>
      <c r="E21" s="286"/>
      <c r="F21" s="286"/>
      <c r="G21" s="287"/>
      <c r="H21" s="278">
        <v>0.9</v>
      </c>
      <c r="I21" s="278"/>
      <c r="J21" s="278"/>
      <c r="K21" s="278">
        <v>0.15</v>
      </c>
      <c r="L21" s="278"/>
      <c r="M21" s="278"/>
      <c r="N21" s="278">
        <v>2</v>
      </c>
      <c r="O21" s="278"/>
      <c r="P21" s="278"/>
      <c r="Q21" s="11">
        <f t="shared" ref="Q21" si="3">ROUND(N21*H21*K21*D21,2)</f>
        <v>38.880000000000003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25">
      <c r="B22" s="14"/>
      <c r="C22" s="184" t="s">
        <v>135</v>
      </c>
      <c r="D22" s="285">
        <v>1.8</v>
      </c>
      <c r="E22" s="286"/>
      <c r="F22" s="286"/>
      <c r="G22" s="287"/>
      <c r="H22" s="278">
        <v>0.15</v>
      </c>
      <c r="I22" s="278"/>
      <c r="J22" s="278"/>
      <c r="K22" s="278">
        <v>0.15</v>
      </c>
      <c r="L22" s="278"/>
      <c r="M22" s="278"/>
      <c r="N22" s="278">
        <f>-ROUND(D21/3+1,0)</f>
        <v>-49</v>
      </c>
      <c r="O22" s="278"/>
      <c r="P22" s="278"/>
      <c r="Q22" s="11">
        <f t="shared" ref="Q22:Q23" si="4">ROUND(N22*H22*K22*D22,2)</f>
        <v>-1.98</v>
      </c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25">
      <c r="B23" s="14"/>
      <c r="C23" s="184" t="s">
        <v>136</v>
      </c>
      <c r="D23" s="285">
        <v>4.3</v>
      </c>
      <c r="E23" s="286"/>
      <c r="F23" s="286"/>
      <c r="G23" s="287"/>
      <c r="H23" s="278">
        <v>0.15</v>
      </c>
      <c r="I23" s="278"/>
      <c r="J23" s="278"/>
      <c r="K23" s="278">
        <v>0.25</v>
      </c>
      <c r="L23" s="278"/>
      <c r="M23" s="278"/>
      <c r="N23" s="278">
        <f>ROUND(D21/3+1,0)</f>
        <v>49</v>
      </c>
      <c r="O23" s="278"/>
      <c r="P23" s="278"/>
      <c r="Q23" s="11">
        <f t="shared" si="4"/>
        <v>7.9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 t="s">
        <v>142</v>
      </c>
      <c r="D24" s="285"/>
      <c r="E24" s="286"/>
      <c r="F24" s="286"/>
      <c r="G24" s="287"/>
      <c r="H24" s="278"/>
      <c r="I24" s="278"/>
      <c r="J24" s="278"/>
      <c r="K24" s="278"/>
      <c r="L24" s="278"/>
      <c r="M24" s="278"/>
      <c r="N24" s="278"/>
      <c r="O24" s="278"/>
      <c r="P24" s="278"/>
      <c r="Q24" s="11"/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84" t="s">
        <v>156</v>
      </c>
      <c r="D25" s="285">
        <f>206-150</f>
        <v>56</v>
      </c>
      <c r="E25" s="286"/>
      <c r="F25" s="286"/>
      <c r="G25" s="287"/>
      <c r="H25" s="278">
        <v>0.9</v>
      </c>
      <c r="I25" s="278"/>
      <c r="J25" s="278"/>
      <c r="K25" s="278">
        <v>0.15</v>
      </c>
      <c r="L25" s="278"/>
      <c r="M25" s="278"/>
      <c r="N25" s="278">
        <v>2</v>
      </c>
      <c r="O25" s="278"/>
      <c r="P25" s="278"/>
      <c r="Q25" s="11">
        <f t="shared" ref="Q25" si="5">ROUND(N25*H25*K25*D25,2)</f>
        <v>15.12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84" t="s">
        <v>135</v>
      </c>
      <c r="D26" s="285">
        <v>1.8</v>
      </c>
      <c r="E26" s="286"/>
      <c r="F26" s="286"/>
      <c r="G26" s="287"/>
      <c r="H26" s="278">
        <v>0.15</v>
      </c>
      <c r="I26" s="278"/>
      <c r="J26" s="278"/>
      <c r="K26" s="278">
        <v>0.15</v>
      </c>
      <c r="L26" s="278"/>
      <c r="M26" s="278"/>
      <c r="N26" s="278">
        <f>-ROUND(D25/3+1,0)</f>
        <v>-20</v>
      </c>
      <c r="O26" s="278"/>
      <c r="P26" s="278"/>
      <c r="Q26" s="11">
        <f t="shared" si="1"/>
        <v>-0.81</v>
      </c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84" t="s">
        <v>136</v>
      </c>
      <c r="D27" s="285">
        <v>4.8</v>
      </c>
      <c r="E27" s="286"/>
      <c r="F27" s="286"/>
      <c r="G27" s="287"/>
      <c r="H27" s="278">
        <v>0.15</v>
      </c>
      <c r="I27" s="278"/>
      <c r="J27" s="278"/>
      <c r="K27" s="278">
        <v>0.25</v>
      </c>
      <c r="L27" s="278"/>
      <c r="M27" s="278"/>
      <c r="N27" s="278">
        <f>ROUND(D25/3+1,0)</f>
        <v>20</v>
      </c>
      <c r="O27" s="278"/>
      <c r="P27" s="278"/>
      <c r="Q27" s="11">
        <f t="shared" si="1"/>
        <v>3.6</v>
      </c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3" t="s">
        <v>143</v>
      </c>
      <c r="D28" s="285"/>
      <c r="E28" s="286"/>
      <c r="F28" s="286"/>
      <c r="G28" s="287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84" t="s">
        <v>156</v>
      </c>
      <c r="D29" s="285">
        <f>240-206</f>
        <v>34</v>
      </c>
      <c r="E29" s="286"/>
      <c r="F29" s="286"/>
      <c r="G29" s="287"/>
      <c r="H29" s="278">
        <v>0.9</v>
      </c>
      <c r="I29" s="278"/>
      <c r="J29" s="278"/>
      <c r="K29" s="278">
        <v>0.15</v>
      </c>
      <c r="L29" s="278"/>
      <c r="M29" s="278"/>
      <c r="N29" s="278">
        <v>2</v>
      </c>
      <c r="O29" s="278"/>
      <c r="P29" s="278"/>
      <c r="Q29" s="11">
        <f t="shared" ref="Q29" si="6">ROUND(N29*H29*K29*D29,2)</f>
        <v>9.18</v>
      </c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84" t="s">
        <v>135</v>
      </c>
      <c r="D30" s="285">
        <v>1.8</v>
      </c>
      <c r="E30" s="286"/>
      <c r="F30" s="286"/>
      <c r="G30" s="287"/>
      <c r="H30" s="278">
        <v>0.15</v>
      </c>
      <c r="I30" s="278"/>
      <c r="J30" s="278"/>
      <c r="K30" s="278">
        <v>0.15</v>
      </c>
      <c r="L30" s="278"/>
      <c r="M30" s="278"/>
      <c r="N30" s="278">
        <f>-ROUND(D29/3+1,0)</f>
        <v>-12</v>
      </c>
      <c r="O30" s="278"/>
      <c r="P30" s="278"/>
      <c r="Q30" s="11">
        <f t="shared" ref="Q30:Q31" si="7">ROUND(N30*H30*K30*D30,2)</f>
        <v>-0.49</v>
      </c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84" t="s">
        <v>136</v>
      </c>
      <c r="D31" s="285">
        <v>4.3</v>
      </c>
      <c r="E31" s="286"/>
      <c r="F31" s="286"/>
      <c r="G31" s="287"/>
      <c r="H31" s="278">
        <v>0.15</v>
      </c>
      <c r="I31" s="278"/>
      <c r="J31" s="278"/>
      <c r="K31" s="278">
        <v>0.25</v>
      </c>
      <c r="L31" s="278"/>
      <c r="M31" s="278"/>
      <c r="N31" s="278">
        <f>ROUND(D29/3+1,0)</f>
        <v>12</v>
      </c>
      <c r="O31" s="278"/>
      <c r="P31" s="278"/>
      <c r="Q31" s="11">
        <f t="shared" si="7"/>
        <v>1.94</v>
      </c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3"/>
      <c r="D32" s="285"/>
      <c r="E32" s="286"/>
      <c r="F32" s="286"/>
      <c r="G32" s="287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84"/>
      <c r="D33" s="285"/>
      <c r="E33" s="286"/>
      <c r="F33" s="286"/>
      <c r="G33" s="287"/>
      <c r="H33" s="278"/>
      <c r="I33" s="278"/>
      <c r="J33" s="278"/>
      <c r="K33" s="278"/>
      <c r="L33" s="278"/>
      <c r="M33" s="278"/>
      <c r="N33" s="278"/>
      <c r="O33" s="278"/>
      <c r="P33" s="278"/>
      <c r="Q33" s="11"/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9">
        <f>ROUND(SUM(Q16:Q33),2)</f>
        <v>75.28</v>
      </c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2"/>
      <c r="Q35" s="19">
        <v>0</v>
      </c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Q34+Q35</f>
        <v>75.28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"/>
      <c r="N38" s="170"/>
      <c r="O38" s="171"/>
      <c r="P38" s="171"/>
      <c r="Q38" s="181"/>
      <c r="R38" s="176"/>
      <c r="S38" s="176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  <row r="45" spans="2:26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90"/>
      <c r="O45" s="297" t="s">
        <v>18</v>
      </c>
      <c r="P45" s="298"/>
      <c r="Q45" s="298"/>
      <c r="R45" s="298"/>
      <c r="S45" s="298"/>
      <c r="T45" s="298"/>
      <c r="U45" s="298"/>
      <c r="V45" s="298"/>
      <c r="W45" s="298"/>
      <c r="X45" s="299"/>
      <c r="Y45" s="306"/>
      <c r="Z45" s="307"/>
    </row>
    <row r="46" spans="2:26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3"/>
      <c r="O46" s="300"/>
      <c r="P46" s="301"/>
      <c r="Q46" s="301"/>
      <c r="R46" s="301"/>
      <c r="S46" s="301"/>
      <c r="T46" s="301"/>
      <c r="U46" s="301"/>
      <c r="V46" s="301"/>
      <c r="W46" s="301"/>
      <c r="X46" s="302"/>
      <c r="Y46" s="308"/>
      <c r="Z46" s="309"/>
    </row>
    <row r="47" spans="2:26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6"/>
      <c r="O47" s="303"/>
      <c r="P47" s="304"/>
      <c r="Q47" s="304"/>
      <c r="R47" s="304"/>
      <c r="S47" s="304"/>
      <c r="T47" s="304"/>
      <c r="U47" s="304"/>
      <c r="V47" s="304"/>
      <c r="W47" s="304"/>
      <c r="X47" s="305"/>
      <c r="Y47" s="310"/>
      <c r="Z47" s="311"/>
    </row>
    <row r="48" spans="2:26" x14ac:dyDescent="0.25">
      <c r="B48" s="2"/>
      <c r="Z48" s="3"/>
    </row>
    <row r="49" spans="2:26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P49" s="315"/>
      <c r="Q49" s="315"/>
      <c r="R49" s="315"/>
      <c r="S49" s="313"/>
      <c r="T49" s="313"/>
      <c r="U49" s="313"/>
      <c r="V49" s="313"/>
      <c r="W49" s="313"/>
      <c r="X49" s="313"/>
      <c r="Z49" s="4"/>
    </row>
    <row r="50" spans="2:26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P50" s="315" t="s">
        <v>6</v>
      </c>
      <c r="Q50" s="315"/>
      <c r="R50" s="315"/>
      <c r="S50" s="312" t="str">
        <f>S7</f>
        <v>HR INGENIERA SAS</v>
      </c>
      <c r="T50" s="312"/>
      <c r="U50" s="312"/>
      <c r="V50" s="312"/>
      <c r="W50" s="312"/>
      <c r="X50" s="312"/>
      <c r="Y50" s="174"/>
      <c r="Z50" s="175"/>
    </row>
    <row r="51" spans="2:26" x14ac:dyDescent="0.25">
      <c r="B51" s="2"/>
      <c r="Z51" s="3"/>
    </row>
    <row r="52" spans="2:26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9"/>
    </row>
    <row r="53" spans="2:26" x14ac:dyDescent="0.25">
      <c r="B53" s="2"/>
      <c r="Z53" s="3"/>
    </row>
    <row r="54" spans="2:26" ht="32.25" customHeight="1" x14ac:dyDescent="0.25">
      <c r="B54" s="330" t="str">
        <f>B11</f>
        <v>ITEM No.    4.6</v>
      </c>
      <c r="C54" s="318"/>
      <c r="D54" s="318" t="str">
        <f>D11</f>
        <v>CONCRETOS CLASE D, f´c =3000 PSI (bases)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20"/>
      <c r="X54" s="316" t="s">
        <v>3</v>
      </c>
      <c r="Y54" s="317"/>
      <c r="Z54" s="5" t="str">
        <f>Z11</f>
        <v>M3</v>
      </c>
    </row>
    <row r="55" spans="2:26" x14ac:dyDescent="0.25">
      <c r="B55" s="2"/>
      <c r="Q55" s="176"/>
      <c r="Z55" s="4"/>
    </row>
    <row r="56" spans="2:26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12</v>
      </c>
      <c r="I56" s="321"/>
      <c r="J56" s="321"/>
      <c r="K56" s="321" t="s">
        <v>13</v>
      </c>
      <c r="L56" s="321"/>
      <c r="M56" s="322"/>
      <c r="N56" s="321" t="s">
        <v>20</v>
      </c>
      <c r="O56" s="321"/>
      <c r="P56" s="322"/>
      <c r="Q56" s="8" t="s">
        <v>19</v>
      </c>
      <c r="R56" s="331" t="s">
        <v>21</v>
      </c>
      <c r="S56" s="332"/>
      <c r="T56" s="332"/>
      <c r="U56" s="332"/>
      <c r="V56" s="332"/>
      <c r="W56" s="332"/>
      <c r="X56" s="332"/>
      <c r="Y56" s="332"/>
      <c r="Z56" s="333"/>
    </row>
    <row r="57" spans="2:26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11">
        <f>Q14</f>
        <v>429.23999999999995</v>
      </c>
      <c r="R57" s="331"/>
      <c r="S57" s="332"/>
      <c r="T57" s="332"/>
      <c r="U57" s="332"/>
      <c r="V57" s="332"/>
      <c r="W57" s="332"/>
      <c r="X57" s="332"/>
      <c r="Y57" s="332"/>
      <c r="Z57" s="333"/>
    </row>
    <row r="58" spans="2:26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11"/>
      <c r="R58" s="334"/>
      <c r="S58" s="335"/>
      <c r="T58" s="335"/>
      <c r="U58" s="335"/>
      <c r="V58" s="335"/>
      <c r="W58" s="335"/>
      <c r="X58" s="335"/>
      <c r="Y58" s="335"/>
      <c r="Z58" s="336"/>
    </row>
    <row r="59" spans="2:26" ht="21.75" customHeight="1" x14ac:dyDescent="0.25">
      <c r="B59" s="9"/>
      <c r="C59" s="13" t="s">
        <v>204</v>
      </c>
      <c r="D59" s="285"/>
      <c r="E59" s="286"/>
      <c r="F59" s="286"/>
      <c r="G59" s="287"/>
      <c r="H59" s="278"/>
      <c r="I59" s="278"/>
      <c r="J59" s="278"/>
      <c r="K59" s="278"/>
      <c r="L59" s="278"/>
      <c r="M59" s="278"/>
      <c r="N59" s="278"/>
      <c r="O59" s="278"/>
      <c r="P59" s="278"/>
      <c r="Q59" s="11"/>
      <c r="R59" s="334"/>
      <c r="S59" s="335"/>
      <c r="T59" s="335"/>
      <c r="U59" s="335"/>
      <c r="V59" s="335"/>
      <c r="W59" s="335"/>
      <c r="X59" s="335"/>
      <c r="Y59" s="335"/>
      <c r="Z59" s="336"/>
    </row>
    <row r="60" spans="2:26" ht="21.75" customHeight="1" x14ac:dyDescent="0.25">
      <c r="B60" s="9"/>
      <c r="C60" s="184" t="s">
        <v>156</v>
      </c>
      <c r="D60" s="285">
        <f>374-240</f>
        <v>134</v>
      </c>
      <c r="E60" s="286"/>
      <c r="F60" s="286"/>
      <c r="G60" s="287"/>
      <c r="H60" s="278">
        <v>0.9</v>
      </c>
      <c r="I60" s="278"/>
      <c r="J60" s="278"/>
      <c r="K60" s="278">
        <v>0.15</v>
      </c>
      <c r="L60" s="278"/>
      <c r="M60" s="278"/>
      <c r="N60" s="278">
        <v>2</v>
      </c>
      <c r="O60" s="278"/>
      <c r="P60" s="278"/>
      <c r="Q60" s="11">
        <f t="shared" ref="Q60" si="8">ROUND(N60*H60*K60*D60,2)</f>
        <v>36.18</v>
      </c>
      <c r="R60" s="334"/>
      <c r="S60" s="335"/>
      <c r="T60" s="335"/>
      <c r="U60" s="335"/>
      <c r="V60" s="335"/>
      <c r="W60" s="335"/>
      <c r="X60" s="335"/>
      <c r="Y60" s="335"/>
      <c r="Z60" s="336"/>
    </row>
    <row r="61" spans="2:26" ht="21.75" customHeight="1" x14ac:dyDescent="0.25">
      <c r="B61" s="14"/>
      <c r="C61" s="184" t="s">
        <v>135</v>
      </c>
      <c r="D61" s="285">
        <v>1.8</v>
      </c>
      <c r="E61" s="286"/>
      <c r="F61" s="286"/>
      <c r="G61" s="287"/>
      <c r="H61" s="278">
        <v>0.15</v>
      </c>
      <c r="I61" s="278"/>
      <c r="J61" s="278"/>
      <c r="K61" s="278">
        <v>0.15</v>
      </c>
      <c r="L61" s="278"/>
      <c r="M61" s="278"/>
      <c r="N61" s="278">
        <f>-ROUND(D60/3+1,0)</f>
        <v>-46</v>
      </c>
      <c r="O61" s="278"/>
      <c r="P61" s="278"/>
      <c r="Q61" s="11">
        <f t="shared" ref="Q61:Q74" si="9">ROUND(N61*H61*K61*D61,2)</f>
        <v>-1.86</v>
      </c>
      <c r="R61" s="334"/>
      <c r="S61" s="335"/>
      <c r="T61" s="335"/>
      <c r="U61" s="335"/>
      <c r="V61" s="335"/>
      <c r="W61" s="335"/>
      <c r="X61" s="335"/>
      <c r="Y61" s="335"/>
      <c r="Z61" s="336"/>
    </row>
    <row r="62" spans="2:26" ht="21.75" customHeight="1" x14ac:dyDescent="0.25">
      <c r="B62" s="14"/>
      <c r="C62" s="184" t="s">
        <v>136</v>
      </c>
      <c r="D62" s="285">
        <v>4.3</v>
      </c>
      <c r="E62" s="286"/>
      <c r="F62" s="286"/>
      <c r="G62" s="287"/>
      <c r="H62" s="278">
        <v>0.15</v>
      </c>
      <c r="I62" s="278"/>
      <c r="J62" s="278"/>
      <c r="K62" s="278">
        <v>0.25</v>
      </c>
      <c r="L62" s="278"/>
      <c r="M62" s="278"/>
      <c r="N62" s="278">
        <f>ROUND(D60/3+1,0)</f>
        <v>46</v>
      </c>
      <c r="O62" s="278"/>
      <c r="P62" s="278"/>
      <c r="Q62" s="11">
        <f t="shared" si="9"/>
        <v>7.42</v>
      </c>
      <c r="R62" s="334"/>
      <c r="S62" s="335"/>
      <c r="T62" s="335"/>
      <c r="U62" s="335"/>
      <c r="V62" s="335"/>
      <c r="W62" s="335"/>
      <c r="X62" s="335"/>
      <c r="Y62" s="335"/>
      <c r="Z62" s="336"/>
    </row>
    <row r="63" spans="2:26" ht="21.75" customHeight="1" x14ac:dyDescent="0.3">
      <c r="B63" s="15"/>
      <c r="C63" s="13" t="s">
        <v>145</v>
      </c>
      <c r="D63" s="285"/>
      <c r="E63" s="286"/>
      <c r="F63" s="286"/>
      <c r="G63" s="287"/>
      <c r="H63" s="278"/>
      <c r="I63" s="278"/>
      <c r="J63" s="278"/>
      <c r="K63" s="278"/>
      <c r="L63" s="278"/>
      <c r="M63" s="278"/>
      <c r="N63" s="278"/>
      <c r="O63" s="278"/>
      <c r="P63" s="278"/>
      <c r="Q63" s="11"/>
      <c r="R63" s="334"/>
      <c r="S63" s="335"/>
      <c r="T63" s="335"/>
      <c r="U63" s="335"/>
      <c r="V63" s="335"/>
      <c r="W63" s="335"/>
      <c r="X63" s="335"/>
      <c r="Y63" s="335"/>
      <c r="Z63" s="336"/>
    </row>
    <row r="64" spans="2:26" ht="21.75" customHeight="1" x14ac:dyDescent="0.3">
      <c r="B64" s="15"/>
      <c r="C64" s="184" t="s">
        <v>156</v>
      </c>
      <c r="D64" s="285">
        <f>479-374</f>
        <v>105</v>
      </c>
      <c r="E64" s="286"/>
      <c r="F64" s="286"/>
      <c r="G64" s="287"/>
      <c r="H64" s="278">
        <v>0.9</v>
      </c>
      <c r="I64" s="278"/>
      <c r="J64" s="278"/>
      <c r="K64" s="278">
        <v>0.15</v>
      </c>
      <c r="L64" s="278"/>
      <c r="M64" s="278"/>
      <c r="N64" s="278">
        <v>2</v>
      </c>
      <c r="O64" s="278"/>
      <c r="P64" s="278"/>
      <c r="Q64" s="11">
        <f t="shared" ref="Q64" si="10">ROUND(N64*H64*K64*D64,2)</f>
        <v>28.35</v>
      </c>
      <c r="R64" s="334"/>
      <c r="S64" s="335"/>
      <c r="T64" s="335"/>
      <c r="U64" s="335"/>
      <c r="V64" s="335"/>
      <c r="W64" s="335"/>
      <c r="X64" s="335"/>
      <c r="Y64" s="335"/>
      <c r="Z64" s="336"/>
    </row>
    <row r="65" spans="2:26" ht="21.75" customHeight="1" x14ac:dyDescent="0.3">
      <c r="B65" s="15"/>
      <c r="C65" s="184" t="s">
        <v>135</v>
      </c>
      <c r="D65" s="285">
        <v>1.8</v>
      </c>
      <c r="E65" s="286"/>
      <c r="F65" s="286"/>
      <c r="G65" s="287"/>
      <c r="H65" s="278">
        <v>0.15</v>
      </c>
      <c r="I65" s="278"/>
      <c r="J65" s="278"/>
      <c r="K65" s="278">
        <v>0.15</v>
      </c>
      <c r="L65" s="278"/>
      <c r="M65" s="278"/>
      <c r="N65" s="278">
        <f>-ROUND(D64/3+1,0)</f>
        <v>-36</v>
      </c>
      <c r="O65" s="278"/>
      <c r="P65" s="278"/>
      <c r="Q65" s="11">
        <f t="shared" si="9"/>
        <v>-1.46</v>
      </c>
      <c r="R65" s="334"/>
      <c r="S65" s="335"/>
      <c r="T65" s="335"/>
      <c r="U65" s="335"/>
      <c r="V65" s="335"/>
      <c r="W65" s="335"/>
      <c r="X65" s="335"/>
      <c r="Y65" s="335"/>
      <c r="Z65" s="336"/>
    </row>
    <row r="66" spans="2:26" ht="21.75" customHeight="1" x14ac:dyDescent="0.3">
      <c r="B66" s="15"/>
      <c r="C66" s="184" t="s">
        <v>136</v>
      </c>
      <c r="D66" s="285">
        <v>4.3</v>
      </c>
      <c r="E66" s="286"/>
      <c r="F66" s="286"/>
      <c r="G66" s="287"/>
      <c r="H66" s="278">
        <v>0.15</v>
      </c>
      <c r="I66" s="278"/>
      <c r="J66" s="278"/>
      <c r="K66" s="278">
        <v>0.25</v>
      </c>
      <c r="L66" s="278"/>
      <c r="M66" s="278"/>
      <c r="N66" s="278">
        <f>ROUND(D64/3+1,0)</f>
        <v>36</v>
      </c>
      <c r="O66" s="278"/>
      <c r="P66" s="278"/>
      <c r="Q66" s="11">
        <f t="shared" si="9"/>
        <v>5.81</v>
      </c>
      <c r="R66" s="334"/>
      <c r="S66" s="335"/>
      <c r="T66" s="335"/>
      <c r="U66" s="335"/>
      <c r="V66" s="335"/>
      <c r="W66" s="335"/>
      <c r="X66" s="335"/>
      <c r="Y66" s="335"/>
      <c r="Z66" s="336"/>
    </row>
    <row r="67" spans="2:26" ht="21.75" customHeight="1" x14ac:dyDescent="0.3">
      <c r="B67" s="15"/>
      <c r="C67" s="13" t="s">
        <v>144</v>
      </c>
      <c r="D67" s="285"/>
      <c r="E67" s="286"/>
      <c r="F67" s="286"/>
      <c r="G67" s="287"/>
      <c r="H67" s="278"/>
      <c r="I67" s="278"/>
      <c r="J67" s="278"/>
      <c r="K67" s="278"/>
      <c r="L67" s="278"/>
      <c r="M67" s="278"/>
      <c r="N67" s="278"/>
      <c r="O67" s="278"/>
      <c r="P67" s="278"/>
      <c r="Q67" s="11"/>
      <c r="R67" s="334"/>
      <c r="S67" s="335"/>
      <c r="T67" s="335"/>
      <c r="U67" s="335"/>
      <c r="V67" s="335"/>
      <c r="W67" s="335"/>
      <c r="X67" s="335"/>
      <c r="Y67" s="335"/>
      <c r="Z67" s="336"/>
    </row>
    <row r="68" spans="2:26" ht="21.75" customHeight="1" x14ac:dyDescent="0.3">
      <c r="B68" s="15"/>
      <c r="C68" s="184" t="s">
        <v>156</v>
      </c>
      <c r="D68" s="285">
        <f>587-479</f>
        <v>108</v>
      </c>
      <c r="E68" s="286"/>
      <c r="F68" s="286"/>
      <c r="G68" s="287"/>
      <c r="H68" s="278">
        <v>0.9</v>
      </c>
      <c r="I68" s="278"/>
      <c r="J68" s="278"/>
      <c r="K68" s="278">
        <v>0.15</v>
      </c>
      <c r="L68" s="278"/>
      <c r="M68" s="278"/>
      <c r="N68" s="278">
        <v>2</v>
      </c>
      <c r="O68" s="278"/>
      <c r="P68" s="278"/>
      <c r="Q68" s="11">
        <f t="shared" ref="Q68" si="11">ROUND(N68*H68*K68*D68,2)</f>
        <v>29.16</v>
      </c>
      <c r="R68" s="334"/>
      <c r="S68" s="335"/>
      <c r="T68" s="335"/>
      <c r="U68" s="335"/>
      <c r="V68" s="335"/>
      <c r="W68" s="335"/>
      <c r="X68" s="335"/>
      <c r="Y68" s="335"/>
      <c r="Z68" s="336"/>
    </row>
    <row r="69" spans="2:26" ht="21.75" customHeight="1" x14ac:dyDescent="0.3">
      <c r="B69" s="15"/>
      <c r="C69" s="184" t="s">
        <v>135</v>
      </c>
      <c r="D69" s="285">
        <v>1.8</v>
      </c>
      <c r="E69" s="286"/>
      <c r="F69" s="286"/>
      <c r="G69" s="287"/>
      <c r="H69" s="278">
        <v>0.15</v>
      </c>
      <c r="I69" s="278"/>
      <c r="J69" s="278"/>
      <c r="K69" s="278">
        <v>0.15</v>
      </c>
      <c r="L69" s="278"/>
      <c r="M69" s="278"/>
      <c r="N69" s="278">
        <f>-ROUND(D68/3+1,0)</f>
        <v>-37</v>
      </c>
      <c r="O69" s="278"/>
      <c r="P69" s="278"/>
      <c r="Q69" s="11">
        <f t="shared" si="9"/>
        <v>-1.5</v>
      </c>
      <c r="R69" s="334"/>
      <c r="S69" s="335"/>
      <c r="T69" s="335"/>
      <c r="U69" s="335"/>
      <c r="V69" s="335"/>
      <c r="W69" s="335"/>
      <c r="X69" s="335"/>
      <c r="Y69" s="335"/>
      <c r="Z69" s="336"/>
    </row>
    <row r="70" spans="2:26" ht="21.75" customHeight="1" x14ac:dyDescent="0.3">
      <c r="B70" s="15"/>
      <c r="C70" s="184" t="s">
        <v>136</v>
      </c>
      <c r="D70" s="285">
        <v>3.9</v>
      </c>
      <c r="E70" s="286"/>
      <c r="F70" s="286"/>
      <c r="G70" s="287"/>
      <c r="H70" s="278">
        <v>0.15</v>
      </c>
      <c r="I70" s="278"/>
      <c r="J70" s="278"/>
      <c r="K70" s="278">
        <v>0.25</v>
      </c>
      <c r="L70" s="278"/>
      <c r="M70" s="278"/>
      <c r="N70" s="278">
        <f>ROUND(D68/3+1,0)</f>
        <v>37</v>
      </c>
      <c r="O70" s="278"/>
      <c r="P70" s="278"/>
      <c r="Q70" s="11">
        <f t="shared" si="9"/>
        <v>5.41</v>
      </c>
      <c r="R70" s="334"/>
      <c r="S70" s="335"/>
      <c r="T70" s="335"/>
      <c r="U70" s="335"/>
      <c r="V70" s="335"/>
      <c r="W70" s="335"/>
      <c r="X70" s="335"/>
      <c r="Y70" s="335"/>
      <c r="Z70" s="336"/>
    </row>
    <row r="71" spans="2:26" ht="21.75" customHeight="1" x14ac:dyDescent="0.3">
      <c r="B71" s="15"/>
      <c r="C71" s="13" t="s">
        <v>205</v>
      </c>
      <c r="D71" s="285"/>
      <c r="E71" s="286"/>
      <c r="F71" s="286"/>
      <c r="G71" s="287"/>
      <c r="H71" s="278"/>
      <c r="I71" s="278"/>
      <c r="J71" s="278"/>
      <c r="K71" s="278"/>
      <c r="L71" s="278"/>
      <c r="M71" s="278"/>
      <c r="N71" s="278"/>
      <c r="O71" s="278"/>
      <c r="P71" s="278"/>
      <c r="Q71" s="11"/>
      <c r="R71" s="334"/>
      <c r="S71" s="335"/>
      <c r="T71" s="335"/>
      <c r="U71" s="335"/>
      <c r="V71" s="335"/>
      <c r="W71" s="335"/>
      <c r="X71" s="335"/>
      <c r="Y71" s="335"/>
      <c r="Z71" s="336"/>
    </row>
    <row r="72" spans="2:26" ht="21.75" customHeight="1" x14ac:dyDescent="0.3">
      <c r="B72" s="15"/>
      <c r="C72" s="184" t="s">
        <v>156</v>
      </c>
      <c r="D72" s="285">
        <f>600-587</f>
        <v>13</v>
      </c>
      <c r="E72" s="286"/>
      <c r="F72" s="286"/>
      <c r="G72" s="287"/>
      <c r="H72" s="278">
        <v>0.9</v>
      </c>
      <c r="I72" s="278"/>
      <c r="J72" s="278"/>
      <c r="K72" s="278">
        <v>0.15</v>
      </c>
      <c r="L72" s="278"/>
      <c r="M72" s="278"/>
      <c r="N72" s="278">
        <v>2</v>
      </c>
      <c r="O72" s="278"/>
      <c r="P72" s="278"/>
      <c r="Q72" s="11">
        <f t="shared" ref="Q72" si="12">ROUND(N72*H72*K72*D72,2)</f>
        <v>3.51</v>
      </c>
      <c r="R72" s="334"/>
      <c r="S72" s="335"/>
      <c r="T72" s="335"/>
      <c r="U72" s="335"/>
      <c r="V72" s="335"/>
      <c r="W72" s="335"/>
      <c r="X72" s="335"/>
      <c r="Y72" s="335"/>
      <c r="Z72" s="336"/>
    </row>
    <row r="73" spans="2:26" ht="21.75" customHeight="1" x14ac:dyDescent="0.3">
      <c r="B73" s="15"/>
      <c r="C73" s="184" t="s">
        <v>135</v>
      </c>
      <c r="D73" s="285">
        <v>1.8</v>
      </c>
      <c r="E73" s="286"/>
      <c r="F73" s="286"/>
      <c r="G73" s="287"/>
      <c r="H73" s="278">
        <v>0.15</v>
      </c>
      <c r="I73" s="278"/>
      <c r="J73" s="278"/>
      <c r="K73" s="278">
        <v>0.15</v>
      </c>
      <c r="L73" s="278"/>
      <c r="M73" s="278"/>
      <c r="N73" s="278">
        <f>-ROUND(D72/3+1,0)</f>
        <v>-5</v>
      </c>
      <c r="O73" s="278"/>
      <c r="P73" s="278"/>
      <c r="Q73" s="11">
        <f t="shared" si="9"/>
        <v>-0.2</v>
      </c>
      <c r="R73" s="334"/>
      <c r="S73" s="335"/>
      <c r="T73" s="335"/>
      <c r="U73" s="335"/>
      <c r="V73" s="335"/>
      <c r="W73" s="335"/>
      <c r="X73" s="335"/>
      <c r="Y73" s="335"/>
      <c r="Z73" s="336"/>
    </row>
    <row r="74" spans="2:26" ht="21.75" customHeight="1" x14ac:dyDescent="0.3">
      <c r="B74" s="15"/>
      <c r="C74" s="184" t="s">
        <v>136</v>
      </c>
      <c r="D74" s="285">
        <v>4.3</v>
      </c>
      <c r="E74" s="286"/>
      <c r="F74" s="286"/>
      <c r="G74" s="287"/>
      <c r="H74" s="278">
        <v>0.15</v>
      </c>
      <c r="I74" s="278"/>
      <c r="J74" s="278"/>
      <c r="K74" s="278">
        <v>0.25</v>
      </c>
      <c r="L74" s="278"/>
      <c r="M74" s="278"/>
      <c r="N74" s="278">
        <f>ROUND(D72/3+1,0)</f>
        <v>5</v>
      </c>
      <c r="O74" s="278"/>
      <c r="P74" s="278"/>
      <c r="Q74" s="11">
        <f t="shared" si="9"/>
        <v>0.81</v>
      </c>
      <c r="R74" s="334"/>
      <c r="S74" s="335"/>
      <c r="T74" s="335"/>
      <c r="U74" s="335"/>
      <c r="V74" s="335"/>
      <c r="W74" s="335"/>
      <c r="X74" s="335"/>
      <c r="Y74" s="335"/>
      <c r="Z74" s="336"/>
    </row>
    <row r="75" spans="2:26" ht="21.75" customHeight="1" x14ac:dyDescent="0.3">
      <c r="B75" s="15"/>
      <c r="C75" s="13"/>
      <c r="D75" s="285"/>
      <c r="E75" s="286"/>
      <c r="F75" s="286"/>
      <c r="G75" s="287"/>
      <c r="H75" s="278"/>
      <c r="I75" s="278"/>
      <c r="J75" s="278"/>
      <c r="K75" s="278"/>
      <c r="L75" s="278"/>
      <c r="M75" s="278"/>
      <c r="N75" s="278"/>
      <c r="O75" s="278"/>
      <c r="P75" s="278"/>
      <c r="Q75" s="11"/>
      <c r="R75" s="334"/>
      <c r="S75" s="335"/>
      <c r="T75" s="335"/>
      <c r="U75" s="335"/>
      <c r="V75" s="335"/>
      <c r="W75" s="335"/>
      <c r="X75" s="335"/>
      <c r="Y75" s="335"/>
      <c r="Z75" s="336"/>
    </row>
    <row r="76" spans="2:26" ht="21.75" customHeight="1" x14ac:dyDescent="0.3">
      <c r="B76" s="15"/>
      <c r="C76" s="184"/>
      <c r="D76" s="285"/>
      <c r="E76" s="286"/>
      <c r="F76" s="286"/>
      <c r="G76" s="287"/>
      <c r="H76" s="278"/>
      <c r="I76" s="278"/>
      <c r="J76" s="278"/>
      <c r="K76" s="278"/>
      <c r="L76" s="278"/>
      <c r="M76" s="278"/>
      <c r="N76" s="278"/>
      <c r="O76" s="278"/>
      <c r="P76" s="278"/>
      <c r="Q76" s="11"/>
      <c r="R76" s="334"/>
      <c r="S76" s="335"/>
      <c r="T76" s="335"/>
      <c r="U76" s="335"/>
      <c r="V76" s="335"/>
      <c r="W76" s="335"/>
      <c r="X76" s="335"/>
      <c r="Y76" s="335"/>
      <c r="Z76" s="336"/>
    </row>
    <row r="77" spans="2:26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2"/>
      <c r="Q77" s="19">
        <f>ROUND(SUM(Q59:Q76),2)</f>
        <v>111.63</v>
      </c>
      <c r="R77" s="334"/>
      <c r="S77" s="335"/>
      <c r="T77" s="335"/>
      <c r="U77" s="335"/>
      <c r="V77" s="335"/>
      <c r="W77" s="335"/>
      <c r="X77" s="335"/>
      <c r="Y77" s="335"/>
      <c r="Z77" s="336"/>
    </row>
    <row r="78" spans="2:26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2"/>
      <c r="Q78" s="19">
        <f>Q36</f>
        <v>75.28</v>
      </c>
      <c r="R78" s="334"/>
      <c r="S78" s="335"/>
      <c r="T78" s="335"/>
      <c r="U78" s="335"/>
      <c r="V78" s="335"/>
      <c r="W78" s="335"/>
      <c r="X78" s="335"/>
      <c r="Y78" s="335"/>
      <c r="Z78" s="336"/>
    </row>
    <row r="79" spans="2:26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2"/>
      <c r="Q79" s="19">
        <f>Q77+Q78</f>
        <v>186.91</v>
      </c>
      <c r="R79" s="337"/>
      <c r="S79" s="338"/>
      <c r="T79" s="338"/>
      <c r="U79" s="338"/>
      <c r="V79" s="338"/>
      <c r="W79" s="338"/>
      <c r="X79" s="338"/>
      <c r="Y79" s="338"/>
      <c r="Z79" s="339"/>
    </row>
    <row r="80" spans="2:26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9"/>
      <c r="R80" s="176"/>
      <c r="S80" s="180"/>
      <c r="T80" s="180"/>
      <c r="U80" s="180"/>
      <c r="Z80" s="3"/>
    </row>
    <row r="81" spans="2:26" x14ac:dyDescent="0.25">
      <c r="B81" s="2"/>
      <c r="N81" s="170"/>
      <c r="O81" s="171"/>
      <c r="P81" s="171"/>
      <c r="Q81" s="181"/>
      <c r="R81" s="176"/>
      <c r="S81" s="176"/>
      <c r="Z81" s="3"/>
    </row>
    <row r="82" spans="2:26" x14ac:dyDescent="0.25">
      <c r="B82" s="2"/>
      <c r="N82" s="170"/>
      <c r="O82" s="171"/>
      <c r="P82" s="171"/>
      <c r="Q82" s="181"/>
      <c r="R82" s="176"/>
      <c r="S82" s="176"/>
      <c r="Z82" s="3"/>
    </row>
    <row r="83" spans="2:26" x14ac:dyDescent="0.25">
      <c r="B83" s="2"/>
      <c r="N83" s="170"/>
      <c r="O83" s="171"/>
      <c r="P83" s="171"/>
      <c r="Q83" s="181"/>
      <c r="R83" s="176"/>
      <c r="S83" s="176"/>
      <c r="Z83" s="3"/>
    </row>
    <row r="84" spans="2:26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N84" s="170"/>
      <c r="O84" s="171"/>
      <c r="P84" s="171"/>
      <c r="Q84" s="181"/>
      <c r="R84" s="176"/>
      <c r="S84" s="176"/>
      <c r="Z84" s="3"/>
    </row>
    <row r="85" spans="2:26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76"/>
      <c r="O85" s="176"/>
      <c r="P85" s="176"/>
      <c r="Q85" s="176"/>
      <c r="R85" s="283" t="s">
        <v>22</v>
      </c>
      <c r="S85" s="283"/>
      <c r="T85" s="283"/>
      <c r="U85" s="283"/>
      <c r="V85" s="283"/>
      <c r="W85" s="283"/>
      <c r="X85" s="283"/>
      <c r="Y85" s="283"/>
      <c r="Z85" s="3"/>
    </row>
    <row r="86" spans="2:26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6"/>
      <c r="O86" s="176"/>
      <c r="P86" s="176"/>
      <c r="Q86" s="176"/>
      <c r="R86" s="284" t="s">
        <v>17</v>
      </c>
      <c r="S86" s="284"/>
      <c r="T86" s="284"/>
      <c r="U86" s="284"/>
      <c r="V86" s="284"/>
      <c r="W86" s="284"/>
      <c r="X86" s="284"/>
      <c r="Y86" s="284"/>
      <c r="Z86" s="3"/>
    </row>
    <row r="87" spans="2:26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22"/>
      <c r="O87" s="22"/>
      <c r="P87" s="22"/>
      <c r="Q87" s="22"/>
      <c r="R87" s="279" t="s">
        <v>7</v>
      </c>
      <c r="S87" s="279"/>
      <c r="T87" s="279"/>
      <c r="U87" s="279"/>
      <c r="V87" s="279"/>
      <c r="W87" s="279"/>
      <c r="X87" s="279"/>
      <c r="Y87" s="279"/>
      <c r="Z87" s="23"/>
    </row>
    <row r="88" spans="2:26" x14ac:dyDescent="0.25">
      <c r="B88" s="28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90"/>
      <c r="O88" s="297" t="s">
        <v>18</v>
      </c>
      <c r="P88" s="298"/>
      <c r="Q88" s="298"/>
      <c r="R88" s="298"/>
      <c r="S88" s="298"/>
      <c r="T88" s="298"/>
      <c r="U88" s="298"/>
      <c r="V88" s="298"/>
      <c r="W88" s="298"/>
      <c r="X88" s="299"/>
      <c r="Y88" s="306"/>
      <c r="Z88" s="307"/>
    </row>
    <row r="89" spans="2:26" x14ac:dyDescent="0.25">
      <c r="B89" s="291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3"/>
      <c r="O89" s="300"/>
      <c r="P89" s="301"/>
      <c r="Q89" s="301"/>
      <c r="R89" s="301"/>
      <c r="S89" s="301"/>
      <c r="T89" s="301"/>
      <c r="U89" s="301"/>
      <c r="V89" s="301"/>
      <c r="W89" s="301"/>
      <c r="X89" s="302"/>
      <c r="Y89" s="308"/>
      <c r="Z89" s="309"/>
    </row>
    <row r="90" spans="2:26" ht="30" customHeight="1" x14ac:dyDescent="0.25">
      <c r="B90" s="294"/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5"/>
      <c r="N90" s="296"/>
      <c r="O90" s="303"/>
      <c r="P90" s="304"/>
      <c r="Q90" s="304"/>
      <c r="R90" s="304"/>
      <c r="S90" s="304"/>
      <c r="T90" s="304"/>
      <c r="U90" s="304"/>
      <c r="V90" s="304"/>
      <c r="W90" s="304"/>
      <c r="X90" s="305"/>
      <c r="Y90" s="310"/>
      <c r="Z90" s="311"/>
    </row>
    <row r="91" spans="2:26" x14ac:dyDescent="0.25">
      <c r="B91" s="2"/>
      <c r="Z91" s="3"/>
    </row>
    <row r="92" spans="2:26" x14ac:dyDescent="0.25">
      <c r="B92" s="2"/>
      <c r="C92" s="171" t="s">
        <v>4</v>
      </c>
      <c r="D92" s="312" t="str">
        <f>D49</f>
        <v>207 DE 2024</v>
      </c>
      <c r="E92" s="312"/>
      <c r="F92" s="312"/>
      <c r="G92" s="312"/>
      <c r="H92" s="312"/>
      <c r="I92" s="312"/>
      <c r="J92" s="312"/>
      <c r="K92" s="312"/>
      <c r="L92" s="312"/>
      <c r="M92" s="312"/>
      <c r="P92" s="315"/>
      <c r="Q92" s="315"/>
      <c r="R92" s="315"/>
      <c r="S92" s="313"/>
      <c r="T92" s="313"/>
      <c r="U92" s="313"/>
      <c r="V92" s="313"/>
      <c r="W92" s="313"/>
      <c r="X92" s="313"/>
      <c r="Z92" s="4"/>
    </row>
    <row r="93" spans="2:26" ht="32.25" customHeight="1" x14ac:dyDescent="0.25">
      <c r="B93" s="2"/>
      <c r="C93" s="171" t="s">
        <v>5</v>
      </c>
      <c r="D93" s="314" t="str">
        <f>D50</f>
        <v>ENVIRONMENTAL AND GEOMEDCHANICAL SOLUTIONS - EGS SAS</v>
      </c>
      <c r="E93" s="314"/>
      <c r="F93" s="314"/>
      <c r="G93" s="314"/>
      <c r="H93" s="314"/>
      <c r="I93" s="314"/>
      <c r="J93" s="314"/>
      <c r="K93" s="314"/>
      <c r="L93" s="314"/>
      <c r="M93" s="314"/>
      <c r="P93" s="315" t="s">
        <v>6</v>
      </c>
      <c r="Q93" s="315"/>
      <c r="R93" s="315"/>
      <c r="S93" s="312" t="str">
        <f>S50</f>
        <v>HR INGENIERA SAS</v>
      </c>
      <c r="T93" s="312"/>
      <c r="U93" s="312"/>
      <c r="V93" s="312"/>
      <c r="W93" s="312"/>
      <c r="X93" s="312"/>
      <c r="Y93" s="174"/>
      <c r="Z93" s="175"/>
    </row>
    <row r="94" spans="2:26" x14ac:dyDescent="0.25">
      <c r="B94" s="2"/>
      <c r="Z94" s="3"/>
    </row>
    <row r="95" spans="2:26" ht="45" customHeight="1" x14ac:dyDescent="0.25">
      <c r="B95" s="326" t="s">
        <v>8</v>
      </c>
      <c r="C95" s="327"/>
      <c r="D95" s="328" t="s">
        <v>93</v>
      </c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9"/>
    </row>
    <row r="96" spans="2:26" x14ac:dyDescent="0.25">
      <c r="B96" s="2"/>
      <c r="Z96" s="3"/>
    </row>
    <row r="97" spans="2:26" ht="32.25" customHeight="1" x14ac:dyDescent="0.25">
      <c r="B97" s="330" t="str">
        <f>B54</f>
        <v>ITEM No.    4.6</v>
      </c>
      <c r="C97" s="318"/>
      <c r="D97" s="318" t="str">
        <f>D54</f>
        <v>CONCRETOS CLASE D, f´c =3000 PSI (bases)</v>
      </c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20"/>
      <c r="X97" s="316" t="s">
        <v>3</v>
      </c>
      <c r="Y97" s="317"/>
      <c r="Z97" s="5" t="str">
        <f>Z54</f>
        <v>M3</v>
      </c>
    </row>
    <row r="98" spans="2:26" x14ac:dyDescent="0.25">
      <c r="B98" s="2"/>
      <c r="Q98" s="176"/>
      <c r="Z98" s="4"/>
    </row>
    <row r="99" spans="2:26" ht="33.75" customHeight="1" x14ac:dyDescent="0.3">
      <c r="B99" s="6" t="s">
        <v>9</v>
      </c>
      <c r="C99" s="7" t="s">
        <v>10</v>
      </c>
      <c r="D99" s="321" t="s">
        <v>11</v>
      </c>
      <c r="E99" s="321"/>
      <c r="F99" s="321"/>
      <c r="G99" s="321"/>
      <c r="H99" s="321" t="s">
        <v>12</v>
      </c>
      <c r="I99" s="321"/>
      <c r="J99" s="321"/>
      <c r="K99" s="321" t="s">
        <v>13</v>
      </c>
      <c r="L99" s="321"/>
      <c r="M99" s="322"/>
      <c r="N99" s="321" t="s">
        <v>20</v>
      </c>
      <c r="O99" s="321"/>
      <c r="P99" s="322"/>
      <c r="Q99" s="8" t="s">
        <v>19</v>
      </c>
      <c r="R99" s="331" t="s">
        <v>21</v>
      </c>
      <c r="S99" s="332"/>
      <c r="T99" s="332"/>
      <c r="U99" s="332"/>
      <c r="V99" s="332"/>
      <c r="W99" s="332"/>
      <c r="X99" s="332"/>
      <c r="Y99" s="332"/>
      <c r="Z99" s="333"/>
    </row>
    <row r="100" spans="2:26" ht="21.75" customHeight="1" x14ac:dyDescent="0.25">
      <c r="B100" s="9">
        <v>1</v>
      </c>
      <c r="C100" s="10" t="s">
        <v>14</v>
      </c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11">
        <f>Q57</f>
        <v>429.23999999999995</v>
      </c>
      <c r="R100" s="331"/>
      <c r="S100" s="332"/>
      <c r="T100" s="332"/>
      <c r="U100" s="332"/>
      <c r="V100" s="332"/>
      <c r="W100" s="332"/>
      <c r="X100" s="332"/>
      <c r="Y100" s="332"/>
      <c r="Z100" s="333"/>
    </row>
    <row r="101" spans="2:26" ht="21.75" customHeight="1" x14ac:dyDescent="0.25">
      <c r="B101" s="12">
        <v>2</v>
      </c>
      <c r="C101" s="13" t="s">
        <v>15</v>
      </c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278"/>
      <c r="O101" s="278"/>
      <c r="P101" s="278"/>
      <c r="Q101" s="11"/>
      <c r="R101" s="334"/>
      <c r="S101" s="335"/>
      <c r="T101" s="335"/>
      <c r="U101" s="335"/>
      <c r="V101" s="335"/>
      <c r="W101" s="335"/>
      <c r="X101" s="335"/>
      <c r="Y101" s="335"/>
      <c r="Z101" s="336"/>
    </row>
    <row r="102" spans="2:26" ht="21.75" customHeight="1" x14ac:dyDescent="0.25">
      <c r="B102" s="9"/>
      <c r="C102" s="13" t="s">
        <v>146</v>
      </c>
      <c r="D102" s="285"/>
      <c r="E102" s="286"/>
      <c r="F102" s="286"/>
      <c r="G102" s="287"/>
      <c r="H102" s="278"/>
      <c r="I102" s="278"/>
      <c r="J102" s="278"/>
      <c r="K102" s="278"/>
      <c r="L102" s="278"/>
      <c r="M102" s="278"/>
      <c r="N102" s="278"/>
      <c r="O102" s="278"/>
      <c r="P102" s="278"/>
      <c r="Q102" s="11"/>
      <c r="R102" s="334"/>
      <c r="S102" s="335"/>
      <c r="T102" s="335"/>
      <c r="U102" s="335"/>
      <c r="V102" s="335"/>
      <c r="W102" s="335"/>
      <c r="X102" s="335"/>
      <c r="Y102" s="335"/>
      <c r="Z102" s="336"/>
    </row>
    <row r="103" spans="2:26" ht="21.75" customHeight="1" x14ac:dyDescent="0.25">
      <c r="B103" s="9"/>
      <c r="C103" s="184" t="s">
        <v>156</v>
      </c>
      <c r="D103" s="285">
        <f>720-600</f>
        <v>120</v>
      </c>
      <c r="E103" s="286"/>
      <c r="F103" s="286"/>
      <c r="G103" s="287"/>
      <c r="H103" s="278">
        <v>0.9</v>
      </c>
      <c r="I103" s="278"/>
      <c r="J103" s="278"/>
      <c r="K103" s="278">
        <v>0.15</v>
      </c>
      <c r="L103" s="278"/>
      <c r="M103" s="278"/>
      <c r="N103" s="278">
        <v>2</v>
      </c>
      <c r="O103" s="278"/>
      <c r="P103" s="278"/>
      <c r="Q103" s="11">
        <f t="shared" ref="Q103" si="13">ROUND(N103*H103*K103*D103,2)</f>
        <v>32.4</v>
      </c>
      <c r="R103" s="334"/>
      <c r="S103" s="335"/>
      <c r="T103" s="335"/>
      <c r="U103" s="335"/>
      <c r="V103" s="335"/>
      <c r="W103" s="335"/>
      <c r="X103" s="335"/>
      <c r="Y103" s="335"/>
      <c r="Z103" s="336"/>
    </row>
    <row r="104" spans="2:26" ht="21.75" customHeight="1" x14ac:dyDescent="0.25">
      <c r="B104" s="14"/>
      <c r="C104" s="184" t="s">
        <v>135</v>
      </c>
      <c r="D104" s="278">
        <v>1.8</v>
      </c>
      <c r="E104" s="278"/>
      <c r="F104" s="278"/>
      <c r="G104" s="278"/>
      <c r="H104" s="278">
        <v>0.15</v>
      </c>
      <c r="I104" s="278"/>
      <c r="J104" s="278"/>
      <c r="K104" s="278">
        <v>0.15</v>
      </c>
      <c r="L104" s="278"/>
      <c r="M104" s="278"/>
      <c r="N104" s="278">
        <f>-ROUND(D103/3+1,0)</f>
        <v>-41</v>
      </c>
      <c r="O104" s="278"/>
      <c r="P104" s="278"/>
      <c r="Q104" s="11">
        <f t="shared" ref="Q104:Q113" si="14">ROUND(N104*H104*K104*D104,2)</f>
        <v>-1.66</v>
      </c>
      <c r="R104" s="334"/>
      <c r="S104" s="335"/>
      <c r="T104" s="335"/>
      <c r="U104" s="335"/>
      <c r="V104" s="335"/>
      <c r="W104" s="335"/>
      <c r="X104" s="335"/>
      <c r="Y104" s="335"/>
      <c r="Z104" s="336"/>
    </row>
    <row r="105" spans="2:26" ht="21.75" customHeight="1" x14ac:dyDescent="0.3">
      <c r="B105" s="15"/>
      <c r="C105" s="184" t="s">
        <v>136</v>
      </c>
      <c r="D105" s="285">
        <v>4.3</v>
      </c>
      <c r="E105" s="286"/>
      <c r="F105" s="286"/>
      <c r="G105" s="287"/>
      <c r="H105" s="278">
        <v>0.15</v>
      </c>
      <c r="I105" s="278"/>
      <c r="J105" s="278"/>
      <c r="K105" s="278">
        <v>0.25</v>
      </c>
      <c r="L105" s="278"/>
      <c r="M105" s="278"/>
      <c r="N105" s="278">
        <f>ROUND(D103/3+1,0)</f>
        <v>41</v>
      </c>
      <c r="O105" s="278"/>
      <c r="P105" s="278"/>
      <c r="Q105" s="11">
        <f t="shared" si="14"/>
        <v>6.61</v>
      </c>
      <c r="R105" s="334"/>
      <c r="S105" s="335"/>
      <c r="T105" s="335"/>
      <c r="U105" s="335"/>
      <c r="V105" s="335"/>
      <c r="W105" s="335"/>
      <c r="X105" s="335"/>
      <c r="Y105" s="335"/>
      <c r="Z105" s="336"/>
    </row>
    <row r="106" spans="2:26" ht="21.75" customHeight="1" x14ac:dyDescent="0.3">
      <c r="B106" s="15"/>
      <c r="C106" s="13" t="s">
        <v>147</v>
      </c>
      <c r="D106" s="285"/>
      <c r="E106" s="286"/>
      <c r="F106" s="286"/>
      <c r="G106" s="287"/>
      <c r="H106" s="278"/>
      <c r="I106" s="278"/>
      <c r="J106" s="278"/>
      <c r="K106" s="278"/>
      <c r="L106" s="278"/>
      <c r="M106" s="278"/>
      <c r="N106" s="278"/>
      <c r="O106" s="278"/>
      <c r="P106" s="278"/>
      <c r="Q106" s="11"/>
      <c r="R106" s="334"/>
      <c r="S106" s="335"/>
      <c r="T106" s="335"/>
      <c r="U106" s="335"/>
      <c r="V106" s="335"/>
      <c r="W106" s="335"/>
      <c r="X106" s="335"/>
      <c r="Y106" s="335"/>
      <c r="Z106" s="336"/>
    </row>
    <row r="107" spans="2:26" ht="21.75" customHeight="1" x14ac:dyDescent="0.3">
      <c r="B107" s="15"/>
      <c r="C107" s="184" t="s">
        <v>156</v>
      </c>
      <c r="D107" s="285">
        <f>750-720</f>
        <v>30</v>
      </c>
      <c r="E107" s="286"/>
      <c r="F107" s="286"/>
      <c r="G107" s="287"/>
      <c r="H107" s="278">
        <v>0.9</v>
      </c>
      <c r="I107" s="278"/>
      <c r="J107" s="278"/>
      <c r="K107" s="278">
        <v>0.15</v>
      </c>
      <c r="L107" s="278"/>
      <c r="M107" s="278"/>
      <c r="N107" s="278">
        <v>2</v>
      </c>
      <c r="O107" s="278"/>
      <c r="P107" s="278"/>
      <c r="Q107" s="11">
        <f t="shared" ref="Q107" si="15">ROUND(N107*H107*K107*D107,2)</f>
        <v>8.1</v>
      </c>
      <c r="R107" s="334"/>
      <c r="S107" s="335"/>
      <c r="T107" s="335"/>
      <c r="U107" s="335"/>
      <c r="V107" s="335"/>
      <c r="W107" s="335"/>
      <c r="X107" s="335"/>
      <c r="Y107" s="335"/>
      <c r="Z107" s="336"/>
    </row>
    <row r="108" spans="2:26" ht="21.75" customHeight="1" x14ac:dyDescent="0.3">
      <c r="B108" s="15"/>
      <c r="C108" s="184" t="s">
        <v>135</v>
      </c>
      <c r="D108" s="285">
        <v>1.8</v>
      </c>
      <c r="E108" s="286"/>
      <c r="F108" s="286"/>
      <c r="G108" s="287"/>
      <c r="H108" s="278">
        <v>0.15</v>
      </c>
      <c r="I108" s="278"/>
      <c r="J108" s="278"/>
      <c r="K108" s="278">
        <v>0.15</v>
      </c>
      <c r="L108" s="278"/>
      <c r="M108" s="278"/>
      <c r="N108" s="278">
        <f>-ROUND(D107/3+1,0)</f>
        <v>-11</v>
      </c>
      <c r="O108" s="278"/>
      <c r="P108" s="278"/>
      <c r="Q108" s="11">
        <f t="shared" si="14"/>
        <v>-0.45</v>
      </c>
      <c r="R108" s="334"/>
      <c r="S108" s="335"/>
      <c r="T108" s="335"/>
      <c r="U108" s="335"/>
      <c r="V108" s="335"/>
      <c r="W108" s="335"/>
      <c r="X108" s="335"/>
      <c r="Y108" s="335"/>
      <c r="Z108" s="336"/>
    </row>
    <row r="109" spans="2:26" ht="21.75" customHeight="1" x14ac:dyDescent="0.3">
      <c r="B109" s="15"/>
      <c r="C109" s="184" t="s">
        <v>136</v>
      </c>
      <c r="D109" s="285">
        <v>4.8</v>
      </c>
      <c r="E109" s="286"/>
      <c r="F109" s="286"/>
      <c r="G109" s="287"/>
      <c r="H109" s="278">
        <v>0.15</v>
      </c>
      <c r="I109" s="278"/>
      <c r="J109" s="278"/>
      <c r="K109" s="278">
        <v>0.25</v>
      </c>
      <c r="L109" s="278"/>
      <c r="M109" s="278"/>
      <c r="N109" s="278">
        <f>ROUND(D107/3+1,0)</f>
        <v>11</v>
      </c>
      <c r="O109" s="278"/>
      <c r="P109" s="278"/>
      <c r="Q109" s="11">
        <f t="shared" si="14"/>
        <v>1.98</v>
      </c>
      <c r="R109" s="334"/>
      <c r="S109" s="335"/>
      <c r="T109" s="335"/>
      <c r="U109" s="335"/>
      <c r="V109" s="335"/>
      <c r="W109" s="335"/>
      <c r="X109" s="335"/>
      <c r="Y109" s="335"/>
      <c r="Z109" s="336"/>
    </row>
    <row r="110" spans="2:26" ht="21.75" customHeight="1" x14ac:dyDescent="0.3">
      <c r="B110" s="15"/>
      <c r="C110" s="13" t="s">
        <v>133</v>
      </c>
      <c r="D110" s="278"/>
      <c r="E110" s="278"/>
      <c r="F110" s="278"/>
      <c r="G110" s="278"/>
      <c r="H110" s="278"/>
      <c r="I110" s="278"/>
      <c r="J110" s="278"/>
      <c r="K110" s="278"/>
      <c r="L110" s="278"/>
      <c r="M110" s="278"/>
      <c r="N110" s="278"/>
      <c r="O110" s="278"/>
      <c r="P110" s="278"/>
      <c r="Q110" s="11"/>
      <c r="R110" s="334"/>
      <c r="S110" s="335"/>
      <c r="T110" s="335"/>
      <c r="U110" s="335"/>
      <c r="V110" s="335"/>
      <c r="W110" s="335"/>
      <c r="X110" s="335"/>
      <c r="Y110" s="335"/>
      <c r="Z110" s="336"/>
    </row>
    <row r="111" spans="2:26" ht="21.75" customHeight="1" x14ac:dyDescent="0.3">
      <c r="B111" s="15"/>
      <c r="C111" s="184" t="s">
        <v>156</v>
      </c>
      <c r="D111" s="278">
        <f>1006-750</f>
        <v>256</v>
      </c>
      <c r="E111" s="278"/>
      <c r="F111" s="278"/>
      <c r="G111" s="278"/>
      <c r="H111" s="278">
        <v>0.9</v>
      </c>
      <c r="I111" s="278"/>
      <c r="J111" s="278"/>
      <c r="K111" s="278">
        <v>0.15</v>
      </c>
      <c r="L111" s="278"/>
      <c r="M111" s="278"/>
      <c r="N111" s="278">
        <v>2</v>
      </c>
      <c r="O111" s="278"/>
      <c r="P111" s="278"/>
      <c r="Q111" s="11">
        <f t="shared" ref="Q111" si="16">ROUND(N111*H111*K111*D111,2)</f>
        <v>69.12</v>
      </c>
      <c r="R111" s="334"/>
      <c r="S111" s="335"/>
      <c r="T111" s="335"/>
      <c r="U111" s="335"/>
      <c r="V111" s="335"/>
      <c r="W111" s="335"/>
      <c r="X111" s="335"/>
      <c r="Y111" s="335"/>
      <c r="Z111" s="336"/>
    </row>
    <row r="112" spans="2:26" ht="21.75" customHeight="1" x14ac:dyDescent="0.3">
      <c r="B112" s="15"/>
      <c r="C112" s="184" t="s">
        <v>135</v>
      </c>
      <c r="D112" s="285">
        <v>1.8</v>
      </c>
      <c r="E112" s="286"/>
      <c r="F112" s="286"/>
      <c r="G112" s="287"/>
      <c r="H112" s="278">
        <v>0.15</v>
      </c>
      <c r="I112" s="278"/>
      <c r="J112" s="278"/>
      <c r="K112" s="278">
        <v>0.15</v>
      </c>
      <c r="L112" s="278"/>
      <c r="M112" s="278"/>
      <c r="N112" s="278">
        <f>-ROUND(D111/3+1,0)</f>
        <v>-86</v>
      </c>
      <c r="O112" s="278"/>
      <c r="P112" s="278"/>
      <c r="Q112" s="11">
        <f t="shared" si="14"/>
        <v>-3.48</v>
      </c>
      <c r="R112" s="334"/>
      <c r="S112" s="335"/>
      <c r="T112" s="335"/>
      <c r="U112" s="335"/>
      <c r="V112" s="335"/>
      <c r="W112" s="335"/>
      <c r="X112" s="335"/>
      <c r="Y112" s="335"/>
      <c r="Z112" s="336"/>
    </row>
    <row r="113" spans="2:26" ht="21.75" customHeight="1" x14ac:dyDescent="0.3">
      <c r="B113" s="15"/>
      <c r="C113" s="184" t="s">
        <v>136</v>
      </c>
      <c r="D113" s="285">
        <v>4.3</v>
      </c>
      <c r="E113" s="286"/>
      <c r="F113" s="286"/>
      <c r="G113" s="287"/>
      <c r="H113" s="278">
        <v>0.15</v>
      </c>
      <c r="I113" s="278"/>
      <c r="J113" s="278"/>
      <c r="K113" s="278">
        <v>0.25</v>
      </c>
      <c r="L113" s="278"/>
      <c r="M113" s="278"/>
      <c r="N113" s="278">
        <f>ROUND(D111/3+1,0)</f>
        <v>86</v>
      </c>
      <c r="O113" s="278"/>
      <c r="P113" s="278"/>
      <c r="Q113" s="11">
        <f t="shared" si="14"/>
        <v>13.87</v>
      </c>
      <c r="R113" s="334"/>
      <c r="S113" s="335"/>
      <c r="T113" s="335"/>
      <c r="U113" s="335"/>
      <c r="V113" s="335"/>
      <c r="W113" s="335"/>
      <c r="X113" s="335"/>
      <c r="Y113" s="335"/>
      <c r="Z113" s="336"/>
    </row>
    <row r="114" spans="2:26" ht="21.75" customHeight="1" x14ac:dyDescent="0.3">
      <c r="B114" s="15"/>
      <c r="C114" s="13" t="s">
        <v>104</v>
      </c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8"/>
      <c r="Q114" s="11"/>
      <c r="R114" s="334"/>
      <c r="S114" s="335"/>
      <c r="T114" s="335"/>
      <c r="U114" s="335"/>
      <c r="V114" s="335"/>
      <c r="W114" s="335"/>
      <c r="X114" s="335"/>
      <c r="Y114" s="335"/>
      <c r="Z114" s="336"/>
    </row>
    <row r="115" spans="2:26" ht="21.75" customHeight="1" x14ac:dyDescent="0.3">
      <c r="B115" s="15"/>
      <c r="C115" s="184" t="s">
        <v>112</v>
      </c>
      <c r="D115" s="278">
        <v>4.0999999999999996</v>
      </c>
      <c r="E115" s="278"/>
      <c r="F115" s="278"/>
      <c r="G115" s="278"/>
      <c r="H115" s="278">
        <v>1.2</v>
      </c>
      <c r="I115" s="278"/>
      <c r="J115" s="278"/>
      <c r="K115" s="278">
        <v>0.15</v>
      </c>
      <c r="L115" s="278"/>
      <c r="M115" s="278"/>
      <c r="N115" s="278">
        <v>1</v>
      </c>
      <c r="O115" s="278"/>
      <c r="P115" s="278"/>
      <c r="Q115" s="11">
        <f t="shared" ref="Q115:Q119" si="17">ROUND(N115*H115*K115*D115,2)</f>
        <v>0.74</v>
      </c>
      <c r="R115" s="334"/>
      <c r="S115" s="335"/>
      <c r="T115" s="335"/>
      <c r="U115" s="335"/>
      <c r="V115" s="335"/>
      <c r="W115" s="335"/>
      <c r="X115" s="335"/>
      <c r="Y115" s="335"/>
      <c r="Z115" s="336"/>
    </row>
    <row r="116" spans="2:26" ht="21.75" customHeight="1" x14ac:dyDescent="0.3">
      <c r="B116" s="15"/>
      <c r="C116" s="184" t="s">
        <v>107</v>
      </c>
      <c r="D116" s="278">
        <v>4.5</v>
      </c>
      <c r="E116" s="278"/>
      <c r="F116" s="278"/>
      <c r="G116" s="278"/>
      <c r="H116" s="278">
        <v>1.2</v>
      </c>
      <c r="I116" s="278"/>
      <c r="J116" s="278"/>
      <c r="K116" s="278">
        <v>0.15</v>
      </c>
      <c r="L116" s="278"/>
      <c r="M116" s="278"/>
      <c r="N116" s="278">
        <v>1</v>
      </c>
      <c r="O116" s="278"/>
      <c r="P116" s="278"/>
      <c r="Q116" s="11">
        <f t="shared" si="17"/>
        <v>0.81</v>
      </c>
      <c r="R116" s="334"/>
      <c r="S116" s="335"/>
      <c r="T116" s="335"/>
      <c r="U116" s="335"/>
      <c r="V116" s="335"/>
      <c r="W116" s="335"/>
      <c r="X116" s="335"/>
      <c r="Y116" s="335"/>
      <c r="Z116" s="336"/>
    </row>
    <row r="117" spans="2:26" ht="21.75" customHeight="1" x14ac:dyDescent="0.3">
      <c r="B117" s="15"/>
      <c r="C117" s="184" t="s">
        <v>108</v>
      </c>
      <c r="D117" s="278">
        <v>11</v>
      </c>
      <c r="E117" s="278"/>
      <c r="F117" s="278"/>
      <c r="G117" s="278"/>
      <c r="H117" s="278">
        <v>1.2</v>
      </c>
      <c r="I117" s="278"/>
      <c r="J117" s="278"/>
      <c r="K117" s="278">
        <v>0.15</v>
      </c>
      <c r="L117" s="278"/>
      <c r="M117" s="278"/>
      <c r="N117" s="278">
        <v>1</v>
      </c>
      <c r="O117" s="278"/>
      <c r="P117" s="278"/>
      <c r="Q117" s="11">
        <f t="shared" si="17"/>
        <v>1.98</v>
      </c>
      <c r="R117" s="334"/>
      <c r="S117" s="335"/>
      <c r="T117" s="335"/>
      <c r="U117" s="335"/>
      <c r="V117" s="335"/>
      <c r="W117" s="335"/>
      <c r="X117" s="335"/>
      <c r="Y117" s="335"/>
      <c r="Z117" s="336"/>
    </row>
    <row r="118" spans="2:26" ht="21.75" customHeight="1" x14ac:dyDescent="0.3">
      <c r="B118" s="15"/>
      <c r="C118" s="184" t="s">
        <v>109</v>
      </c>
      <c r="D118" s="278">
        <v>3.5</v>
      </c>
      <c r="E118" s="278"/>
      <c r="F118" s="278"/>
      <c r="G118" s="278"/>
      <c r="H118" s="278">
        <v>1.2</v>
      </c>
      <c r="I118" s="278"/>
      <c r="J118" s="278"/>
      <c r="K118" s="278">
        <v>0.15</v>
      </c>
      <c r="L118" s="278"/>
      <c r="M118" s="278"/>
      <c r="N118" s="278">
        <v>1</v>
      </c>
      <c r="O118" s="278"/>
      <c r="P118" s="278"/>
      <c r="Q118" s="11">
        <f t="shared" si="17"/>
        <v>0.63</v>
      </c>
      <c r="R118" s="334"/>
      <c r="S118" s="335"/>
      <c r="T118" s="335"/>
      <c r="U118" s="335"/>
      <c r="V118" s="335"/>
      <c r="W118" s="335"/>
      <c r="X118" s="335"/>
      <c r="Y118" s="335"/>
      <c r="Z118" s="336"/>
    </row>
    <row r="119" spans="2:26" ht="21.75" customHeight="1" x14ac:dyDescent="0.3">
      <c r="B119" s="15"/>
      <c r="C119" s="184" t="s">
        <v>110</v>
      </c>
      <c r="D119" s="278">
        <v>4.0999999999999996</v>
      </c>
      <c r="E119" s="278"/>
      <c r="F119" s="278"/>
      <c r="G119" s="278"/>
      <c r="H119" s="278">
        <v>1.2</v>
      </c>
      <c r="I119" s="278"/>
      <c r="J119" s="278"/>
      <c r="K119" s="278">
        <v>0.15</v>
      </c>
      <c r="L119" s="278"/>
      <c r="M119" s="278"/>
      <c r="N119" s="278">
        <v>1</v>
      </c>
      <c r="O119" s="278"/>
      <c r="P119" s="278"/>
      <c r="Q119" s="11">
        <f t="shared" si="17"/>
        <v>0.74</v>
      </c>
      <c r="R119" s="334"/>
      <c r="S119" s="335"/>
      <c r="T119" s="335"/>
      <c r="U119" s="335"/>
      <c r="V119" s="335"/>
      <c r="W119" s="335"/>
      <c r="X119" s="335"/>
      <c r="Y119" s="335"/>
      <c r="Z119" s="336"/>
    </row>
    <row r="120" spans="2:26" ht="21.75" customHeight="1" x14ac:dyDescent="0.3">
      <c r="B120" s="15"/>
      <c r="C120" s="16"/>
      <c r="D120" s="280" t="s">
        <v>105</v>
      </c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2"/>
      <c r="Q120" s="19">
        <f>ROUND(SUM(Q102:Q119),2)</f>
        <v>131.38999999999999</v>
      </c>
      <c r="R120" s="334"/>
      <c r="S120" s="335"/>
      <c r="T120" s="335"/>
      <c r="U120" s="335"/>
      <c r="V120" s="335"/>
      <c r="W120" s="335"/>
      <c r="X120" s="335"/>
      <c r="Y120" s="335"/>
      <c r="Z120" s="336"/>
    </row>
    <row r="121" spans="2:26" ht="21.75" customHeight="1" x14ac:dyDescent="0.3">
      <c r="B121" s="15"/>
      <c r="C121" s="16"/>
      <c r="D121" s="280" t="s">
        <v>54</v>
      </c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2"/>
      <c r="Q121" s="19">
        <f>Q79</f>
        <v>186.91</v>
      </c>
      <c r="R121" s="334"/>
      <c r="S121" s="335"/>
      <c r="T121" s="335"/>
      <c r="U121" s="335"/>
      <c r="V121" s="335"/>
      <c r="W121" s="335"/>
      <c r="X121" s="335"/>
      <c r="Y121" s="335"/>
      <c r="Z121" s="336"/>
    </row>
    <row r="122" spans="2:26" ht="21" customHeight="1" x14ac:dyDescent="0.25">
      <c r="B122" s="17"/>
      <c r="C122" s="18"/>
      <c r="D122" s="280" t="s">
        <v>106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2"/>
      <c r="Q122" s="19">
        <f>Q120+Q121</f>
        <v>318.29999999999995</v>
      </c>
      <c r="R122" s="337"/>
      <c r="S122" s="338"/>
      <c r="T122" s="338"/>
      <c r="U122" s="338"/>
      <c r="V122" s="338"/>
      <c r="W122" s="338"/>
      <c r="X122" s="338"/>
      <c r="Y122" s="338"/>
      <c r="Z122" s="339"/>
    </row>
    <row r="123" spans="2:26" x14ac:dyDescent="0.25">
      <c r="B123" s="20"/>
      <c r="C123" s="17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9"/>
      <c r="R123" s="176"/>
      <c r="S123" s="180"/>
      <c r="T123" s="180"/>
      <c r="U123" s="180"/>
      <c r="Z123" s="3"/>
    </row>
    <row r="124" spans="2:26" x14ac:dyDescent="0.25">
      <c r="B124" s="2"/>
      <c r="N124" s="170"/>
      <c r="O124" s="171"/>
      <c r="P124" s="171"/>
      <c r="Q124" s="181"/>
      <c r="R124" s="176"/>
      <c r="S124" s="176"/>
      <c r="Z124" s="3"/>
    </row>
    <row r="125" spans="2:26" x14ac:dyDescent="0.25">
      <c r="B125" s="2"/>
      <c r="N125" s="170"/>
      <c r="O125" s="171"/>
      <c r="P125" s="171"/>
      <c r="Q125" s="181"/>
      <c r="R125" s="176"/>
      <c r="S125" s="176"/>
      <c r="Z125" s="3"/>
    </row>
    <row r="126" spans="2:26" x14ac:dyDescent="0.25">
      <c r="B126" s="2"/>
      <c r="N126" s="170"/>
      <c r="O126" s="171"/>
      <c r="P126" s="171"/>
      <c r="Q126" s="181"/>
      <c r="R126" s="176"/>
      <c r="S126" s="176"/>
      <c r="Z126" s="3"/>
    </row>
    <row r="127" spans="2:26" x14ac:dyDescent="0.25">
      <c r="B127" s="2"/>
      <c r="C127" s="323"/>
      <c r="D127" s="323"/>
      <c r="E127" s="323"/>
      <c r="F127" s="323"/>
      <c r="G127" s="323"/>
      <c r="H127" s="323"/>
      <c r="I127" s="323"/>
      <c r="J127" s="323"/>
      <c r="K127" s="323"/>
      <c r="N127" s="170"/>
      <c r="O127" s="171"/>
      <c r="P127" s="171"/>
      <c r="Q127" s="181"/>
      <c r="R127" s="176"/>
      <c r="S127" s="176"/>
      <c r="Z127" s="3"/>
    </row>
    <row r="128" spans="2:26" x14ac:dyDescent="0.25">
      <c r="B128" s="2"/>
      <c r="C128" s="324" t="s">
        <v>90</v>
      </c>
      <c r="D128" s="324"/>
      <c r="E128" s="324"/>
      <c r="F128" s="324"/>
      <c r="G128" s="324"/>
      <c r="H128" s="324"/>
      <c r="I128" s="324"/>
      <c r="J128" s="324"/>
      <c r="K128" s="324"/>
      <c r="L128" s="182"/>
      <c r="M128" s="182"/>
      <c r="N128" s="176"/>
      <c r="O128" s="176"/>
      <c r="P128" s="176"/>
      <c r="Q128" s="176"/>
      <c r="R128" s="283" t="s">
        <v>22</v>
      </c>
      <c r="S128" s="283"/>
      <c r="T128" s="283"/>
      <c r="U128" s="283"/>
      <c r="V128" s="283"/>
      <c r="W128" s="283"/>
      <c r="X128" s="283"/>
      <c r="Y128" s="283"/>
      <c r="Z128" s="3"/>
    </row>
    <row r="129" spans="2:26" x14ac:dyDescent="0.25">
      <c r="B129" s="2"/>
      <c r="C129" s="325" t="s">
        <v>91</v>
      </c>
      <c r="D129" s="325"/>
      <c r="E129" s="325"/>
      <c r="F129" s="325"/>
      <c r="G129" s="325"/>
      <c r="H129" s="325"/>
      <c r="I129" s="325"/>
      <c r="J129" s="325"/>
      <c r="K129" s="325"/>
      <c r="L129" s="173"/>
      <c r="M129" s="173"/>
      <c r="N129" s="176"/>
      <c r="O129" s="176"/>
      <c r="P129" s="176"/>
      <c r="Q129" s="176"/>
      <c r="R129" s="284" t="s">
        <v>17</v>
      </c>
      <c r="S129" s="284"/>
      <c r="T129" s="284"/>
      <c r="U129" s="284"/>
      <c r="V129" s="284"/>
      <c r="W129" s="284"/>
      <c r="X129" s="284"/>
      <c r="Y129" s="284"/>
      <c r="Z129" s="3"/>
    </row>
    <row r="130" spans="2:26" ht="16.5" thickBot="1" x14ac:dyDescent="0.3">
      <c r="B130" s="21"/>
      <c r="C130" s="279" t="s">
        <v>86</v>
      </c>
      <c r="D130" s="279"/>
      <c r="E130" s="279"/>
      <c r="F130" s="279"/>
      <c r="G130" s="279"/>
      <c r="H130" s="279"/>
      <c r="I130" s="279"/>
      <c r="J130" s="279"/>
      <c r="K130" s="279"/>
      <c r="L130" s="183"/>
      <c r="M130" s="183"/>
      <c r="N130" s="22"/>
      <c r="O130" s="22"/>
      <c r="P130" s="22"/>
      <c r="Q130" s="22"/>
      <c r="R130" s="279" t="s">
        <v>7</v>
      </c>
      <c r="S130" s="279"/>
      <c r="T130" s="279"/>
      <c r="U130" s="279"/>
      <c r="V130" s="279"/>
      <c r="W130" s="279"/>
      <c r="X130" s="279"/>
      <c r="Y130" s="279"/>
      <c r="Z130" s="23"/>
    </row>
    <row r="131" spans="2:26" x14ac:dyDescent="0.25">
      <c r="B131" s="288"/>
      <c r="C131" s="289"/>
      <c r="D131" s="289"/>
      <c r="E131" s="289"/>
      <c r="F131" s="289"/>
      <c r="G131" s="289"/>
      <c r="H131" s="289"/>
      <c r="I131" s="289"/>
      <c r="J131" s="289"/>
      <c r="K131" s="289"/>
      <c r="L131" s="289"/>
      <c r="M131" s="289"/>
      <c r="N131" s="290"/>
      <c r="O131" s="297" t="s">
        <v>18</v>
      </c>
      <c r="P131" s="298"/>
      <c r="Q131" s="298"/>
      <c r="R131" s="298"/>
      <c r="S131" s="298"/>
      <c r="T131" s="298"/>
      <c r="U131" s="298"/>
      <c r="V131" s="298"/>
      <c r="W131" s="298"/>
      <c r="X131" s="299"/>
      <c r="Y131" s="306"/>
      <c r="Z131" s="307"/>
    </row>
    <row r="132" spans="2:26" x14ac:dyDescent="0.25">
      <c r="B132" s="291"/>
      <c r="C132" s="292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3"/>
      <c r="O132" s="300"/>
      <c r="P132" s="301"/>
      <c r="Q132" s="301"/>
      <c r="R132" s="301"/>
      <c r="S132" s="301"/>
      <c r="T132" s="301"/>
      <c r="U132" s="301"/>
      <c r="V132" s="301"/>
      <c r="W132" s="301"/>
      <c r="X132" s="302"/>
      <c r="Y132" s="308"/>
      <c r="Z132" s="309"/>
    </row>
    <row r="133" spans="2:26" ht="30" customHeight="1" x14ac:dyDescent="0.25">
      <c r="B133" s="294"/>
      <c r="C133" s="295"/>
      <c r="D133" s="295"/>
      <c r="E133" s="295"/>
      <c r="F133" s="295"/>
      <c r="G133" s="295"/>
      <c r="H133" s="295"/>
      <c r="I133" s="295"/>
      <c r="J133" s="295"/>
      <c r="K133" s="295"/>
      <c r="L133" s="295"/>
      <c r="M133" s="295"/>
      <c r="N133" s="296"/>
      <c r="O133" s="303"/>
      <c r="P133" s="304"/>
      <c r="Q133" s="304"/>
      <c r="R133" s="304"/>
      <c r="S133" s="304"/>
      <c r="T133" s="304"/>
      <c r="U133" s="304"/>
      <c r="V133" s="304"/>
      <c r="W133" s="304"/>
      <c r="X133" s="305"/>
      <c r="Y133" s="310"/>
      <c r="Z133" s="311"/>
    </row>
    <row r="134" spans="2:26" x14ac:dyDescent="0.25">
      <c r="B134" s="2"/>
      <c r="Z134" s="3"/>
    </row>
    <row r="135" spans="2:26" x14ac:dyDescent="0.25">
      <c r="B135" s="2"/>
      <c r="C135" s="171" t="s">
        <v>4</v>
      </c>
      <c r="D135" s="312" t="str">
        <f>D92</f>
        <v>207 DE 2024</v>
      </c>
      <c r="E135" s="312"/>
      <c r="F135" s="312"/>
      <c r="G135" s="312"/>
      <c r="H135" s="312"/>
      <c r="I135" s="312"/>
      <c r="J135" s="312"/>
      <c r="K135" s="312"/>
      <c r="L135" s="312"/>
      <c r="M135" s="312"/>
      <c r="P135" s="315"/>
      <c r="Q135" s="315"/>
      <c r="R135" s="315"/>
      <c r="S135" s="313"/>
      <c r="T135" s="313"/>
      <c r="U135" s="313"/>
      <c r="V135" s="313"/>
      <c r="W135" s="313"/>
      <c r="X135" s="313"/>
      <c r="Z135" s="4"/>
    </row>
    <row r="136" spans="2:26" ht="32.25" customHeight="1" x14ac:dyDescent="0.25">
      <c r="B136" s="2"/>
      <c r="C136" s="171" t="s">
        <v>5</v>
      </c>
      <c r="D136" s="314" t="str">
        <f>D93</f>
        <v>ENVIRONMENTAL AND GEOMEDCHANICAL SOLUTIONS - EGS SAS</v>
      </c>
      <c r="E136" s="314"/>
      <c r="F136" s="314"/>
      <c r="G136" s="314"/>
      <c r="H136" s="314"/>
      <c r="I136" s="314"/>
      <c r="J136" s="314"/>
      <c r="K136" s="314"/>
      <c r="L136" s="314"/>
      <c r="M136" s="314"/>
      <c r="P136" s="315" t="s">
        <v>6</v>
      </c>
      <c r="Q136" s="315"/>
      <c r="R136" s="315"/>
      <c r="S136" s="312" t="str">
        <f>S93</f>
        <v>HR INGENIERA SAS</v>
      </c>
      <c r="T136" s="312"/>
      <c r="U136" s="312"/>
      <c r="V136" s="312"/>
      <c r="W136" s="312"/>
      <c r="X136" s="312"/>
      <c r="Y136" s="174"/>
      <c r="Z136" s="175"/>
    </row>
    <row r="137" spans="2:26" x14ac:dyDescent="0.25">
      <c r="B137" s="2"/>
      <c r="Z137" s="3"/>
    </row>
    <row r="138" spans="2:26" ht="45" customHeight="1" x14ac:dyDescent="0.25">
      <c r="B138" s="326" t="s">
        <v>8</v>
      </c>
      <c r="C138" s="327"/>
      <c r="D138" s="328" t="s">
        <v>93</v>
      </c>
      <c r="E138" s="328"/>
      <c r="F138" s="328"/>
      <c r="G138" s="328"/>
      <c r="H138" s="328"/>
      <c r="I138" s="328"/>
      <c r="J138" s="328"/>
      <c r="K138" s="328"/>
      <c r="L138" s="328"/>
      <c r="M138" s="328"/>
      <c r="N138" s="328"/>
      <c r="O138" s="328"/>
      <c r="P138" s="328"/>
      <c r="Q138" s="328"/>
      <c r="R138" s="328"/>
      <c r="S138" s="328"/>
      <c r="T138" s="328"/>
      <c r="U138" s="328"/>
      <c r="V138" s="328"/>
      <c r="W138" s="328"/>
      <c r="X138" s="328"/>
      <c r="Y138" s="328"/>
      <c r="Z138" s="329"/>
    </row>
    <row r="139" spans="2:26" x14ac:dyDescent="0.25">
      <c r="B139" s="2"/>
      <c r="Z139" s="3"/>
    </row>
    <row r="140" spans="2:26" ht="32.25" customHeight="1" x14ac:dyDescent="0.25">
      <c r="B140" s="330" t="str">
        <f>B97</f>
        <v>ITEM No.    4.6</v>
      </c>
      <c r="C140" s="318"/>
      <c r="D140" s="318" t="str">
        <f>D97</f>
        <v>CONCRETOS CLASE D, f´c =3000 PSI (bases)</v>
      </c>
      <c r="E140" s="319"/>
      <c r="F140" s="319"/>
      <c r="G140" s="319"/>
      <c r="H140" s="319"/>
      <c r="I140" s="319"/>
      <c r="J140" s="319"/>
      <c r="K140" s="319"/>
      <c r="L140" s="319"/>
      <c r="M140" s="319"/>
      <c r="N140" s="319"/>
      <c r="O140" s="319"/>
      <c r="P140" s="319"/>
      <c r="Q140" s="319"/>
      <c r="R140" s="319"/>
      <c r="S140" s="319"/>
      <c r="T140" s="319"/>
      <c r="U140" s="319"/>
      <c r="V140" s="319"/>
      <c r="W140" s="320"/>
      <c r="X140" s="316" t="s">
        <v>3</v>
      </c>
      <c r="Y140" s="317"/>
      <c r="Z140" s="5" t="str">
        <f>Z97</f>
        <v>M3</v>
      </c>
    </row>
    <row r="141" spans="2:26" x14ac:dyDescent="0.25">
      <c r="B141" s="2"/>
      <c r="Q141" s="176"/>
      <c r="Z141" s="4"/>
    </row>
    <row r="142" spans="2:26" ht="33.75" customHeight="1" x14ac:dyDescent="0.3">
      <c r="B142" s="6" t="s">
        <v>9</v>
      </c>
      <c r="C142" s="7" t="s">
        <v>10</v>
      </c>
      <c r="D142" s="321" t="s">
        <v>11</v>
      </c>
      <c r="E142" s="321"/>
      <c r="F142" s="321"/>
      <c r="G142" s="321"/>
      <c r="H142" s="321" t="s">
        <v>12</v>
      </c>
      <c r="I142" s="321"/>
      <c r="J142" s="321"/>
      <c r="K142" s="321" t="s">
        <v>13</v>
      </c>
      <c r="L142" s="321"/>
      <c r="M142" s="322"/>
      <c r="N142" s="321" t="s">
        <v>20</v>
      </c>
      <c r="O142" s="321"/>
      <c r="P142" s="322"/>
      <c r="Q142" s="8" t="s">
        <v>19</v>
      </c>
      <c r="R142" s="331" t="s">
        <v>21</v>
      </c>
      <c r="S142" s="332"/>
      <c r="T142" s="332"/>
      <c r="U142" s="332"/>
      <c r="V142" s="332"/>
      <c r="W142" s="332"/>
      <c r="X142" s="332"/>
      <c r="Y142" s="332"/>
      <c r="Z142" s="333"/>
    </row>
    <row r="143" spans="2:26" ht="21.75" customHeight="1" x14ac:dyDescent="0.25">
      <c r="B143" s="9">
        <v>1</v>
      </c>
      <c r="C143" s="10" t="s">
        <v>14</v>
      </c>
      <c r="D143" s="278"/>
      <c r="E143" s="278"/>
      <c r="F143" s="278"/>
      <c r="G143" s="278"/>
      <c r="H143" s="278"/>
      <c r="I143" s="278"/>
      <c r="J143" s="278"/>
      <c r="K143" s="278"/>
      <c r="L143" s="278"/>
      <c r="M143" s="278"/>
      <c r="N143" s="278"/>
      <c r="O143" s="278"/>
      <c r="P143" s="278"/>
      <c r="Q143" s="11">
        <f>Q100</f>
        <v>429.23999999999995</v>
      </c>
      <c r="R143" s="331"/>
      <c r="S143" s="332"/>
      <c r="T143" s="332"/>
      <c r="U143" s="332"/>
      <c r="V143" s="332"/>
      <c r="W143" s="332"/>
      <c r="X143" s="332"/>
      <c r="Y143" s="332"/>
      <c r="Z143" s="333"/>
    </row>
    <row r="144" spans="2:26" ht="21.75" customHeight="1" x14ac:dyDescent="0.25">
      <c r="B144" s="12">
        <v>2</v>
      </c>
      <c r="C144" s="13" t="s">
        <v>15</v>
      </c>
      <c r="D144" s="278"/>
      <c r="E144" s="278"/>
      <c r="F144" s="278"/>
      <c r="G144" s="278"/>
      <c r="H144" s="278"/>
      <c r="I144" s="278"/>
      <c r="J144" s="278"/>
      <c r="K144" s="278"/>
      <c r="L144" s="278"/>
      <c r="M144" s="278"/>
      <c r="N144" s="278"/>
      <c r="O144" s="278"/>
      <c r="P144" s="278"/>
      <c r="Q144" s="11"/>
      <c r="R144" s="334"/>
      <c r="S144" s="335"/>
      <c r="T144" s="335"/>
      <c r="U144" s="335"/>
      <c r="V144" s="335"/>
      <c r="W144" s="335"/>
      <c r="X144" s="335"/>
      <c r="Y144" s="335"/>
      <c r="Z144" s="336"/>
    </row>
    <row r="145" spans="2:26" ht="21.75" customHeight="1" x14ac:dyDescent="0.25">
      <c r="B145" s="9"/>
      <c r="C145" s="13" t="s">
        <v>104</v>
      </c>
      <c r="D145" s="278"/>
      <c r="E145" s="278"/>
      <c r="F145" s="278"/>
      <c r="G145" s="278"/>
      <c r="H145" s="278"/>
      <c r="I145" s="278"/>
      <c r="J145" s="278"/>
      <c r="K145" s="278"/>
      <c r="L145" s="278"/>
      <c r="M145" s="278"/>
      <c r="N145" s="278"/>
      <c r="O145" s="278"/>
      <c r="P145" s="278"/>
      <c r="Q145" s="11"/>
      <c r="R145" s="334"/>
      <c r="S145" s="335"/>
      <c r="T145" s="335"/>
      <c r="U145" s="335"/>
      <c r="V145" s="335"/>
      <c r="W145" s="335"/>
      <c r="X145" s="335"/>
      <c r="Y145" s="335"/>
      <c r="Z145" s="336"/>
    </row>
    <row r="146" spans="2:26" ht="21.75" customHeight="1" x14ac:dyDescent="0.25">
      <c r="B146" s="14"/>
      <c r="C146" s="184" t="s">
        <v>111</v>
      </c>
      <c r="D146" s="278">
        <v>3.9</v>
      </c>
      <c r="E146" s="278"/>
      <c r="F146" s="278"/>
      <c r="G146" s="278"/>
      <c r="H146" s="278">
        <v>1.2</v>
      </c>
      <c r="I146" s="278"/>
      <c r="J146" s="278"/>
      <c r="K146" s="278">
        <v>0.15</v>
      </c>
      <c r="L146" s="278"/>
      <c r="M146" s="278"/>
      <c r="N146" s="278">
        <v>1</v>
      </c>
      <c r="O146" s="278"/>
      <c r="P146" s="278"/>
      <c r="Q146" s="11">
        <f t="shared" ref="Q146:Q156" si="18">ROUND(N146*H146*K146*D146,2)</f>
        <v>0.7</v>
      </c>
      <c r="R146" s="334"/>
      <c r="S146" s="335"/>
      <c r="T146" s="335"/>
      <c r="U146" s="335"/>
      <c r="V146" s="335"/>
      <c r="W146" s="335"/>
      <c r="X146" s="335"/>
      <c r="Y146" s="335"/>
      <c r="Z146" s="336"/>
    </row>
    <row r="147" spans="2:26" ht="21.75" customHeight="1" x14ac:dyDescent="0.3">
      <c r="B147" s="15"/>
      <c r="C147" s="184" t="s">
        <v>114</v>
      </c>
      <c r="D147" s="278">
        <v>4.7</v>
      </c>
      <c r="E147" s="278"/>
      <c r="F147" s="278"/>
      <c r="G147" s="278"/>
      <c r="H147" s="278">
        <v>1.2</v>
      </c>
      <c r="I147" s="278"/>
      <c r="J147" s="278"/>
      <c r="K147" s="278">
        <v>0.15</v>
      </c>
      <c r="L147" s="278"/>
      <c r="M147" s="278"/>
      <c r="N147" s="278">
        <v>1</v>
      </c>
      <c r="O147" s="278"/>
      <c r="P147" s="278"/>
      <c r="Q147" s="11">
        <f t="shared" si="18"/>
        <v>0.85</v>
      </c>
      <c r="R147" s="334"/>
      <c r="S147" s="335"/>
      <c r="T147" s="335"/>
      <c r="U147" s="335"/>
      <c r="V147" s="335"/>
      <c r="W147" s="335"/>
      <c r="X147" s="335"/>
      <c r="Y147" s="335"/>
      <c r="Z147" s="336"/>
    </row>
    <row r="148" spans="2:26" ht="21.75" customHeight="1" x14ac:dyDescent="0.3">
      <c r="B148" s="15"/>
      <c r="C148" s="184" t="s">
        <v>115</v>
      </c>
      <c r="D148" s="278">
        <v>6</v>
      </c>
      <c r="E148" s="278"/>
      <c r="F148" s="278"/>
      <c r="G148" s="278"/>
      <c r="H148" s="278">
        <v>1.2</v>
      </c>
      <c r="I148" s="278"/>
      <c r="J148" s="278"/>
      <c r="K148" s="278">
        <v>0.15</v>
      </c>
      <c r="L148" s="278"/>
      <c r="M148" s="278"/>
      <c r="N148" s="278">
        <v>1</v>
      </c>
      <c r="O148" s="278"/>
      <c r="P148" s="278"/>
      <c r="Q148" s="11">
        <f t="shared" si="18"/>
        <v>1.08</v>
      </c>
      <c r="R148" s="334"/>
      <c r="S148" s="335"/>
      <c r="T148" s="335"/>
      <c r="U148" s="335"/>
      <c r="V148" s="335"/>
      <c r="W148" s="335"/>
      <c r="X148" s="335"/>
      <c r="Y148" s="335"/>
      <c r="Z148" s="336"/>
    </row>
    <row r="149" spans="2:26" ht="21.75" customHeight="1" x14ac:dyDescent="0.3">
      <c r="B149" s="15"/>
      <c r="C149" s="184" t="s">
        <v>116</v>
      </c>
      <c r="D149" s="278">
        <v>11</v>
      </c>
      <c r="E149" s="278"/>
      <c r="F149" s="278"/>
      <c r="G149" s="278"/>
      <c r="H149" s="278">
        <v>1.2</v>
      </c>
      <c r="I149" s="278"/>
      <c r="J149" s="278"/>
      <c r="K149" s="278">
        <v>0.15</v>
      </c>
      <c r="L149" s="278"/>
      <c r="M149" s="278"/>
      <c r="N149" s="278">
        <v>1</v>
      </c>
      <c r="O149" s="278"/>
      <c r="P149" s="278"/>
      <c r="Q149" s="11">
        <f t="shared" si="18"/>
        <v>1.98</v>
      </c>
      <c r="R149" s="334"/>
      <c r="S149" s="335"/>
      <c r="T149" s="335"/>
      <c r="U149" s="335"/>
      <c r="V149" s="335"/>
      <c r="W149" s="335"/>
      <c r="X149" s="335"/>
      <c r="Y149" s="335"/>
      <c r="Z149" s="336"/>
    </row>
    <row r="150" spans="2:26" ht="21.75" customHeight="1" x14ac:dyDescent="0.3">
      <c r="B150" s="15"/>
      <c r="C150" s="184" t="s">
        <v>117</v>
      </c>
      <c r="D150" s="278">
        <v>6</v>
      </c>
      <c r="E150" s="278"/>
      <c r="F150" s="278"/>
      <c r="G150" s="278"/>
      <c r="H150" s="278">
        <v>1.2</v>
      </c>
      <c r="I150" s="278"/>
      <c r="J150" s="278"/>
      <c r="K150" s="278">
        <v>0.15</v>
      </c>
      <c r="L150" s="278"/>
      <c r="M150" s="278"/>
      <c r="N150" s="278">
        <v>1</v>
      </c>
      <c r="O150" s="278"/>
      <c r="P150" s="278"/>
      <c r="Q150" s="11">
        <f t="shared" si="18"/>
        <v>1.08</v>
      </c>
      <c r="R150" s="334"/>
      <c r="S150" s="335"/>
      <c r="T150" s="335"/>
      <c r="U150" s="335"/>
      <c r="V150" s="335"/>
      <c r="W150" s="335"/>
      <c r="X150" s="335"/>
      <c r="Y150" s="335"/>
      <c r="Z150" s="336"/>
    </row>
    <row r="151" spans="2:26" ht="21.75" customHeight="1" x14ac:dyDescent="0.3">
      <c r="B151" s="15"/>
      <c r="C151" s="184" t="s">
        <v>118</v>
      </c>
      <c r="D151" s="278">
        <v>4.5999999999999996</v>
      </c>
      <c r="E151" s="278"/>
      <c r="F151" s="278"/>
      <c r="G151" s="278"/>
      <c r="H151" s="278">
        <v>1.2</v>
      </c>
      <c r="I151" s="278"/>
      <c r="J151" s="278"/>
      <c r="K151" s="278">
        <v>0.15</v>
      </c>
      <c r="L151" s="278"/>
      <c r="M151" s="278"/>
      <c r="N151" s="278">
        <v>1</v>
      </c>
      <c r="O151" s="278"/>
      <c r="P151" s="278"/>
      <c r="Q151" s="11">
        <f t="shared" si="18"/>
        <v>0.83</v>
      </c>
      <c r="R151" s="334"/>
      <c r="S151" s="335"/>
      <c r="T151" s="335"/>
      <c r="U151" s="335"/>
      <c r="V151" s="335"/>
      <c r="W151" s="335"/>
      <c r="X151" s="335"/>
      <c r="Y151" s="335"/>
      <c r="Z151" s="336"/>
    </row>
    <row r="152" spans="2:26" ht="21.75" customHeight="1" x14ac:dyDescent="0.3">
      <c r="B152" s="15"/>
      <c r="C152" s="184" t="s">
        <v>119</v>
      </c>
      <c r="D152" s="278">
        <v>6.3</v>
      </c>
      <c r="E152" s="278"/>
      <c r="F152" s="278"/>
      <c r="G152" s="278"/>
      <c r="H152" s="278">
        <v>1.2</v>
      </c>
      <c r="I152" s="278"/>
      <c r="J152" s="278"/>
      <c r="K152" s="278">
        <v>0.15</v>
      </c>
      <c r="L152" s="278"/>
      <c r="M152" s="278"/>
      <c r="N152" s="278">
        <v>1</v>
      </c>
      <c r="O152" s="278"/>
      <c r="P152" s="278"/>
      <c r="Q152" s="11">
        <f t="shared" si="18"/>
        <v>1.1299999999999999</v>
      </c>
      <c r="R152" s="334"/>
      <c r="S152" s="335"/>
      <c r="T152" s="335"/>
      <c r="U152" s="335"/>
      <c r="V152" s="335"/>
      <c r="W152" s="335"/>
      <c r="X152" s="335"/>
      <c r="Y152" s="335"/>
      <c r="Z152" s="336"/>
    </row>
    <row r="153" spans="2:26" ht="21.75" customHeight="1" x14ac:dyDescent="0.3">
      <c r="B153" s="15"/>
      <c r="C153" s="184" t="s">
        <v>120</v>
      </c>
      <c r="D153" s="285">
        <v>4.8</v>
      </c>
      <c r="E153" s="286"/>
      <c r="F153" s="286"/>
      <c r="G153" s="287"/>
      <c r="H153" s="278">
        <v>1.2</v>
      </c>
      <c r="I153" s="278"/>
      <c r="J153" s="278"/>
      <c r="K153" s="278">
        <v>0.15</v>
      </c>
      <c r="L153" s="278"/>
      <c r="M153" s="278"/>
      <c r="N153" s="278">
        <v>1</v>
      </c>
      <c r="O153" s="278"/>
      <c r="P153" s="278"/>
      <c r="Q153" s="11">
        <f t="shared" si="18"/>
        <v>0.86</v>
      </c>
      <c r="R153" s="334"/>
      <c r="S153" s="335"/>
      <c r="T153" s="335"/>
      <c r="U153" s="335"/>
      <c r="V153" s="335"/>
      <c r="W153" s="335"/>
      <c r="X153" s="335"/>
      <c r="Y153" s="335"/>
      <c r="Z153" s="336"/>
    </row>
    <row r="154" spans="2:26" ht="21.75" customHeight="1" x14ac:dyDescent="0.3">
      <c r="B154" s="15"/>
      <c r="C154" s="184" t="s">
        <v>121</v>
      </c>
      <c r="D154" s="285">
        <v>10</v>
      </c>
      <c r="E154" s="286"/>
      <c r="F154" s="286"/>
      <c r="G154" s="287"/>
      <c r="H154" s="278">
        <v>1.2</v>
      </c>
      <c r="I154" s="278"/>
      <c r="J154" s="278"/>
      <c r="K154" s="278">
        <v>0.15</v>
      </c>
      <c r="L154" s="278"/>
      <c r="M154" s="278"/>
      <c r="N154" s="278">
        <v>1</v>
      </c>
      <c r="O154" s="278"/>
      <c r="P154" s="278"/>
      <c r="Q154" s="11">
        <f t="shared" si="18"/>
        <v>1.8</v>
      </c>
      <c r="R154" s="334"/>
      <c r="S154" s="335"/>
      <c r="T154" s="335"/>
      <c r="U154" s="335"/>
      <c r="V154" s="335"/>
      <c r="W154" s="335"/>
      <c r="X154" s="335"/>
      <c r="Y154" s="335"/>
      <c r="Z154" s="336"/>
    </row>
    <row r="155" spans="2:26" ht="21.75" customHeight="1" x14ac:dyDescent="0.3">
      <c r="B155" s="15"/>
      <c r="C155" s="13" t="s">
        <v>206</v>
      </c>
      <c r="D155" s="278"/>
      <c r="E155" s="278"/>
      <c r="F155" s="278"/>
      <c r="G155" s="278"/>
      <c r="H155" s="278"/>
      <c r="I155" s="278"/>
      <c r="J155" s="278"/>
      <c r="K155" s="278"/>
      <c r="L155" s="278"/>
      <c r="M155" s="278"/>
      <c r="N155" s="278"/>
      <c r="O155" s="278"/>
      <c r="P155" s="278"/>
      <c r="Q155" s="11"/>
      <c r="R155" s="334"/>
      <c r="S155" s="335"/>
      <c r="T155" s="335"/>
      <c r="U155" s="335"/>
      <c r="V155" s="335"/>
      <c r="W155" s="335"/>
      <c r="X155" s="335"/>
      <c r="Y155" s="335"/>
      <c r="Z155" s="336"/>
    </row>
    <row r="156" spans="2:26" ht="21.75" customHeight="1" x14ac:dyDescent="0.3">
      <c r="B156" s="15"/>
      <c r="C156" s="184" t="s">
        <v>207</v>
      </c>
      <c r="D156" s="278">
        <v>2</v>
      </c>
      <c r="E156" s="278"/>
      <c r="F156" s="278"/>
      <c r="G156" s="278"/>
      <c r="H156" s="278">
        <v>1.45</v>
      </c>
      <c r="I156" s="278"/>
      <c r="J156" s="278"/>
      <c r="K156" s="278">
        <v>0.25</v>
      </c>
      <c r="L156" s="278"/>
      <c r="M156" s="278"/>
      <c r="N156" s="278">
        <v>2</v>
      </c>
      <c r="O156" s="278"/>
      <c r="P156" s="278"/>
      <c r="Q156" s="11">
        <f t="shared" si="18"/>
        <v>1.45</v>
      </c>
      <c r="R156" s="334"/>
      <c r="S156" s="335"/>
      <c r="T156" s="335"/>
      <c r="U156" s="335"/>
      <c r="V156" s="335"/>
      <c r="W156" s="335"/>
      <c r="X156" s="335"/>
      <c r="Y156" s="335"/>
      <c r="Z156" s="336"/>
    </row>
    <row r="157" spans="2:26" ht="21.75" customHeight="1" x14ac:dyDescent="0.3">
      <c r="B157" s="15"/>
      <c r="C157" s="184" t="s">
        <v>208</v>
      </c>
      <c r="D157" s="278">
        <v>2</v>
      </c>
      <c r="E157" s="278"/>
      <c r="F157" s="278"/>
      <c r="G157" s="278"/>
      <c r="H157" s="278">
        <v>1.45</v>
      </c>
      <c r="I157" s="278"/>
      <c r="J157" s="278"/>
      <c r="K157" s="278">
        <v>0.25</v>
      </c>
      <c r="L157" s="278"/>
      <c r="M157" s="278"/>
      <c r="N157" s="278">
        <v>2</v>
      </c>
      <c r="O157" s="278"/>
      <c r="P157" s="278"/>
      <c r="Q157" s="11">
        <f t="shared" ref="Q157" si="19">ROUND(N157*H157*K157*D157,2)</f>
        <v>1.45</v>
      </c>
      <c r="R157" s="334"/>
      <c r="S157" s="335"/>
      <c r="T157" s="335"/>
      <c r="U157" s="335"/>
      <c r="V157" s="335"/>
      <c r="W157" s="335"/>
      <c r="X157" s="335"/>
      <c r="Y157" s="335"/>
      <c r="Z157" s="336"/>
    </row>
    <row r="158" spans="2:26" ht="21.75" customHeight="1" x14ac:dyDescent="0.3">
      <c r="B158" s="15"/>
      <c r="C158" s="184" t="s">
        <v>209</v>
      </c>
      <c r="D158" s="278">
        <v>2</v>
      </c>
      <c r="E158" s="278"/>
      <c r="F158" s="278"/>
      <c r="G158" s="278"/>
      <c r="H158" s="278">
        <v>1.45</v>
      </c>
      <c r="I158" s="278"/>
      <c r="J158" s="278"/>
      <c r="K158" s="278">
        <v>0.25</v>
      </c>
      <c r="L158" s="278"/>
      <c r="M158" s="278"/>
      <c r="N158" s="278">
        <v>2</v>
      </c>
      <c r="O158" s="278"/>
      <c r="P158" s="278"/>
      <c r="Q158" s="11">
        <f t="shared" ref="Q158" si="20">ROUND(N158*H158*K158*D158,2)</f>
        <v>1.45</v>
      </c>
      <c r="R158" s="334"/>
      <c r="S158" s="335"/>
      <c r="T158" s="335"/>
      <c r="U158" s="335"/>
      <c r="V158" s="335"/>
      <c r="W158" s="335"/>
      <c r="X158" s="335"/>
      <c r="Y158" s="335"/>
      <c r="Z158" s="336"/>
    </row>
    <row r="159" spans="2:26" ht="21.75" customHeight="1" x14ac:dyDescent="0.3">
      <c r="B159" s="15"/>
      <c r="C159" s="184"/>
      <c r="D159" s="285"/>
      <c r="E159" s="286"/>
      <c r="F159" s="286"/>
      <c r="G159" s="287"/>
      <c r="H159" s="278"/>
      <c r="I159" s="278"/>
      <c r="J159" s="278"/>
      <c r="K159" s="278"/>
      <c r="L159" s="278"/>
      <c r="M159" s="278"/>
      <c r="N159" s="278"/>
      <c r="O159" s="278"/>
      <c r="P159" s="278"/>
      <c r="Q159" s="11"/>
      <c r="R159" s="334"/>
      <c r="S159" s="335"/>
      <c r="T159" s="335"/>
      <c r="U159" s="335"/>
      <c r="V159" s="335"/>
      <c r="W159" s="335"/>
      <c r="X159" s="335"/>
      <c r="Y159" s="335"/>
      <c r="Z159" s="336"/>
    </row>
    <row r="160" spans="2:26" ht="21.75" customHeight="1" x14ac:dyDescent="0.3">
      <c r="B160" s="15"/>
      <c r="C160" s="184"/>
      <c r="D160" s="278"/>
      <c r="E160" s="278"/>
      <c r="F160" s="278"/>
      <c r="G160" s="278"/>
      <c r="H160" s="278"/>
      <c r="I160" s="278"/>
      <c r="J160" s="278"/>
      <c r="K160" s="278"/>
      <c r="L160" s="278"/>
      <c r="M160" s="278"/>
      <c r="N160" s="278"/>
      <c r="O160" s="278"/>
      <c r="P160" s="278"/>
      <c r="Q160" s="11"/>
      <c r="R160" s="334"/>
      <c r="S160" s="335"/>
      <c r="T160" s="335"/>
      <c r="U160" s="335"/>
      <c r="V160" s="335"/>
      <c r="W160" s="335"/>
      <c r="X160" s="335"/>
      <c r="Y160" s="335"/>
      <c r="Z160" s="336"/>
    </row>
    <row r="161" spans="2:26" ht="21.75" customHeight="1" x14ac:dyDescent="0.3">
      <c r="B161" s="15"/>
      <c r="C161" s="184"/>
      <c r="D161" s="278"/>
      <c r="E161" s="278"/>
      <c r="F161" s="278"/>
      <c r="G161" s="278"/>
      <c r="H161" s="278"/>
      <c r="I161" s="278"/>
      <c r="J161" s="278"/>
      <c r="K161" s="278"/>
      <c r="L161" s="278"/>
      <c r="M161" s="278"/>
      <c r="N161" s="278"/>
      <c r="O161" s="278"/>
      <c r="P161" s="278"/>
      <c r="Q161" s="11"/>
      <c r="R161" s="334"/>
      <c r="S161" s="335"/>
      <c r="T161" s="335"/>
      <c r="U161" s="335"/>
      <c r="V161" s="335"/>
      <c r="W161" s="335"/>
      <c r="X161" s="335"/>
      <c r="Y161" s="335"/>
      <c r="Z161" s="336"/>
    </row>
    <row r="162" spans="2:26" ht="21.75" customHeight="1" x14ac:dyDescent="0.3">
      <c r="B162" s="15"/>
      <c r="C162" s="185"/>
      <c r="D162" s="285"/>
      <c r="E162" s="286"/>
      <c r="F162" s="286"/>
      <c r="G162" s="287"/>
      <c r="H162" s="285"/>
      <c r="I162" s="286"/>
      <c r="J162" s="287"/>
      <c r="K162" s="285"/>
      <c r="L162" s="286"/>
      <c r="M162" s="287"/>
      <c r="N162" s="285"/>
      <c r="O162" s="286"/>
      <c r="P162" s="287"/>
      <c r="Q162" s="11"/>
      <c r="R162" s="334"/>
      <c r="S162" s="335"/>
      <c r="T162" s="335"/>
      <c r="U162" s="335"/>
      <c r="V162" s="335"/>
      <c r="W162" s="335"/>
      <c r="X162" s="335"/>
      <c r="Y162" s="335"/>
      <c r="Z162" s="336"/>
    </row>
    <row r="163" spans="2:26" ht="21.75" customHeight="1" x14ac:dyDescent="0.3">
      <c r="B163" s="15"/>
      <c r="C163" s="16"/>
      <c r="D163" s="280" t="s">
        <v>105</v>
      </c>
      <c r="E163" s="281"/>
      <c r="F163" s="281"/>
      <c r="G163" s="281"/>
      <c r="H163" s="281"/>
      <c r="I163" s="281"/>
      <c r="J163" s="281"/>
      <c r="K163" s="281"/>
      <c r="L163" s="281"/>
      <c r="M163" s="281"/>
      <c r="N163" s="281"/>
      <c r="O163" s="281"/>
      <c r="P163" s="282"/>
      <c r="Q163" s="19">
        <f>ROUND(SUM(Q145:Q162),2)</f>
        <v>14.66</v>
      </c>
      <c r="R163" s="334"/>
      <c r="S163" s="335"/>
      <c r="T163" s="335"/>
      <c r="U163" s="335"/>
      <c r="V163" s="335"/>
      <c r="W163" s="335"/>
      <c r="X163" s="335"/>
      <c r="Y163" s="335"/>
      <c r="Z163" s="336"/>
    </row>
    <row r="164" spans="2:26" ht="21.75" customHeight="1" x14ac:dyDescent="0.3">
      <c r="B164" s="15"/>
      <c r="C164" s="16"/>
      <c r="D164" s="280" t="s">
        <v>54</v>
      </c>
      <c r="E164" s="281"/>
      <c r="F164" s="281"/>
      <c r="G164" s="281"/>
      <c r="H164" s="281"/>
      <c r="I164" s="281"/>
      <c r="J164" s="281"/>
      <c r="K164" s="281"/>
      <c r="L164" s="281"/>
      <c r="M164" s="281"/>
      <c r="N164" s="281"/>
      <c r="O164" s="281"/>
      <c r="P164" s="282"/>
      <c r="Q164" s="19">
        <f>Q122</f>
        <v>318.29999999999995</v>
      </c>
      <c r="R164" s="334"/>
      <c r="S164" s="335"/>
      <c r="T164" s="335"/>
      <c r="U164" s="335"/>
      <c r="V164" s="335"/>
      <c r="W164" s="335"/>
      <c r="X164" s="335"/>
      <c r="Y164" s="335"/>
      <c r="Z164" s="336"/>
    </row>
    <row r="165" spans="2:26" ht="21" customHeight="1" x14ac:dyDescent="0.25">
      <c r="B165" s="17"/>
      <c r="C165" s="18"/>
      <c r="D165" s="280" t="s">
        <v>106</v>
      </c>
      <c r="E165" s="281"/>
      <c r="F165" s="281"/>
      <c r="G165" s="281"/>
      <c r="H165" s="281"/>
      <c r="I165" s="281"/>
      <c r="J165" s="281"/>
      <c r="K165" s="281"/>
      <c r="L165" s="281"/>
      <c r="M165" s="281"/>
      <c r="N165" s="281"/>
      <c r="O165" s="281"/>
      <c r="P165" s="282"/>
      <c r="Q165" s="19">
        <f>Q163+Q164</f>
        <v>332.96</v>
      </c>
      <c r="R165" s="337"/>
      <c r="S165" s="338"/>
      <c r="T165" s="338"/>
      <c r="U165" s="338"/>
      <c r="V165" s="338"/>
      <c r="W165" s="338"/>
      <c r="X165" s="338"/>
      <c r="Y165" s="338"/>
      <c r="Z165" s="339"/>
    </row>
    <row r="166" spans="2:26" x14ac:dyDescent="0.25">
      <c r="B166" s="20"/>
      <c r="C166" s="177"/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179"/>
      <c r="R166" s="176"/>
      <c r="S166" s="180"/>
      <c r="T166" s="180"/>
      <c r="U166" s="180"/>
      <c r="Z166" s="3"/>
    </row>
    <row r="167" spans="2:26" x14ac:dyDescent="0.25">
      <c r="B167" s="2"/>
      <c r="N167" s="170"/>
      <c r="O167" s="171"/>
      <c r="P167" s="171"/>
      <c r="Q167" s="181"/>
      <c r="R167" s="176"/>
      <c r="S167" s="176"/>
      <c r="Z167" s="3"/>
    </row>
    <row r="168" spans="2:26" x14ac:dyDescent="0.25">
      <c r="B168" s="2"/>
      <c r="N168" s="170"/>
      <c r="O168" s="171"/>
      <c r="P168" s="171"/>
      <c r="Q168" s="181"/>
      <c r="R168" s="176"/>
      <c r="S168" s="176"/>
      <c r="Z168" s="3"/>
    </row>
    <row r="169" spans="2:26" x14ac:dyDescent="0.25">
      <c r="B169" s="2"/>
      <c r="N169" s="170"/>
      <c r="O169" s="171"/>
      <c r="P169" s="171"/>
      <c r="Q169" s="181"/>
      <c r="R169" s="176"/>
      <c r="S169" s="176"/>
      <c r="Z169" s="3"/>
    </row>
    <row r="170" spans="2:26" x14ac:dyDescent="0.25">
      <c r="B170" s="2"/>
      <c r="C170" s="323"/>
      <c r="D170" s="323"/>
      <c r="E170" s="323"/>
      <c r="F170" s="323"/>
      <c r="G170" s="323"/>
      <c r="H170" s="323"/>
      <c r="I170" s="323"/>
      <c r="J170" s="323"/>
      <c r="K170" s="323"/>
      <c r="N170" s="170"/>
      <c r="O170" s="171"/>
      <c r="P170" s="171"/>
      <c r="Q170" s="181"/>
      <c r="R170" s="176"/>
      <c r="S170" s="176"/>
      <c r="Z170" s="3"/>
    </row>
    <row r="171" spans="2:26" x14ac:dyDescent="0.25">
      <c r="B171" s="2"/>
      <c r="C171" s="324" t="s">
        <v>90</v>
      </c>
      <c r="D171" s="324"/>
      <c r="E171" s="324"/>
      <c r="F171" s="324"/>
      <c r="G171" s="324"/>
      <c r="H171" s="324"/>
      <c r="I171" s="324"/>
      <c r="J171" s="324"/>
      <c r="K171" s="324"/>
      <c r="L171" s="182"/>
      <c r="M171" s="182"/>
      <c r="N171" s="176"/>
      <c r="O171" s="176"/>
      <c r="P171" s="176"/>
      <c r="Q171" s="176"/>
      <c r="R171" s="283" t="s">
        <v>22</v>
      </c>
      <c r="S171" s="283"/>
      <c r="T171" s="283"/>
      <c r="U171" s="283"/>
      <c r="V171" s="283"/>
      <c r="W171" s="283"/>
      <c r="X171" s="283"/>
      <c r="Y171" s="283"/>
      <c r="Z171" s="3"/>
    </row>
    <row r="172" spans="2:26" x14ac:dyDescent="0.25">
      <c r="B172" s="2"/>
      <c r="C172" s="325" t="s">
        <v>91</v>
      </c>
      <c r="D172" s="325"/>
      <c r="E172" s="325"/>
      <c r="F172" s="325"/>
      <c r="G172" s="325"/>
      <c r="H172" s="325"/>
      <c r="I172" s="325"/>
      <c r="J172" s="325"/>
      <c r="K172" s="325"/>
      <c r="L172" s="173"/>
      <c r="M172" s="173"/>
      <c r="N172" s="176"/>
      <c r="O172" s="176"/>
      <c r="P172" s="176"/>
      <c r="Q172" s="176"/>
      <c r="R172" s="284" t="s">
        <v>17</v>
      </c>
      <c r="S172" s="284"/>
      <c r="T172" s="284"/>
      <c r="U172" s="284"/>
      <c r="V172" s="284"/>
      <c r="W172" s="284"/>
      <c r="X172" s="284"/>
      <c r="Y172" s="284"/>
      <c r="Z172" s="3"/>
    </row>
    <row r="173" spans="2:26" ht="16.5" thickBot="1" x14ac:dyDescent="0.3">
      <c r="B173" s="21"/>
      <c r="C173" s="279" t="s">
        <v>86</v>
      </c>
      <c r="D173" s="279"/>
      <c r="E173" s="279"/>
      <c r="F173" s="279"/>
      <c r="G173" s="279"/>
      <c r="H173" s="279"/>
      <c r="I173" s="279"/>
      <c r="J173" s="279"/>
      <c r="K173" s="279"/>
      <c r="L173" s="183"/>
      <c r="M173" s="183"/>
      <c r="N173" s="22"/>
      <c r="O173" s="22"/>
      <c r="P173" s="22"/>
      <c r="Q173" s="22"/>
      <c r="R173" s="279" t="s">
        <v>7</v>
      </c>
      <c r="S173" s="279"/>
      <c r="T173" s="279"/>
      <c r="U173" s="279"/>
      <c r="V173" s="279"/>
      <c r="W173" s="279"/>
      <c r="X173" s="279"/>
      <c r="Y173" s="279"/>
      <c r="Z173" s="23"/>
    </row>
  </sheetData>
  <mergeCells count="440">
    <mergeCell ref="D103:G103"/>
    <mergeCell ref="H103:J103"/>
    <mergeCell ref="K103:M103"/>
    <mergeCell ref="N103:P103"/>
    <mergeCell ref="D106:G106"/>
    <mergeCell ref="H106:J106"/>
    <mergeCell ref="K106:M106"/>
    <mergeCell ref="N106:P106"/>
    <mergeCell ref="D108:G108"/>
    <mergeCell ref="H108:J108"/>
    <mergeCell ref="K108:M108"/>
    <mergeCell ref="N108:P108"/>
    <mergeCell ref="D104:G104"/>
    <mergeCell ref="H104:J104"/>
    <mergeCell ref="K104:M104"/>
    <mergeCell ref="N104:P104"/>
    <mergeCell ref="D105:G105"/>
    <mergeCell ref="H105:J105"/>
    <mergeCell ref="K60:M60"/>
    <mergeCell ref="N60:P60"/>
    <mergeCell ref="D64:G64"/>
    <mergeCell ref="H64:J64"/>
    <mergeCell ref="K64:M64"/>
    <mergeCell ref="N64:P64"/>
    <mergeCell ref="K21:M21"/>
    <mergeCell ref="N21:P21"/>
    <mergeCell ref="D25:G25"/>
    <mergeCell ref="H25:J25"/>
    <mergeCell ref="K25:M25"/>
    <mergeCell ref="N25:P25"/>
    <mergeCell ref="K62:M62"/>
    <mergeCell ref="N62:P62"/>
    <mergeCell ref="K27:M27"/>
    <mergeCell ref="N27:P27"/>
    <mergeCell ref="D31:G31"/>
    <mergeCell ref="H31:J31"/>
    <mergeCell ref="K31:M31"/>
    <mergeCell ref="N31:P31"/>
    <mergeCell ref="D29:G29"/>
    <mergeCell ref="H29:J29"/>
    <mergeCell ref="D36:P36"/>
    <mergeCell ref="C41:K41"/>
    <mergeCell ref="C172:K172"/>
    <mergeCell ref="R172:Y172"/>
    <mergeCell ref="C173:K173"/>
    <mergeCell ref="R173:Y173"/>
    <mergeCell ref="D17:G17"/>
    <mergeCell ref="H17:J17"/>
    <mergeCell ref="K17:M17"/>
    <mergeCell ref="N17:P17"/>
    <mergeCell ref="D21:G21"/>
    <mergeCell ref="H21:J21"/>
    <mergeCell ref="D163:P163"/>
    <mergeCell ref="D164:P164"/>
    <mergeCell ref="D165:P165"/>
    <mergeCell ref="C170:K170"/>
    <mergeCell ref="C171:K171"/>
    <mergeCell ref="R171:Y171"/>
    <mergeCell ref="D161:G161"/>
    <mergeCell ref="H161:J161"/>
    <mergeCell ref="K161:M161"/>
    <mergeCell ref="N161:P161"/>
    <mergeCell ref="D162:G162"/>
    <mergeCell ref="H162:J162"/>
    <mergeCell ref="K162:M162"/>
    <mergeCell ref="N162:P162"/>
    <mergeCell ref="D159:G159"/>
    <mergeCell ref="H159:J159"/>
    <mergeCell ref="K159:M159"/>
    <mergeCell ref="N159:P159"/>
    <mergeCell ref="D160:G160"/>
    <mergeCell ref="H160:J160"/>
    <mergeCell ref="K160:M160"/>
    <mergeCell ref="N160:P160"/>
    <mergeCell ref="D157:G157"/>
    <mergeCell ref="H157:J157"/>
    <mergeCell ref="K157:M157"/>
    <mergeCell ref="N157:P157"/>
    <mergeCell ref="D158:G158"/>
    <mergeCell ref="H158:J158"/>
    <mergeCell ref="K158:M158"/>
    <mergeCell ref="N158:P158"/>
    <mergeCell ref="D155:G155"/>
    <mergeCell ref="H155:J155"/>
    <mergeCell ref="K155:M155"/>
    <mergeCell ref="N155:P155"/>
    <mergeCell ref="D156:G156"/>
    <mergeCell ref="H156:J156"/>
    <mergeCell ref="K156:M156"/>
    <mergeCell ref="N156:P156"/>
    <mergeCell ref="D153:G153"/>
    <mergeCell ref="H153:J153"/>
    <mergeCell ref="K153:M153"/>
    <mergeCell ref="N153:P153"/>
    <mergeCell ref="D154:G154"/>
    <mergeCell ref="H154:J154"/>
    <mergeCell ref="K154:M154"/>
    <mergeCell ref="N154:P154"/>
    <mergeCell ref="N146:P146"/>
    <mergeCell ref="D151:G151"/>
    <mergeCell ref="H151:J151"/>
    <mergeCell ref="K151:M151"/>
    <mergeCell ref="N151:P151"/>
    <mergeCell ref="D152:G152"/>
    <mergeCell ref="H152:J152"/>
    <mergeCell ref="K152:M152"/>
    <mergeCell ref="N152:P152"/>
    <mergeCell ref="D149:G149"/>
    <mergeCell ref="H149:J149"/>
    <mergeCell ref="K149:M149"/>
    <mergeCell ref="N149:P149"/>
    <mergeCell ref="D150:G150"/>
    <mergeCell ref="H150:J150"/>
    <mergeCell ref="K150:M150"/>
    <mergeCell ref="N150:P150"/>
    <mergeCell ref="D143:G143"/>
    <mergeCell ref="H143:J143"/>
    <mergeCell ref="K143:M143"/>
    <mergeCell ref="N143:P143"/>
    <mergeCell ref="R143:Z165"/>
    <mergeCell ref="D144:G144"/>
    <mergeCell ref="H144:J144"/>
    <mergeCell ref="K144:M144"/>
    <mergeCell ref="N144:P144"/>
    <mergeCell ref="D145:G145"/>
    <mergeCell ref="D147:G147"/>
    <mergeCell ref="H147:J147"/>
    <mergeCell ref="K147:M147"/>
    <mergeCell ref="N147:P147"/>
    <mergeCell ref="D148:G148"/>
    <mergeCell ref="H148:J148"/>
    <mergeCell ref="K148:M148"/>
    <mergeCell ref="N148:P148"/>
    <mergeCell ref="H145:J145"/>
    <mergeCell ref="K145:M145"/>
    <mergeCell ref="N145:P145"/>
    <mergeCell ref="D146:G146"/>
    <mergeCell ref="H146:J146"/>
    <mergeCell ref="K146:M146"/>
    <mergeCell ref="B138:C138"/>
    <mergeCell ref="D138:Z138"/>
    <mergeCell ref="B140:C140"/>
    <mergeCell ref="D140:W140"/>
    <mergeCell ref="X140:Y140"/>
    <mergeCell ref="D142:G142"/>
    <mergeCell ref="H142:J142"/>
    <mergeCell ref="K142:M142"/>
    <mergeCell ref="N142:P142"/>
    <mergeCell ref="R142:Z142"/>
    <mergeCell ref="Y131:Z133"/>
    <mergeCell ref="D135:M135"/>
    <mergeCell ref="P135:R135"/>
    <mergeCell ref="S135:X135"/>
    <mergeCell ref="D136:M136"/>
    <mergeCell ref="P136:R136"/>
    <mergeCell ref="S136:X136"/>
    <mergeCell ref="D71:G71"/>
    <mergeCell ref="H71:J71"/>
    <mergeCell ref="K71:M71"/>
    <mergeCell ref="N71:P71"/>
    <mergeCell ref="B131:N133"/>
    <mergeCell ref="O131:X133"/>
    <mergeCell ref="D107:G107"/>
    <mergeCell ref="H107:J107"/>
    <mergeCell ref="K107:M107"/>
    <mergeCell ref="N107:P107"/>
    <mergeCell ref="D118:G118"/>
    <mergeCell ref="H118:J118"/>
    <mergeCell ref="K118:M118"/>
    <mergeCell ref="N118:P118"/>
    <mergeCell ref="D116:G116"/>
    <mergeCell ref="H116:J116"/>
    <mergeCell ref="K116:M116"/>
    <mergeCell ref="C130:K130"/>
    <mergeCell ref="R130:Y130"/>
    <mergeCell ref="D19:G19"/>
    <mergeCell ref="H19:J19"/>
    <mergeCell ref="K19:M19"/>
    <mergeCell ref="N19:P19"/>
    <mergeCell ref="D23:G23"/>
    <mergeCell ref="H23:J23"/>
    <mergeCell ref="K23:M23"/>
    <mergeCell ref="N23:P23"/>
    <mergeCell ref="D122:P122"/>
    <mergeCell ref="C127:K127"/>
    <mergeCell ref="C128:K128"/>
    <mergeCell ref="R128:Y128"/>
    <mergeCell ref="C129:K129"/>
    <mergeCell ref="R129:Y129"/>
    <mergeCell ref="D120:P120"/>
    <mergeCell ref="D121:P121"/>
    <mergeCell ref="D119:G119"/>
    <mergeCell ref="H119:J119"/>
    <mergeCell ref="K119:M119"/>
    <mergeCell ref="N119:P119"/>
    <mergeCell ref="D60:G60"/>
    <mergeCell ref="H60:J60"/>
    <mergeCell ref="N116:P116"/>
    <mergeCell ref="D117:G117"/>
    <mergeCell ref="H117:J117"/>
    <mergeCell ref="K117:M117"/>
    <mergeCell ref="N117:P117"/>
    <mergeCell ref="D114:G114"/>
    <mergeCell ref="H114:J114"/>
    <mergeCell ref="K114:M114"/>
    <mergeCell ref="N114:P114"/>
    <mergeCell ref="D115:G115"/>
    <mergeCell ref="H115:J115"/>
    <mergeCell ref="K115:M115"/>
    <mergeCell ref="N115:P115"/>
    <mergeCell ref="D113:G113"/>
    <mergeCell ref="H113:J113"/>
    <mergeCell ref="K113:M113"/>
    <mergeCell ref="N113:P113"/>
    <mergeCell ref="D109:G109"/>
    <mergeCell ref="H109:J109"/>
    <mergeCell ref="K109:M109"/>
    <mergeCell ref="N109:P109"/>
    <mergeCell ref="D110:G110"/>
    <mergeCell ref="H110:J110"/>
    <mergeCell ref="K110:M110"/>
    <mergeCell ref="N110:P110"/>
    <mergeCell ref="D111:G111"/>
    <mergeCell ref="H111:J111"/>
    <mergeCell ref="K111:M111"/>
    <mergeCell ref="N111:P111"/>
    <mergeCell ref="D99:G99"/>
    <mergeCell ref="H99:J99"/>
    <mergeCell ref="K99:M99"/>
    <mergeCell ref="N99:P99"/>
    <mergeCell ref="R99:Z99"/>
    <mergeCell ref="D100:G100"/>
    <mergeCell ref="H100:J100"/>
    <mergeCell ref="K100:M100"/>
    <mergeCell ref="N100:P100"/>
    <mergeCell ref="R100:Z122"/>
    <mergeCell ref="K105:M105"/>
    <mergeCell ref="N105:P105"/>
    <mergeCell ref="D101:G101"/>
    <mergeCell ref="H101:J101"/>
    <mergeCell ref="K101:M101"/>
    <mergeCell ref="N101:P101"/>
    <mergeCell ref="D102:G102"/>
    <mergeCell ref="H102:J102"/>
    <mergeCell ref="K102:M102"/>
    <mergeCell ref="N102:P102"/>
    <mergeCell ref="D112:G112"/>
    <mergeCell ref="H112:J112"/>
    <mergeCell ref="K112:M112"/>
    <mergeCell ref="N112:P112"/>
    <mergeCell ref="D93:M93"/>
    <mergeCell ref="P93:R93"/>
    <mergeCell ref="S93:X93"/>
    <mergeCell ref="B95:C95"/>
    <mergeCell ref="D95:Z95"/>
    <mergeCell ref="B97:C97"/>
    <mergeCell ref="D97:W97"/>
    <mergeCell ref="X97:Y97"/>
    <mergeCell ref="C87:K87"/>
    <mergeCell ref="R87:Y87"/>
    <mergeCell ref="B88:N90"/>
    <mergeCell ref="O88:X90"/>
    <mergeCell ref="Y88:Z90"/>
    <mergeCell ref="D92:M92"/>
    <mergeCell ref="P92:R92"/>
    <mergeCell ref="S92:X92"/>
    <mergeCell ref="D79:P79"/>
    <mergeCell ref="C84:K84"/>
    <mergeCell ref="C85:K85"/>
    <mergeCell ref="R85:Y85"/>
    <mergeCell ref="C86:K86"/>
    <mergeCell ref="R86:Y86"/>
    <mergeCell ref="D76:G76"/>
    <mergeCell ref="H76:J76"/>
    <mergeCell ref="K76:M76"/>
    <mergeCell ref="N76:P76"/>
    <mergeCell ref="D77:P77"/>
    <mergeCell ref="D78:P78"/>
    <mergeCell ref="D75:G75"/>
    <mergeCell ref="H75:J75"/>
    <mergeCell ref="K75:M75"/>
    <mergeCell ref="N75:P75"/>
    <mergeCell ref="D74:G74"/>
    <mergeCell ref="H74:J74"/>
    <mergeCell ref="K74:M74"/>
    <mergeCell ref="N74:P74"/>
    <mergeCell ref="D73:G73"/>
    <mergeCell ref="H73:J73"/>
    <mergeCell ref="K73:M73"/>
    <mergeCell ref="N73:P73"/>
    <mergeCell ref="D72:G72"/>
    <mergeCell ref="H72:J72"/>
    <mergeCell ref="K72:M72"/>
    <mergeCell ref="N72:P72"/>
    <mergeCell ref="D70:G70"/>
    <mergeCell ref="H70:J70"/>
    <mergeCell ref="K70:M70"/>
    <mergeCell ref="N70:P70"/>
    <mergeCell ref="D67:G67"/>
    <mergeCell ref="H67:J67"/>
    <mergeCell ref="K67:M67"/>
    <mergeCell ref="N67:P67"/>
    <mergeCell ref="D69:G69"/>
    <mergeCell ref="H69:J69"/>
    <mergeCell ref="K69:M69"/>
    <mergeCell ref="N69:P69"/>
    <mergeCell ref="D68:G68"/>
    <mergeCell ref="H68:J68"/>
    <mergeCell ref="K68:M68"/>
    <mergeCell ref="N68:P68"/>
    <mergeCell ref="N65:P65"/>
    <mergeCell ref="D66:G66"/>
    <mergeCell ref="H66:J66"/>
    <mergeCell ref="K66:M66"/>
    <mergeCell ref="N66:P66"/>
    <mergeCell ref="D61:G61"/>
    <mergeCell ref="H61:J61"/>
    <mergeCell ref="K61:M61"/>
    <mergeCell ref="N61:P61"/>
    <mergeCell ref="D63:G63"/>
    <mergeCell ref="H63:J63"/>
    <mergeCell ref="K63:M63"/>
    <mergeCell ref="N63:P63"/>
    <mergeCell ref="D62:G62"/>
    <mergeCell ref="H62:J62"/>
    <mergeCell ref="R56:Z56"/>
    <mergeCell ref="D57:G57"/>
    <mergeCell ref="H57:J57"/>
    <mergeCell ref="K57:M57"/>
    <mergeCell ref="N57:P57"/>
    <mergeCell ref="R57:Z79"/>
    <mergeCell ref="D50:M50"/>
    <mergeCell ref="P50:R50"/>
    <mergeCell ref="S50:X50"/>
    <mergeCell ref="D58:G58"/>
    <mergeCell ref="H58:J58"/>
    <mergeCell ref="K58:M58"/>
    <mergeCell ref="N58:P58"/>
    <mergeCell ref="D59:G59"/>
    <mergeCell ref="H59:J59"/>
    <mergeCell ref="K59:M59"/>
    <mergeCell ref="N59:P59"/>
    <mergeCell ref="D56:G56"/>
    <mergeCell ref="H56:J56"/>
    <mergeCell ref="K56:M56"/>
    <mergeCell ref="N56:P56"/>
    <mergeCell ref="D65:G65"/>
    <mergeCell ref="H65:J65"/>
    <mergeCell ref="K65:M65"/>
    <mergeCell ref="B52:C52"/>
    <mergeCell ref="D52:Z52"/>
    <mergeCell ref="B54:C54"/>
    <mergeCell ref="D54:W54"/>
    <mergeCell ref="X54:Y54"/>
    <mergeCell ref="C44:K44"/>
    <mergeCell ref="R44:Y44"/>
    <mergeCell ref="B45:N47"/>
    <mergeCell ref="O45:X47"/>
    <mergeCell ref="Y45:Z47"/>
    <mergeCell ref="D49:M49"/>
    <mergeCell ref="P49:R49"/>
    <mergeCell ref="S49:X49"/>
    <mergeCell ref="C42:K42"/>
    <mergeCell ref="R42:Y42"/>
    <mergeCell ref="C43:K43"/>
    <mergeCell ref="R43:Y43"/>
    <mergeCell ref="D34:P34"/>
    <mergeCell ref="D35:P35"/>
    <mergeCell ref="D33:G33"/>
    <mergeCell ref="H33:J33"/>
    <mergeCell ref="K33:M33"/>
    <mergeCell ref="N33:P33"/>
    <mergeCell ref="D30:G30"/>
    <mergeCell ref="H30:J30"/>
    <mergeCell ref="K30:M30"/>
    <mergeCell ref="N30:P30"/>
    <mergeCell ref="D32:G32"/>
    <mergeCell ref="H32:J32"/>
    <mergeCell ref="K32:M32"/>
    <mergeCell ref="N32:P32"/>
    <mergeCell ref="D26:G26"/>
    <mergeCell ref="H26:J26"/>
    <mergeCell ref="K26:M26"/>
    <mergeCell ref="N26:P26"/>
    <mergeCell ref="D28:G28"/>
    <mergeCell ref="H28:J28"/>
    <mergeCell ref="K28:M28"/>
    <mergeCell ref="N28:P28"/>
    <mergeCell ref="D27:G27"/>
    <mergeCell ref="H27:J27"/>
    <mergeCell ref="K29:M29"/>
    <mergeCell ref="N29:P29"/>
    <mergeCell ref="N22:P22"/>
    <mergeCell ref="D24:G24"/>
    <mergeCell ref="H24:J24"/>
    <mergeCell ref="K24:M24"/>
    <mergeCell ref="N24:P24"/>
    <mergeCell ref="D18:G18"/>
    <mergeCell ref="H18:J18"/>
    <mergeCell ref="K18:M18"/>
    <mergeCell ref="N18:P18"/>
    <mergeCell ref="D20:G20"/>
    <mergeCell ref="H20:J20"/>
    <mergeCell ref="K20:M20"/>
    <mergeCell ref="N20:P20"/>
    <mergeCell ref="R13:Z13"/>
    <mergeCell ref="D14:G14"/>
    <mergeCell ref="H14:J14"/>
    <mergeCell ref="K14:M14"/>
    <mergeCell ref="N14:P14"/>
    <mergeCell ref="R14:Z36"/>
    <mergeCell ref="D7:M7"/>
    <mergeCell ref="P7:R7"/>
    <mergeCell ref="S7:X7"/>
    <mergeCell ref="D15:G15"/>
    <mergeCell ref="H15:J15"/>
    <mergeCell ref="K15:M15"/>
    <mergeCell ref="N15:P15"/>
    <mergeCell ref="D16:G16"/>
    <mergeCell ref="H16:J16"/>
    <mergeCell ref="K16:M16"/>
    <mergeCell ref="N16:P16"/>
    <mergeCell ref="D13:G13"/>
    <mergeCell ref="H13:J13"/>
    <mergeCell ref="K13:M13"/>
    <mergeCell ref="N13:P13"/>
    <mergeCell ref="D22:G22"/>
    <mergeCell ref="H22:J22"/>
    <mergeCell ref="K22:M22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8BB6-163C-408F-8DFB-7D3D27D25DB5}">
  <dimension ref="B1:Z44"/>
  <sheetViews>
    <sheetView view="pageBreakPreview" topLeftCell="A37" zoomScale="80" zoomScaleNormal="90" zoomScaleSheetLayoutView="80" workbookViewId="0">
      <selection activeCell="P6" sqref="P6:X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0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28.5" customHeight="1" x14ac:dyDescent="0.25">
      <c r="B11" s="330" t="s">
        <v>192</v>
      </c>
      <c r="C11" s="318"/>
      <c r="D11" s="318" t="s">
        <v>74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PRESUPUESTO!F31</f>
        <v>214.18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193</v>
      </c>
      <c r="D16" s="285"/>
      <c r="E16" s="286"/>
      <c r="F16" s="286"/>
      <c r="G16" s="287"/>
      <c r="H16" s="278"/>
      <c r="I16" s="278"/>
      <c r="J16" s="278"/>
      <c r="K16" s="278"/>
      <c r="L16" s="278"/>
      <c r="M16" s="278"/>
      <c r="N16" s="278"/>
      <c r="O16" s="278"/>
      <c r="P16" s="278"/>
      <c r="Q16" s="11"/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14"/>
      <c r="C17" s="13"/>
      <c r="D17" s="285"/>
      <c r="E17" s="286"/>
      <c r="F17" s="286"/>
      <c r="G17" s="287"/>
      <c r="H17" s="278"/>
      <c r="I17" s="278"/>
      <c r="J17" s="278"/>
      <c r="K17" s="278"/>
      <c r="L17" s="278"/>
      <c r="M17" s="278"/>
      <c r="N17" s="278"/>
      <c r="O17" s="278"/>
      <c r="P17" s="278"/>
      <c r="Q17" s="11"/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3">
      <c r="B18" s="15"/>
      <c r="C18" s="13"/>
      <c r="D18" s="285"/>
      <c r="E18" s="286"/>
      <c r="F18" s="286"/>
      <c r="G18" s="287"/>
      <c r="H18" s="278"/>
      <c r="I18" s="278"/>
      <c r="J18" s="278"/>
      <c r="K18" s="278"/>
      <c r="L18" s="278"/>
      <c r="M18" s="278"/>
      <c r="N18" s="278"/>
      <c r="O18" s="278"/>
      <c r="P18" s="278"/>
      <c r="Q18" s="11"/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3">
      <c r="B19" s="15"/>
      <c r="C19" s="13"/>
      <c r="D19" s="285"/>
      <c r="E19" s="286"/>
      <c r="F19" s="286"/>
      <c r="G19" s="287"/>
      <c r="H19" s="278"/>
      <c r="I19" s="278"/>
      <c r="J19" s="278"/>
      <c r="K19" s="278"/>
      <c r="L19" s="278"/>
      <c r="M19" s="278"/>
      <c r="N19" s="278"/>
      <c r="O19" s="278"/>
      <c r="P19" s="278"/>
      <c r="Q19" s="11"/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3">
      <c r="B20" s="15"/>
      <c r="C20" s="13"/>
      <c r="D20" s="285"/>
      <c r="E20" s="286"/>
      <c r="F20" s="286"/>
      <c r="G20" s="287"/>
      <c r="H20" s="278"/>
      <c r="I20" s="278"/>
      <c r="J20" s="278"/>
      <c r="K20" s="278"/>
      <c r="L20" s="278"/>
      <c r="M20" s="278"/>
      <c r="N20" s="278"/>
      <c r="O20" s="278"/>
      <c r="P20" s="278"/>
      <c r="Q20" s="11"/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3">
      <c r="B21" s="15"/>
      <c r="C21" s="13"/>
      <c r="D21" s="285"/>
      <c r="E21" s="286"/>
      <c r="F21" s="286"/>
      <c r="G21" s="287"/>
      <c r="H21" s="278"/>
      <c r="I21" s="278"/>
      <c r="J21" s="278"/>
      <c r="K21" s="278"/>
      <c r="L21" s="278"/>
      <c r="M21" s="278"/>
      <c r="N21" s="278"/>
      <c r="O21" s="278"/>
      <c r="P21" s="278"/>
      <c r="Q21" s="11"/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/>
      <c r="D22" s="285"/>
      <c r="E22" s="286"/>
      <c r="F22" s="286"/>
      <c r="G22" s="287"/>
      <c r="H22" s="278"/>
      <c r="I22" s="278"/>
      <c r="J22" s="278"/>
      <c r="K22" s="278"/>
      <c r="L22" s="278"/>
      <c r="M22" s="278"/>
      <c r="N22" s="278"/>
      <c r="O22" s="278"/>
      <c r="P22" s="278"/>
      <c r="Q22" s="11"/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3"/>
      <c r="D23" s="285"/>
      <c r="E23" s="286"/>
      <c r="F23" s="286"/>
      <c r="G23" s="287"/>
      <c r="H23" s="278"/>
      <c r="I23" s="278"/>
      <c r="J23" s="278"/>
      <c r="K23" s="278"/>
      <c r="L23" s="278"/>
      <c r="M23" s="278"/>
      <c r="N23" s="278"/>
      <c r="O23" s="278"/>
      <c r="P23" s="278"/>
      <c r="Q23" s="11"/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/>
      <c r="D24" s="285"/>
      <c r="E24" s="286"/>
      <c r="F24" s="286"/>
      <c r="G24" s="287"/>
      <c r="H24" s="278"/>
      <c r="I24" s="278"/>
      <c r="J24" s="278"/>
      <c r="K24" s="278"/>
      <c r="L24" s="278"/>
      <c r="M24" s="278"/>
      <c r="N24" s="278"/>
      <c r="O24" s="278"/>
      <c r="P24" s="278"/>
      <c r="Q24" s="11"/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3"/>
      <c r="D25" s="285"/>
      <c r="E25" s="286"/>
      <c r="F25" s="286"/>
      <c r="G25" s="287"/>
      <c r="H25" s="278"/>
      <c r="I25" s="278"/>
      <c r="J25" s="278"/>
      <c r="K25" s="278"/>
      <c r="L25" s="278"/>
      <c r="M25" s="278"/>
      <c r="N25" s="278"/>
      <c r="O25" s="278"/>
      <c r="P25" s="278"/>
      <c r="Q25" s="11"/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11"/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6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11"/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6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6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11"/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6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11"/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6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11"/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6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6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11"/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11"/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11"/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ROUND(SUM(Q16:Q35),2)</f>
        <v>0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"/>
      <c r="N38" s="170"/>
      <c r="O38" s="171"/>
      <c r="P38" s="171"/>
      <c r="Q38" s="181"/>
      <c r="R38" s="176"/>
      <c r="S38" s="176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</sheetData>
  <mergeCells count="116">
    <mergeCell ref="C42:K42"/>
    <mergeCell ref="R42:Y42"/>
    <mergeCell ref="C43:K43"/>
    <mergeCell ref="R43:Y43"/>
    <mergeCell ref="C44:K44"/>
    <mergeCell ref="R44:Y44"/>
    <mergeCell ref="D35:G35"/>
    <mergeCell ref="H35:J35"/>
    <mergeCell ref="K35:M35"/>
    <mergeCell ref="N35:P35"/>
    <mergeCell ref="D36:P36"/>
    <mergeCell ref="C41:K41"/>
    <mergeCell ref="D33:G33"/>
    <mergeCell ref="H33:J33"/>
    <mergeCell ref="K33:M33"/>
    <mergeCell ref="N33:P33"/>
    <mergeCell ref="D34:G34"/>
    <mergeCell ref="H34:J34"/>
    <mergeCell ref="K34:M34"/>
    <mergeCell ref="N34:P34"/>
    <mergeCell ref="D31:G31"/>
    <mergeCell ref="H31:J31"/>
    <mergeCell ref="K31:M31"/>
    <mergeCell ref="N31:P31"/>
    <mergeCell ref="D32:G32"/>
    <mergeCell ref="H32:J32"/>
    <mergeCell ref="K32:M32"/>
    <mergeCell ref="N32:P32"/>
    <mergeCell ref="D29:G29"/>
    <mergeCell ref="H29:J29"/>
    <mergeCell ref="K29:M29"/>
    <mergeCell ref="N29:P29"/>
    <mergeCell ref="D30:G30"/>
    <mergeCell ref="H30:J30"/>
    <mergeCell ref="K30:M30"/>
    <mergeCell ref="N30:P30"/>
    <mergeCell ref="D27:G27"/>
    <mergeCell ref="H27:J27"/>
    <mergeCell ref="K27:M27"/>
    <mergeCell ref="N27:P27"/>
    <mergeCell ref="D28:G28"/>
    <mergeCell ref="H28:J28"/>
    <mergeCell ref="K28:M28"/>
    <mergeCell ref="N28:P28"/>
    <mergeCell ref="D25:G25"/>
    <mergeCell ref="H25:J25"/>
    <mergeCell ref="K25:M25"/>
    <mergeCell ref="N25:P25"/>
    <mergeCell ref="D26:G26"/>
    <mergeCell ref="H26:J26"/>
    <mergeCell ref="K26:M26"/>
    <mergeCell ref="N26:P26"/>
    <mergeCell ref="D23:G23"/>
    <mergeCell ref="H23:J23"/>
    <mergeCell ref="K23:M23"/>
    <mergeCell ref="N23:P23"/>
    <mergeCell ref="D24:G24"/>
    <mergeCell ref="H24:J24"/>
    <mergeCell ref="K24:M24"/>
    <mergeCell ref="N24:P24"/>
    <mergeCell ref="K16:M16"/>
    <mergeCell ref="N16:P16"/>
    <mergeCell ref="D21:G21"/>
    <mergeCell ref="H21:J21"/>
    <mergeCell ref="K21:M21"/>
    <mergeCell ref="N21:P21"/>
    <mergeCell ref="D22:G22"/>
    <mergeCell ref="H22:J22"/>
    <mergeCell ref="K22:M22"/>
    <mergeCell ref="N22:P22"/>
    <mergeCell ref="D19:G19"/>
    <mergeCell ref="H19:J19"/>
    <mergeCell ref="K19:M19"/>
    <mergeCell ref="N19:P19"/>
    <mergeCell ref="D20:G20"/>
    <mergeCell ref="H20:J20"/>
    <mergeCell ref="K20:M20"/>
    <mergeCell ref="N20:P20"/>
    <mergeCell ref="D13:G13"/>
    <mergeCell ref="H13:J13"/>
    <mergeCell ref="K13:M13"/>
    <mergeCell ref="N13:P13"/>
    <mergeCell ref="R13:Z13"/>
    <mergeCell ref="D14:G14"/>
    <mergeCell ref="H14:J14"/>
    <mergeCell ref="K14:M14"/>
    <mergeCell ref="N14:P14"/>
    <mergeCell ref="R14:Z36"/>
    <mergeCell ref="D17:G17"/>
    <mergeCell ref="H17:J17"/>
    <mergeCell ref="K17:M17"/>
    <mergeCell ref="N17:P17"/>
    <mergeCell ref="D18:G18"/>
    <mergeCell ref="H18:J18"/>
    <mergeCell ref="K18:M18"/>
    <mergeCell ref="N18:P18"/>
    <mergeCell ref="D15:G15"/>
    <mergeCell ref="H15:J15"/>
    <mergeCell ref="K15:M15"/>
    <mergeCell ref="N15:P15"/>
    <mergeCell ref="D16:G16"/>
    <mergeCell ref="H16:J16"/>
    <mergeCell ref="D7:M7"/>
    <mergeCell ref="P7:R7"/>
    <mergeCell ref="S7:X7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427A-757A-40FB-854E-9D93DB4B2949}">
  <dimension ref="B1:Z87"/>
  <sheetViews>
    <sheetView view="pageBreakPreview" topLeftCell="A100" zoomScale="80" zoomScaleNormal="90" zoomScaleSheetLayoutView="80" workbookViewId="0">
      <selection activeCell="P6" sqref="P6:X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3.57031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31.5" customHeight="1" x14ac:dyDescent="0.25">
      <c r="B11" s="330" t="s">
        <v>137</v>
      </c>
      <c r="C11" s="318"/>
      <c r="D11" s="318" t="s">
        <v>75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PRESUPUESTO!F32</f>
        <v>186.96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138</v>
      </c>
      <c r="D16" s="285"/>
      <c r="E16" s="286"/>
      <c r="F16" s="286"/>
      <c r="G16" s="287"/>
      <c r="H16" s="278"/>
      <c r="I16" s="278"/>
      <c r="J16" s="278"/>
      <c r="K16" s="278"/>
      <c r="L16" s="278"/>
      <c r="M16" s="278"/>
      <c r="N16" s="278"/>
      <c r="O16" s="278"/>
      <c r="P16" s="278"/>
      <c r="Q16" s="11"/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9"/>
      <c r="C17" s="184" t="s">
        <v>139</v>
      </c>
      <c r="D17" s="285">
        <f>6</f>
        <v>6</v>
      </c>
      <c r="E17" s="286"/>
      <c r="F17" s="286"/>
      <c r="G17" s="287"/>
      <c r="H17" s="278">
        <v>0.6</v>
      </c>
      <c r="I17" s="278"/>
      <c r="J17" s="278"/>
      <c r="K17" s="278">
        <v>0.15</v>
      </c>
      <c r="L17" s="278"/>
      <c r="M17" s="278"/>
      <c r="N17" s="278">
        <v>2</v>
      </c>
      <c r="O17" s="278"/>
      <c r="P17" s="278"/>
      <c r="Q17" s="11">
        <f t="shared" ref="Q17" si="0">ROUND(N17*H17*K17*D17,2)</f>
        <v>1.08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25">
      <c r="B18" s="9"/>
      <c r="C18" s="184" t="s">
        <v>140</v>
      </c>
      <c r="D18" s="285">
        <f>D17</f>
        <v>6</v>
      </c>
      <c r="E18" s="286"/>
      <c r="F18" s="286"/>
      <c r="G18" s="287"/>
      <c r="H18" s="278">
        <v>0.15</v>
      </c>
      <c r="I18" s="278"/>
      <c r="J18" s="278"/>
      <c r="K18" s="278">
        <v>0.15</v>
      </c>
      <c r="L18" s="278"/>
      <c r="M18" s="278"/>
      <c r="N18" s="278">
        <v>2</v>
      </c>
      <c r="O18" s="278"/>
      <c r="P18" s="278"/>
      <c r="Q18" s="11">
        <f t="shared" ref="Q18" si="1">ROUND(N18*H18*K18*D18,2)</f>
        <v>0.27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25">
      <c r="B19" s="14"/>
      <c r="C19" s="13" t="s">
        <v>141</v>
      </c>
      <c r="D19" s="285"/>
      <c r="E19" s="286"/>
      <c r="F19" s="286"/>
      <c r="G19" s="287"/>
      <c r="H19" s="278"/>
      <c r="I19" s="278"/>
      <c r="J19" s="278"/>
      <c r="K19" s="278"/>
      <c r="L19" s="278"/>
      <c r="M19" s="278"/>
      <c r="N19" s="278"/>
      <c r="O19" s="278"/>
      <c r="P19" s="278"/>
      <c r="Q19" s="11"/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25">
      <c r="B20" s="14"/>
      <c r="C20" s="184" t="s">
        <v>139</v>
      </c>
      <c r="D20" s="285">
        <f>150-6</f>
        <v>144</v>
      </c>
      <c r="E20" s="286"/>
      <c r="F20" s="286"/>
      <c r="G20" s="287"/>
      <c r="H20" s="278">
        <v>0.8</v>
      </c>
      <c r="I20" s="278"/>
      <c r="J20" s="278"/>
      <c r="K20" s="278">
        <v>0.15</v>
      </c>
      <c r="L20" s="278"/>
      <c r="M20" s="278"/>
      <c r="N20" s="278">
        <v>2</v>
      </c>
      <c r="O20" s="278"/>
      <c r="P20" s="278"/>
      <c r="Q20" s="11">
        <f t="shared" ref="Q20:Q21" si="2">ROUND(N20*H20*K20*D20,2)</f>
        <v>34.56</v>
      </c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25">
      <c r="B21" s="14"/>
      <c r="C21" s="184" t="s">
        <v>140</v>
      </c>
      <c r="D21" s="285">
        <f>D20</f>
        <v>144</v>
      </c>
      <c r="E21" s="286"/>
      <c r="F21" s="286"/>
      <c r="G21" s="287"/>
      <c r="H21" s="278">
        <v>0.15</v>
      </c>
      <c r="I21" s="278"/>
      <c r="J21" s="278"/>
      <c r="K21" s="278">
        <v>0.15</v>
      </c>
      <c r="L21" s="278"/>
      <c r="M21" s="278"/>
      <c r="N21" s="278">
        <v>2</v>
      </c>
      <c r="O21" s="278"/>
      <c r="P21" s="278"/>
      <c r="Q21" s="11">
        <f t="shared" si="2"/>
        <v>6.48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142</v>
      </c>
      <c r="D22" s="285"/>
      <c r="E22" s="286"/>
      <c r="F22" s="286"/>
      <c r="G22" s="287"/>
      <c r="H22" s="278"/>
      <c r="I22" s="278"/>
      <c r="J22" s="278"/>
      <c r="K22" s="278"/>
      <c r="L22" s="278"/>
      <c r="M22" s="278"/>
      <c r="N22" s="278"/>
      <c r="O22" s="278"/>
      <c r="P22" s="278"/>
      <c r="Q22" s="11"/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84" t="s">
        <v>139</v>
      </c>
      <c r="D23" s="285">
        <f>206-150</f>
        <v>56</v>
      </c>
      <c r="E23" s="286"/>
      <c r="F23" s="286"/>
      <c r="G23" s="287"/>
      <c r="H23" s="278">
        <v>0.6</v>
      </c>
      <c r="I23" s="278"/>
      <c r="J23" s="278"/>
      <c r="K23" s="278">
        <v>0.15</v>
      </c>
      <c r="L23" s="278"/>
      <c r="M23" s="278"/>
      <c r="N23" s="278">
        <v>2</v>
      </c>
      <c r="O23" s="278"/>
      <c r="P23" s="278"/>
      <c r="Q23" s="11">
        <f t="shared" ref="Q23:Q24" si="3">ROUND(N23*H23*K23*D23,2)</f>
        <v>10.08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84" t="s">
        <v>140</v>
      </c>
      <c r="D24" s="285">
        <f>D23</f>
        <v>56</v>
      </c>
      <c r="E24" s="286"/>
      <c r="F24" s="286"/>
      <c r="G24" s="287"/>
      <c r="H24" s="278">
        <v>0.15</v>
      </c>
      <c r="I24" s="278"/>
      <c r="J24" s="278"/>
      <c r="K24" s="278">
        <v>0.15</v>
      </c>
      <c r="L24" s="278"/>
      <c r="M24" s="278"/>
      <c r="N24" s="278">
        <v>2</v>
      </c>
      <c r="O24" s="278"/>
      <c r="P24" s="278"/>
      <c r="Q24" s="11">
        <f t="shared" si="3"/>
        <v>2.52</v>
      </c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3" t="s">
        <v>143</v>
      </c>
      <c r="D25" s="285"/>
      <c r="E25" s="286"/>
      <c r="F25" s="286"/>
      <c r="G25" s="287"/>
      <c r="H25" s="278"/>
      <c r="I25" s="278"/>
      <c r="J25" s="278"/>
      <c r="K25" s="278"/>
      <c r="L25" s="278"/>
      <c r="M25" s="278"/>
      <c r="N25" s="278"/>
      <c r="O25" s="278"/>
      <c r="P25" s="278"/>
      <c r="Q25" s="11"/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84" t="s">
        <v>139</v>
      </c>
      <c r="D26" s="285">
        <f>240-206</f>
        <v>34</v>
      </c>
      <c r="E26" s="286"/>
      <c r="F26" s="286"/>
      <c r="G26" s="287"/>
      <c r="H26" s="278">
        <v>0.8</v>
      </c>
      <c r="I26" s="278"/>
      <c r="J26" s="278"/>
      <c r="K26" s="278">
        <v>0.15</v>
      </c>
      <c r="L26" s="278"/>
      <c r="M26" s="278"/>
      <c r="N26" s="278">
        <v>2</v>
      </c>
      <c r="O26" s="278"/>
      <c r="P26" s="278"/>
      <c r="Q26" s="11">
        <f t="shared" ref="Q26:Q27" si="4">ROUND(N26*H26*K26*D26,2)</f>
        <v>8.16</v>
      </c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84" t="s">
        <v>140</v>
      </c>
      <c r="D27" s="285">
        <f>D26</f>
        <v>34</v>
      </c>
      <c r="E27" s="286"/>
      <c r="F27" s="286"/>
      <c r="G27" s="287"/>
      <c r="H27" s="278">
        <v>0.15</v>
      </c>
      <c r="I27" s="278"/>
      <c r="J27" s="278"/>
      <c r="K27" s="278">
        <v>0.15</v>
      </c>
      <c r="L27" s="278"/>
      <c r="M27" s="278"/>
      <c r="N27" s="278">
        <v>2</v>
      </c>
      <c r="O27" s="278"/>
      <c r="P27" s="278"/>
      <c r="Q27" s="11">
        <f t="shared" si="4"/>
        <v>1.53</v>
      </c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3" t="s">
        <v>204</v>
      </c>
      <c r="D28" s="285"/>
      <c r="E28" s="286"/>
      <c r="F28" s="286"/>
      <c r="G28" s="287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84" t="s">
        <v>139</v>
      </c>
      <c r="D29" s="285">
        <f>374-240</f>
        <v>134</v>
      </c>
      <c r="E29" s="286"/>
      <c r="F29" s="286"/>
      <c r="G29" s="287"/>
      <c r="H29" s="278">
        <v>0.8</v>
      </c>
      <c r="I29" s="278"/>
      <c r="J29" s="278"/>
      <c r="K29" s="278">
        <v>0.15</v>
      </c>
      <c r="L29" s="278"/>
      <c r="M29" s="278"/>
      <c r="N29" s="278">
        <v>2</v>
      </c>
      <c r="O29" s="278"/>
      <c r="P29" s="278"/>
      <c r="Q29" s="11">
        <f t="shared" ref="Q29:Q30" si="5">ROUND(N29*H29*K29*D29,2)</f>
        <v>32.159999999999997</v>
      </c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84" t="s">
        <v>140</v>
      </c>
      <c r="D30" s="285">
        <f>D29</f>
        <v>134</v>
      </c>
      <c r="E30" s="286"/>
      <c r="F30" s="286"/>
      <c r="G30" s="287"/>
      <c r="H30" s="278">
        <v>0.15</v>
      </c>
      <c r="I30" s="278"/>
      <c r="J30" s="278"/>
      <c r="K30" s="278">
        <v>0.15</v>
      </c>
      <c r="L30" s="278"/>
      <c r="M30" s="278"/>
      <c r="N30" s="278">
        <v>2</v>
      </c>
      <c r="O30" s="278"/>
      <c r="P30" s="278"/>
      <c r="Q30" s="11">
        <f t="shared" si="5"/>
        <v>6.03</v>
      </c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3" t="s">
        <v>145</v>
      </c>
      <c r="D31" s="285"/>
      <c r="E31" s="286"/>
      <c r="F31" s="286"/>
      <c r="G31" s="287"/>
      <c r="H31" s="278"/>
      <c r="I31" s="278"/>
      <c r="J31" s="278"/>
      <c r="K31" s="278"/>
      <c r="L31" s="278"/>
      <c r="M31" s="278"/>
      <c r="N31" s="278"/>
      <c r="O31" s="278"/>
      <c r="P31" s="278"/>
      <c r="Q31" s="11"/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84" t="s">
        <v>139</v>
      </c>
      <c r="D32" s="285">
        <f>479-374</f>
        <v>105</v>
      </c>
      <c r="E32" s="286"/>
      <c r="F32" s="286"/>
      <c r="G32" s="287"/>
      <c r="H32" s="278">
        <v>0.8</v>
      </c>
      <c r="I32" s="278"/>
      <c r="J32" s="278"/>
      <c r="K32" s="278">
        <v>0.15</v>
      </c>
      <c r="L32" s="278"/>
      <c r="M32" s="278"/>
      <c r="N32" s="278">
        <v>2</v>
      </c>
      <c r="O32" s="278"/>
      <c r="P32" s="278"/>
      <c r="Q32" s="11">
        <f t="shared" ref="Q32:Q33" si="6">ROUND(N32*H32*K32*D32,2)</f>
        <v>25.2</v>
      </c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84" t="s">
        <v>140</v>
      </c>
      <c r="D33" s="285">
        <f>D32</f>
        <v>105</v>
      </c>
      <c r="E33" s="286"/>
      <c r="F33" s="286"/>
      <c r="G33" s="287"/>
      <c r="H33" s="278">
        <v>0.15</v>
      </c>
      <c r="I33" s="278"/>
      <c r="J33" s="278"/>
      <c r="K33" s="278">
        <v>0.15</v>
      </c>
      <c r="L33" s="278"/>
      <c r="M33" s="278"/>
      <c r="N33" s="278">
        <v>2</v>
      </c>
      <c r="O33" s="278"/>
      <c r="P33" s="278"/>
      <c r="Q33" s="11">
        <f t="shared" si="6"/>
        <v>4.7300000000000004</v>
      </c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9">
        <f>ROUND(SUM(Q16:Q33),2)</f>
        <v>132.80000000000001</v>
      </c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2"/>
      <c r="Q35" s="19">
        <v>0</v>
      </c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Q34+Q35</f>
        <v>132.80000000000001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"/>
      <c r="N38" s="170"/>
      <c r="O38" s="171"/>
      <c r="P38" s="171"/>
      <c r="Q38" s="181"/>
      <c r="R38" s="176"/>
      <c r="S38" s="176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  <row r="45" spans="2:26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90"/>
      <c r="O45" s="297" t="s">
        <v>18</v>
      </c>
      <c r="P45" s="298"/>
      <c r="Q45" s="298"/>
      <c r="R45" s="298"/>
      <c r="S45" s="298"/>
      <c r="T45" s="298"/>
      <c r="U45" s="298"/>
      <c r="V45" s="298"/>
      <c r="W45" s="298"/>
      <c r="X45" s="299"/>
      <c r="Y45" s="306"/>
      <c r="Z45" s="307"/>
    </row>
    <row r="46" spans="2:26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3"/>
      <c r="O46" s="300"/>
      <c r="P46" s="301"/>
      <c r="Q46" s="301"/>
      <c r="R46" s="301"/>
      <c r="S46" s="301"/>
      <c r="T46" s="301"/>
      <c r="U46" s="301"/>
      <c r="V46" s="301"/>
      <c r="W46" s="301"/>
      <c r="X46" s="302"/>
      <c r="Y46" s="308"/>
      <c r="Z46" s="309"/>
    </row>
    <row r="47" spans="2:26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6"/>
      <c r="O47" s="303"/>
      <c r="P47" s="304"/>
      <c r="Q47" s="304"/>
      <c r="R47" s="304"/>
      <c r="S47" s="304"/>
      <c r="T47" s="304"/>
      <c r="U47" s="304"/>
      <c r="V47" s="304"/>
      <c r="W47" s="304"/>
      <c r="X47" s="305"/>
      <c r="Y47" s="310"/>
      <c r="Z47" s="311"/>
    </row>
    <row r="48" spans="2:26" x14ac:dyDescent="0.25">
      <c r="B48" s="2"/>
      <c r="Z48" s="3"/>
    </row>
    <row r="49" spans="2:26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P49" s="315"/>
      <c r="Q49" s="315"/>
      <c r="R49" s="315"/>
      <c r="S49" s="313"/>
      <c r="T49" s="313"/>
      <c r="U49" s="313"/>
      <c r="V49" s="313"/>
      <c r="W49" s="313"/>
      <c r="X49" s="313"/>
      <c r="Z49" s="4"/>
    </row>
    <row r="50" spans="2:26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P50" s="315" t="s">
        <v>6</v>
      </c>
      <c r="Q50" s="315"/>
      <c r="R50" s="315"/>
      <c r="S50" s="312" t="str">
        <f>S7</f>
        <v>HR INGENIERA SAS</v>
      </c>
      <c r="T50" s="312"/>
      <c r="U50" s="312"/>
      <c r="V50" s="312"/>
      <c r="W50" s="312"/>
      <c r="X50" s="312"/>
      <c r="Y50" s="174"/>
      <c r="Z50" s="175"/>
    </row>
    <row r="51" spans="2:26" x14ac:dyDescent="0.25">
      <c r="B51" s="2"/>
      <c r="Z51" s="3"/>
    </row>
    <row r="52" spans="2:26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9"/>
    </row>
    <row r="53" spans="2:26" x14ac:dyDescent="0.25">
      <c r="B53" s="2"/>
      <c r="Z53" s="3"/>
    </row>
    <row r="54" spans="2:26" ht="32.25" customHeight="1" x14ac:dyDescent="0.25">
      <c r="B54" s="330" t="str">
        <f>B11</f>
        <v>ITEM No.    671.1</v>
      </c>
      <c r="C54" s="318"/>
      <c r="D54" s="318" t="str">
        <f>D11</f>
        <v xml:space="preserve">CUNETA DE CONCRETO CLASE E, 2500 PSI FUNDIDA EN EL LUGAR 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20"/>
      <c r="X54" s="316" t="s">
        <v>3</v>
      </c>
      <c r="Y54" s="317"/>
      <c r="Z54" s="5" t="str">
        <f>Z11</f>
        <v>M3</v>
      </c>
    </row>
    <row r="55" spans="2:26" x14ac:dyDescent="0.25">
      <c r="B55" s="2"/>
      <c r="Q55" s="176"/>
      <c r="Z55" s="4"/>
    </row>
    <row r="56" spans="2:26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12</v>
      </c>
      <c r="I56" s="321"/>
      <c r="J56" s="321"/>
      <c r="K56" s="321" t="s">
        <v>13</v>
      </c>
      <c r="L56" s="321"/>
      <c r="M56" s="322"/>
      <c r="N56" s="321" t="s">
        <v>20</v>
      </c>
      <c r="O56" s="321"/>
      <c r="P56" s="322"/>
      <c r="Q56" s="8" t="s">
        <v>19</v>
      </c>
      <c r="R56" s="331" t="s">
        <v>21</v>
      </c>
      <c r="S56" s="332"/>
      <c r="T56" s="332"/>
      <c r="U56" s="332"/>
      <c r="V56" s="332"/>
      <c r="W56" s="332"/>
      <c r="X56" s="332"/>
      <c r="Y56" s="332"/>
      <c r="Z56" s="333"/>
    </row>
    <row r="57" spans="2:26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11">
        <f>Q14</f>
        <v>186.96</v>
      </c>
      <c r="R57" s="331"/>
      <c r="S57" s="332"/>
      <c r="T57" s="332"/>
      <c r="U57" s="332"/>
      <c r="V57" s="332"/>
      <c r="W57" s="332"/>
      <c r="X57" s="332"/>
      <c r="Y57" s="332"/>
      <c r="Z57" s="333"/>
    </row>
    <row r="58" spans="2:26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11"/>
      <c r="R58" s="334"/>
      <c r="S58" s="335"/>
      <c r="T58" s="335"/>
      <c r="U58" s="335"/>
      <c r="V58" s="335"/>
      <c r="W58" s="335"/>
      <c r="X58" s="335"/>
      <c r="Y58" s="335"/>
      <c r="Z58" s="336"/>
    </row>
    <row r="59" spans="2:26" ht="21.75" customHeight="1" x14ac:dyDescent="0.25">
      <c r="B59" s="9"/>
      <c r="C59" s="13" t="s">
        <v>144</v>
      </c>
      <c r="D59" s="285"/>
      <c r="E59" s="286"/>
      <c r="F59" s="286"/>
      <c r="G59" s="287"/>
      <c r="H59" s="278"/>
      <c r="I59" s="278"/>
      <c r="J59" s="278"/>
      <c r="K59" s="278"/>
      <c r="L59" s="278"/>
      <c r="M59" s="278"/>
      <c r="N59" s="278"/>
      <c r="O59" s="278"/>
      <c r="P59" s="278"/>
      <c r="Q59" s="11"/>
      <c r="R59" s="334"/>
      <c r="S59" s="335"/>
      <c r="T59" s="335"/>
      <c r="U59" s="335"/>
      <c r="V59" s="335"/>
      <c r="W59" s="335"/>
      <c r="X59" s="335"/>
      <c r="Y59" s="335"/>
      <c r="Z59" s="336"/>
    </row>
    <row r="60" spans="2:26" ht="21.75" customHeight="1" x14ac:dyDescent="0.25">
      <c r="B60" s="14"/>
      <c r="C60" s="184" t="s">
        <v>139</v>
      </c>
      <c r="D60" s="285">
        <f>587-479</f>
        <v>108</v>
      </c>
      <c r="E60" s="286"/>
      <c r="F60" s="286"/>
      <c r="G60" s="287"/>
      <c r="H60" s="278">
        <v>0.6</v>
      </c>
      <c r="I60" s="278"/>
      <c r="J60" s="278"/>
      <c r="K60" s="278">
        <v>0.15</v>
      </c>
      <c r="L60" s="278"/>
      <c r="M60" s="278"/>
      <c r="N60" s="278">
        <v>2</v>
      </c>
      <c r="O60" s="278"/>
      <c r="P60" s="278"/>
      <c r="Q60" s="11">
        <f t="shared" ref="Q60:Q61" si="7">ROUND(N60*H60*K60*D60,2)</f>
        <v>19.440000000000001</v>
      </c>
      <c r="R60" s="334"/>
      <c r="S60" s="335"/>
      <c r="T60" s="335"/>
      <c r="U60" s="335"/>
      <c r="V60" s="335"/>
      <c r="W60" s="335"/>
      <c r="X60" s="335"/>
      <c r="Y60" s="335"/>
      <c r="Z60" s="336"/>
    </row>
    <row r="61" spans="2:26" ht="21.75" customHeight="1" x14ac:dyDescent="0.25">
      <c r="B61" s="14"/>
      <c r="C61" s="184" t="s">
        <v>140</v>
      </c>
      <c r="D61" s="285">
        <f>D60</f>
        <v>108</v>
      </c>
      <c r="E61" s="286"/>
      <c r="F61" s="286"/>
      <c r="G61" s="287"/>
      <c r="H61" s="278">
        <v>0.15</v>
      </c>
      <c r="I61" s="278"/>
      <c r="J61" s="278"/>
      <c r="K61" s="278">
        <v>0.15</v>
      </c>
      <c r="L61" s="278"/>
      <c r="M61" s="278"/>
      <c r="N61" s="278">
        <v>2</v>
      </c>
      <c r="O61" s="278"/>
      <c r="P61" s="278"/>
      <c r="Q61" s="11">
        <f t="shared" si="7"/>
        <v>4.8600000000000003</v>
      </c>
      <c r="R61" s="334"/>
      <c r="S61" s="335"/>
      <c r="T61" s="335"/>
      <c r="U61" s="335"/>
      <c r="V61" s="335"/>
      <c r="W61" s="335"/>
      <c r="X61" s="335"/>
      <c r="Y61" s="335"/>
      <c r="Z61" s="336"/>
    </row>
    <row r="62" spans="2:26" ht="21.75" customHeight="1" x14ac:dyDescent="0.3">
      <c r="B62" s="15"/>
      <c r="C62" s="13" t="s">
        <v>210</v>
      </c>
      <c r="D62" s="285"/>
      <c r="E62" s="286"/>
      <c r="F62" s="286"/>
      <c r="G62" s="287"/>
      <c r="H62" s="278"/>
      <c r="I62" s="278"/>
      <c r="J62" s="278"/>
      <c r="K62" s="278"/>
      <c r="L62" s="278"/>
      <c r="M62" s="278"/>
      <c r="N62" s="278"/>
      <c r="O62" s="278"/>
      <c r="P62" s="278"/>
      <c r="Q62" s="11"/>
      <c r="R62" s="334"/>
      <c r="S62" s="335"/>
      <c r="T62" s="335"/>
      <c r="U62" s="335"/>
      <c r="V62" s="335"/>
      <c r="W62" s="335"/>
      <c r="X62" s="335"/>
      <c r="Y62" s="335"/>
      <c r="Z62" s="336"/>
    </row>
    <row r="63" spans="2:26" ht="21.75" customHeight="1" x14ac:dyDescent="0.3">
      <c r="B63" s="15"/>
      <c r="C63" s="184" t="s">
        <v>139</v>
      </c>
      <c r="D63" s="285">
        <f>600-587</f>
        <v>13</v>
      </c>
      <c r="E63" s="286"/>
      <c r="F63" s="286"/>
      <c r="G63" s="287"/>
      <c r="H63" s="278">
        <v>0.8</v>
      </c>
      <c r="I63" s="278"/>
      <c r="J63" s="278"/>
      <c r="K63" s="278">
        <v>0.15</v>
      </c>
      <c r="L63" s="278"/>
      <c r="M63" s="278"/>
      <c r="N63" s="278">
        <v>2</v>
      </c>
      <c r="O63" s="278"/>
      <c r="P63" s="278"/>
      <c r="Q63" s="11">
        <f t="shared" ref="Q63:Q64" si="8">ROUND(N63*H63*K63*D63,2)</f>
        <v>3.12</v>
      </c>
      <c r="R63" s="334"/>
      <c r="S63" s="335"/>
      <c r="T63" s="335"/>
      <c r="U63" s="335"/>
      <c r="V63" s="335"/>
      <c r="W63" s="335"/>
      <c r="X63" s="335"/>
      <c r="Y63" s="335"/>
      <c r="Z63" s="336"/>
    </row>
    <row r="64" spans="2:26" ht="21.75" customHeight="1" x14ac:dyDescent="0.3">
      <c r="B64" s="15"/>
      <c r="C64" s="184" t="s">
        <v>140</v>
      </c>
      <c r="D64" s="285">
        <f>D63</f>
        <v>13</v>
      </c>
      <c r="E64" s="286"/>
      <c r="F64" s="286"/>
      <c r="G64" s="287"/>
      <c r="H64" s="278">
        <v>0.15</v>
      </c>
      <c r="I64" s="278"/>
      <c r="J64" s="278"/>
      <c r="K64" s="278">
        <v>0.15</v>
      </c>
      <c r="L64" s="278"/>
      <c r="M64" s="278"/>
      <c r="N64" s="278">
        <v>2</v>
      </c>
      <c r="O64" s="278"/>
      <c r="P64" s="278"/>
      <c r="Q64" s="11">
        <f t="shared" si="8"/>
        <v>0.59</v>
      </c>
      <c r="R64" s="334"/>
      <c r="S64" s="335"/>
      <c r="T64" s="335"/>
      <c r="U64" s="335"/>
      <c r="V64" s="335"/>
      <c r="W64" s="335"/>
      <c r="X64" s="335"/>
      <c r="Y64" s="335"/>
      <c r="Z64" s="336"/>
    </row>
    <row r="65" spans="2:26" ht="21.75" customHeight="1" x14ac:dyDescent="0.3">
      <c r="B65" s="15"/>
      <c r="C65" s="13" t="s">
        <v>146</v>
      </c>
      <c r="D65" s="285"/>
      <c r="E65" s="286"/>
      <c r="F65" s="286"/>
      <c r="G65" s="287"/>
      <c r="H65" s="278"/>
      <c r="I65" s="278"/>
      <c r="J65" s="278"/>
      <c r="K65" s="278"/>
      <c r="L65" s="278"/>
      <c r="M65" s="278"/>
      <c r="N65" s="278"/>
      <c r="O65" s="278"/>
      <c r="P65" s="278"/>
      <c r="Q65" s="11"/>
      <c r="R65" s="334"/>
      <c r="S65" s="335"/>
      <c r="T65" s="335"/>
      <c r="U65" s="335"/>
      <c r="V65" s="335"/>
      <c r="W65" s="335"/>
      <c r="X65" s="335"/>
      <c r="Y65" s="335"/>
      <c r="Z65" s="336"/>
    </row>
    <row r="66" spans="2:26" ht="21.75" customHeight="1" x14ac:dyDescent="0.3">
      <c r="B66" s="15"/>
      <c r="C66" s="184" t="s">
        <v>139</v>
      </c>
      <c r="D66" s="285">
        <f>720-600</f>
        <v>120</v>
      </c>
      <c r="E66" s="286"/>
      <c r="F66" s="286"/>
      <c r="G66" s="287"/>
      <c r="H66" s="278">
        <v>0.8</v>
      </c>
      <c r="I66" s="278"/>
      <c r="J66" s="278"/>
      <c r="K66" s="278">
        <v>0.15</v>
      </c>
      <c r="L66" s="278"/>
      <c r="M66" s="278"/>
      <c r="N66" s="278">
        <v>2</v>
      </c>
      <c r="O66" s="278"/>
      <c r="P66" s="278"/>
      <c r="Q66" s="11">
        <f t="shared" ref="Q66:Q67" si="9">ROUND(N66*H66*K66*D66,2)</f>
        <v>28.8</v>
      </c>
      <c r="R66" s="334"/>
      <c r="S66" s="335"/>
      <c r="T66" s="335"/>
      <c r="U66" s="335"/>
      <c r="V66" s="335"/>
      <c r="W66" s="335"/>
      <c r="X66" s="335"/>
      <c r="Y66" s="335"/>
      <c r="Z66" s="336"/>
    </row>
    <row r="67" spans="2:26" ht="21.75" customHeight="1" x14ac:dyDescent="0.3">
      <c r="B67" s="15"/>
      <c r="C67" s="184" t="s">
        <v>140</v>
      </c>
      <c r="D67" s="285">
        <f>D66</f>
        <v>120</v>
      </c>
      <c r="E67" s="286"/>
      <c r="F67" s="286"/>
      <c r="G67" s="287"/>
      <c r="H67" s="278">
        <v>0.15</v>
      </c>
      <c r="I67" s="278"/>
      <c r="J67" s="278"/>
      <c r="K67" s="278">
        <v>0.15</v>
      </c>
      <c r="L67" s="278"/>
      <c r="M67" s="278"/>
      <c r="N67" s="278">
        <v>2</v>
      </c>
      <c r="O67" s="278"/>
      <c r="P67" s="278"/>
      <c r="Q67" s="11">
        <f t="shared" si="9"/>
        <v>5.4</v>
      </c>
      <c r="R67" s="334"/>
      <c r="S67" s="335"/>
      <c r="T67" s="335"/>
      <c r="U67" s="335"/>
      <c r="V67" s="335"/>
      <c r="W67" s="335"/>
      <c r="X67" s="335"/>
      <c r="Y67" s="335"/>
      <c r="Z67" s="336"/>
    </row>
    <row r="68" spans="2:26" ht="21.75" customHeight="1" x14ac:dyDescent="0.3">
      <c r="B68" s="15"/>
      <c r="C68" s="13" t="s">
        <v>147</v>
      </c>
      <c r="D68" s="285"/>
      <c r="E68" s="286"/>
      <c r="F68" s="286"/>
      <c r="G68" s="287"/>
      <c r="H68" s="278"/>
      <c r="I68" s="278"/>
      <c r="J68" s="278"/>
      <c r="K68" s="278"/>
      <c r="L68" s="278"/>
      <c r="M68" s="278"/>
      <c r="N68" s="278"/>
      <c r="O68" s="278"/>
      <c r="P68" s="278"/>
      <c r="Q68" s="11"/>
      <c r="R68" s="334"/>
      <c r="S68" s="335"/>
      <c r="T68" s="335"/>
      <c r="U68" s="335"/>
      <c r="V68" s="335"/>
      <c r="W68" s="335"/>
      <c r="X68" s="335"/>
      <c r="Y68" s="335"/>
      <c r="Z68" s="336"/>
    </row>
    <row r="69" spans="2:26" ht="21.75" customHeight="1" x14ac:dyDescent="0.3">
      <c r="B69" s="15"/>
      <c r="C69" s="184" t="s">
        <v>139</v>
      </c>
      <c r="D69" s="285">
        <f>750-720</f>
        <v>30</v>
      </c>
      <c r="E69" s="286"/>
      <c r="F69" s="286"/>
      <c r="G69" s="287"/>
      <c r="H69" s="278">
        <v>0.6</v>
      </c>
      <c r="I69" s="278"/>
      <c r="J69" s="278"/>
      <c r="K69" s="278">
        <v>0.15</v>
      </c>
      <c r="L69" s="278"/>
      <c r="M69" s="278"/>
      <c r="N69" s="278">
        <v>2</v>
      </c>
      <c r="O69" s="278"/>
      <c r="P69" s="278"/>
      <c r="Q69" s="11">
        <f t="shared" ref="Q69:Q70" si="10">ROUND(N69*H69*K69*D69,2)</f>
        <v>5.4</v>
      </c>
      <c r="R69" s="334"/>
      <c r="S69" s="335"/>
      <c r="T69" s="335"/>
      <c r="U69" s="335"/>
      <c r="V69" s="335"/>
      <c r="W69" s="335"/>
      <c r="X69" s="335"/>
      <c r="Y69" s="335"/>
      <c r="Z69" s="336"/>
    </row>
    <row r="70" spans="2:26" ht="21.75" customHeight="1" x14ac:dyDescent="0.3">
      <c r="B70" s="15"/>
      <c r="C70" s="184" t="s">
        <v>140</v>
      </c>
      <c r="D70" s="285">
        <f>D69</f>
        <v>30</v>
      </c>
      <c r="E70" s="286"/>
      <c r="F70" s="286"/>
      <c r="G70" s="287"/>
      <c r="H70" s="278">
        <v>0.15</v>
      </c>
      <c r="I70" s="278"/>
      <c r="J70" s="278"/>
      <c r="K70" s="278">
        <v>0.15</v>
      </c>
      <c r="L70" s="278"/>
      <c r="M70" s="278"/>
      <c r="N70" s="278">
        <v>2</v>
      </c>
      <c r="O70" s="278"/>
      <c r="P70" s="278"/>
      <c r="Q70" s="11">
        <f t="shared" si="10"/>
        <v>1.35</v>
      </c>
      <c r="R70" s="334"/>
      <c r="S70" s="335"/>
      <c r="T70" s="335"/>
      <c r="U70" s="335"/>
      <c r="V70" s="335"/>
      <c r="W70" s="335"/>
      <c r="X70" s="335"/>
      <c r="Y70" s="335"/>
      <c r="Z70" s="336"/>
    </row>
    <row r="71" spans="2:26" ht="21.75" customHeight="1" x14ac:dyDescent="0.3">
      <c r="B71" s="15"/>
      <c r="C71" s="13" t="s">
        <v>148</v>
      </c>
      <c r="D71" s="278"/>
      <c r="E71" s="278"/>
      <c r="F71" s="278"/>
      <c r="G71" s="278"/>
      <c r="H71" s="278"/>
      <c r="I71" s="278"/>
      <c r="J71" s="278"/>
      <c r="K71" s="278"/>
      <c r="L71" s="278"/>
      <c r="M71" s="278"/>
      <c r="N71" s="278"/>
      <c r="O71" s="278"/>
      <c r="P71" s="278"/>
      <c r="Q71" s="11"/>
      <c r="R71" s="334"/>
      <c r="S71" s="335"/>
      <c r="T71" s="335"/>
      <c r="U71" s="335"/>
      <c r="V71" s="335"/>
      <c r="W71" s="335"/>
      <c r="X71" s="335"/>
      <c r="Y71" s="335"/>
      <c r="Z71" s="336"/>
    </row>
    <row r="72" spans="2:26" ht="21.75" customHeight="1" x14ac:dyDescent="0.3">
      <c r="B72" s="15"/>
      <c r="C72" s="184" t="s">
        <v>139</v>
      </c>
      <c r="D72" s="278">
        <f>1006-750</f>
        <v>256</v>
      </c>
      <c r="E72" s="278"/>
      <c r="F72" s="278"/>
      <c r="G72" s="278"/>
      <c r="H72" s="278">
        <v>0.8</v>
      </c>
      <c r="I72" s="278"/>
      <c r="J72" s="278"/>
      <c r="K72" s="278">
        <v>0.15</v>
      </c>
      <c r="L72" s="278"/>
      <c r="M72" s="278"/>
      <c r="N72" s="278">
        <v>2</v>
      </c>
      <c r="O72" s="278"/>
      <c r="P72" s="278"/>
      <c r="Q72" s="11">
        <f t="shared" ref="Q72:Q73" si="11">ROUND(N72*H72*K72*D72,2)</f>
        <v>61.44</v>
      </c>
      <c r="R72" s="334"/>
      <c r="S72" s="335"/>
      <c r="T72" s="335"/>
      <c r="U72" s="335"/>
      <c r="V72" s="335"/>
      <c r="W72" s="335"/>
      <c r="X72" s="335"/>
      <c r="Y72" s="335"/>
      <c r="Z72" s="336"/>
    </row>
    <row r="73" spans="2:26" ht="21.75" customHeight="1" x14ac:dyDescent="0.3">
      <c r="B73" s="15"/>
      <c r="C73" s="184" t="s">
        <v>140</v>
      </c>
      <c r="D73" s="285">
        <f>D72</f>
        <v>256</v>
      </c>
      <c r="E73" s="286"/>
      <c r="F73" s="286"/>
      <c r="G73" s="287"/>
      <c r="H73" s="278">
        <v>0.15</v>
      </c>
      <c r="I73" s="278"/>
      <c r="J73" s="278"/>
      <c r="K73" s="278">
        <v>0.15</v>
      </c>
      <c r="L73" s="278"/>
      <c r="M73" s="278"/>
      <c r="N73" s="278">
        <v>2</v>
      </c>
      <c r="O73" s="278"/>
      <c r="P73" s="278"/>
      <c r="Q73" s="11">
        <f t="shared" si="11"/>
        <v>11.52</v>
      </c>
      <c r="R73" s="334"/>
      <c r="S73" s="335"/>
      <c r="T73" s="335"/>
      <c r="U73" s="335"/>
      <c r="V73" s="335"/>
      <c r="W73" s="335"/>
      <c r="X73" s="335"/>
      <c r="Y73" s="335"/>
      <c r="Z73" s="336"/>
    </row>
    <row r="74" spans="2:26" ht="21.75" customHeight="1" x14ac:dyDescent="0.3">
      <c r="B74" s="15"/>
      <c r="C74" s="184"/>
      <c r="D74" s="278"/>
      <c r="E74" s="278"/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78"/>
      <c r="Q74" s="11"/>
      <c r="R74" s="334"/>
      <c r="S74" s="335"/>
      <c r="T74" s="335"/>
      <c r="U74" s="335"/>
      <c r="V74" s="335"/>
      <c r="W74" s="335"/>
      <c r="X74" s="335"/>
      <c r="Y74" s="335"/>
      <c r="Z74" s="336"/>
    </row>
    <row r="75" spans="2:26" ht="21.75" customHeight="1" x14ac:dyDescent="0.3">
      <c r="B75" s="15"/>
      <c r="C75" s="184"/>
      <c r="D75" s="278"/>
      <c r="E75" s="278"/>
      <c r="F75" s="278"/>
      <c r="G75" s="278"/>
      <c r="H75" s="278"/>
      <c r="I75" s="278"/>
      <c r="J75" s="278"/>
      <c r="K75" s="278"/>
      <c r="L75" s="278"/>
      <c r="M75" s="278"/>
      <c r="N75" s="278"/>
      <c r="O75" s="278"/>
      <c r="P75" s="278"/>
      <c r="Q75" s="11"/>
      <c r="R75" s="334"/>
      <c r="S75" s="335"/>
      <c r="T75" s="335"/>
      <c r="U75" s="335"/>
      <c r="V75" s="335"/>
      <c r="W75" s="335"/>
      <c r="X75" s="335"/>
      <c r="Y75" s="335"/>
      <c r="Z75" s="336"/>
    </row>
    <row r="76" spans="2:26" ht="21.75" customHeight="1" x14ac:dyDescent="0.3">
      <c r="B76" s="15"/>
      <c r="C76" s="185"/>
      <c r="D76" s="285"/>
      <c r="E76" s="286"/>
      <c r="F76" s="286"/>
      <c r="G76" s="287"/>
      <c r="H76" s="285"/>
      <c r="I76" s="286"/>
      <c r="J76" s="287"/>
      <c r="K76" s="285"/>
      <c r="L76" s="286"/>
      <c r="M76" s="287"/>
      <c r="N76" s="285"/>
      <c r="O76" s="286"/>
      <c r="P76" s="287"/>
      <c r="Q76" s="11"/>
      <c r="R76" s="334"/>
      <c r="S76" s="335"/>
      <c r="T76" s="335"/>
      <c r="U76" s="335"/>
      <c r="V76" s="335"/>
      <c r="W76" s="335"/>
      <c r="X76" s="335"/>
      <c r="Y76" s="335"/>
      <c r="Z76" s="336"/>
    </row>
    <row r="77" spans="2:26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2"/>
      <c r="Q77" s="19">
        <f>ROUND(SUM(Q59:Q76),2)</f>
        <v>141.91999999999999</v>
      </c>
      <c r="R77" s="334"/>
      <c r="S77" s="335"/>
      <c r="T77" s="335"/>
      <c r="U77" s="335"/>
      <c r="V77" s="335"/>
      <c r="W77" s="335"/>
      <c r="X77" s="335"/>
      <c r="Y77" s="335"/>
      <c r="Z77" s="336"/>
    </row>
    <row r="78" spans="2:26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2"/>
      <c r="Q78" s="19">
        <f>Q36</f>
        <v>132.80000000000001</v>
      </c>
      <c r="R78" s="334"/>
      <c r="S78" s="335"/>
      <c r="T78" s="335"/>
      <c r="U78" s="335"/>
      <c r="V78" s="335"/>
      <c r="W78" s="335"/>
      <c r="X78" s="335"/>
      <c r="Y78" s="335"/>
      <c r="Z78" s="336"/>
    </row>
    <row r="79" spans="2:26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2"/>
      <c r="Q79" s="19">
        <f>Q77+Q78</f>
        <v>274.72000000000003</v>
      </c>
      <c r="R79" s="337"/>
      <c r="S79" s="338"/>
      <c r="T79" s="338"/>
      <c r="U79" s="338"/>
      <c r="V79" s="338"/>
      <c r="W79" s="338"/>
      <c r="X79" s="338"/>
      <c r="Y79" s="338"/>
      <c r="Z79" s="339"/>
    </row>
    <row r="80" spans="2:26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9"/>
      <c r="R80" s="176"/>
      <c r="S80" s="180"/>
      <c r="T80" s="180"/>
      <c r="U80" s="180"/>
      <c r="Z80" s="3"/>
    </row>
    <row r="81" spans="2:26" x14ac:dyDescent="0.25">
      <c r="B81" s="2"/>
      <c r="N81" s="170"/>
      <c r="O81" s="171"/>
      <c r="P81" s="171"/>
      <c r="Q81" s="181"/>
      <c r="R81" s="176"/>
      <c r="S81" s="176"/>
      <c r="Z81" s="3"/>
    </row>
    <row r="82" spans="2:26" x14ac:dyDescent="0.25">
      <c r="B82" s="2"/>
      <c r="N82" s="170"/>
      <c r="O82" s="171"/>
      <c r="P82" s="171"/>
      <c r="Q82" s="181"/>
      <c r="R82" s="176"/>
      <c r="S82" s="176"/>
      <c r="Z82" s="3"/>
    </row>
    <row r="83" spans="2:26" x14ac:dyDescent="0.25">
      <c r="B83" s="2"/>
      <c r="N83" s="170"/>
      <c r="O83" s="171"/>
      <c r="P83" s="171"/>
      <c r="Q83" s="181"/>
      <c r="R83" s="176"/>
      <c r="S83" s="176"/>
      <c r="Z83" s="3"/>
    </row>
    <row r="84" spans="2:26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N84" s="170"/>
      <c r="O84" s="171"/>
      <c r="P84" s="171"/>
      <c r="Q84" s="181"/>
      <c r="R84" s="176"/>
      <c r="S84" s="176"/>
      <c r="Z84" s="3"/>
    </row>
    <row r="85" spans="2:26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76"/>
      <c r="O85" s="176"/>
      <c r="P85" s="176"/>
      <c r="Q85" s="176"/>
      <c r="R85" s="283" t="s">
        <v>22</v>
      </c>
      <c r="S85" s="283"/>
      <c r="T85" s="283"/>
      <c r="U85" s="283"/>
      <c r="V85" s="283"/>
      <c r="W85" s="283"/>
      <c r="X85" s="283"/>
      <c r="Y85" s="283"/>
      <c r="Z85" s="3"/>
    </row>
    <row r="86" spans="2:26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6"/>
      <c r="O86" s="176"/>
      <c r="P86" s="176"/>
      <c r="Q86" s="176"/>
      <c r="R86" s="284" t="s">
        <v>17</v>
      </c>
      <c r="S86" s="284"/>
      <c r="T86" s="284"/>
      <c r="U86" s="284"/>
      <c r="V86" s="284"/>
      <c r="W86" s="284"/>
      <c r="X86" s="284"/>
      <c r="Y86" s="284"/>
      <c r="Z86" s="3"/>
    </row>
    <row r="87" spans="2:26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22"/>
      <c r="O87" s="22"/>
      <c r="P87" s="22"/>
      <c r="Q87" s="22"/>
      <c r="R87" s="279" t="s">
        <v>7</v>
      </c>
      <c r="S87" s="279"/>
      <c r="T87" s="279"/>
      <c r="U87" s="279"/>
      <c r="V87" s="279"/>
      <c r="W87" s="279"/>
      <c r="X87" s="279"/>
      <c r="Y87" s="279"/>
      <c r="Z87" s="23"/>
    </row>
  </sheetData>
  <mergeCells count="220">
    <mergeCell ref="C87:K87"/>
    <mergeCell ref="R87:Y87"/>
    <mergeCell ref="D79:P79"/>
    <mergeCell ref="C84:K84"/>
    <mergeCell ref="C85:K85"/>
    <mergeCell ref="R85:Y85"/>
    <mergeCell ref="C86:K86"/>
    <mergeCell ref="R86:Y86"/>
    <mergeCell ref="D76:G76"/>
    <mergeCell ref="H76:J76"/>
    <mergeCell ref="K76:M76"/>
    <mergeCell ref="N76:P76"/>
    <mergeCell ref="D77:P77"/>
    <mergeCell ref="D78:P78"/>
    <mergeCell ref="D74:G74"/>
    <mergeCell ref="H74:J74"/>
    <mergeCell ref="K74:M74"/>
    <mergeCell ref="N74:P74"/>
    <mergeCell ref="D75:G75"/>
    <mergeCell ref="H75:J75"/>
    <mergeCell ref="K75:M75"/>
    <mergeCell ref="N75:P75"/>
    <mergeCell ref="D72:G72"/>
    <mergeCell ref="H72:J72"/>
    <mergeCell ref="K72:M72"/>
    <mergeCell ref="N72:P72"/>
    <mergeCell ref="D73:G73"/>
    <mergeCell ref="H73:J73"/>
    <mergeCell ref="K73:M73"/>
    <mergeCell ref="N73:P73"/>
    <mergeCell ref="D70:G70"/>
    <mergeCell ref="H70:J70"/>
    <mergeCell ref="K70:M70"/>
    <mergeCell ref="N70:P70"/>
    <mergeCell ref="D71:G71"/>
    <mergeCell ref="H71:J71"/>
    <mergeCell ref="K71:M71"/>
    <mergeCell ref="N71:P71"/>
    <mergeCell ref="D68:G68"/>
    <mergeCell ref="H68:J68"/>
    <mergeCell ref="K68:M68"/>
    <mergeCell ref="N68:P68"/>
    <mergeCell ref="D69:G69"/>
    <mergeCell ref="H69:J69"/>
    <mergeCell ref="K69:M69"/>
    <mergeCell ref="N69:P69"/>
    <mergeCell ref="D66:G66"/>
    <mergeCell ref="H66:J66"/>
    <mergeCell ref="K66:M66"/>
    <mergeCell ref="N66:P66"/>
    <mergeCell ref="D67:G67"/>
    <mergeCell ref="H67:J67"/>
    <mergeCell ref="K67:M67"/>
    <mergeCell ref="N67:P67"/>
    <mergeCell ref="D64:G64"/>
    <mergeCell ref="H64:J64"/>
    <mergeCell ref="K64:M64"/>
    <mergeCell ref="N64:P64"/>
    <mergeCell ref="D65:G65"/>
    <mergeCell ref="H65:J65"/>
    <mergeCell ref="K65:M65"/>
    <mergeCell ref="N65:P65"/>
    <mergeCell ref="N62:P62"/>
    <mergeCell ref="D63:G63"/>
    <mergeCell ref="H63:J63"/>
    <mergeCell ref="K63:M63"/>
    <mergeCell ref="N63:P63"/>
    <mergeCell ref="D60:G60"/>
    <mergeCell ref="H60:J60"/>
    <mergeCell ref="K60:M60"/>
    <mergeCell ref="N60:P60"/>
    <mergeCell ref="D61:G61"/>
    <mergeCell ref="H61:J61"/>
    <mergeCell ref="K61:M61"/>
    <mergeCell ref="N61:P61"/>
    <mergeCell ref="R56:Z56"/>
    <mergeCell ref="D57:G57"/>
    <mergeCell ref="H57:J57"/>
    <mergeCell ref="K57:M57"/>
    <mergeCell ref="N57:P57"/>
    <mergeCell ref="R57:Z79"/>
    <mergeCell ref="D50:M50"/>
    <mergeCell ref="P50:R50"/>
    <mergeCell ref="S50:X50"/>
    <mergeCell ref="D58:G58"/>
    <mergeCell ref="H58:J58"/>
    <mergeCell ref="K58:M58"/>
    <mergeCell ref="N58:P58"/>
    <mergeCell ref="D59:G59"/>
    <mergeCell ref="H59:J59"/>
    <mergeCell ref="K59:M59"/>
    <mergeCell ref="N59:P59"/>
    <mergeCell ref="D56:G56"/>
    <mergeCell ref="H56:J56"/>
    <mergeCell ref="K56:M56"/>
    <mergeCell ref="N56:P56"/>
    <mergeCell ref="D62:G62"/>
    <mergeCell ref="H62:J62"/>
    <mergeCell ref="K62:M62"/>
    <mergeCell ref="B52:C52"/>
    <mergeCell ref="D52:Z52"/>
    <mergeCell ref="B54:C54"/>
    <mergeCell ref="D54:W54"/>
    <mergeCell ref="X54:Y54"/>
    <mergeCell ref="C44:K44"/>
    <mergeCell ref="R44:Y44"/>
    <mergeCell ref="B45:N47"/>
    <mergeCell ref="O45:X47"/>
    <mergeCell ref="Y45:Z47"/>
    <mergeCell ref="D49:M49"/>
    <mergeCell ref="P49:R49"/>
    <mergeCell ref="S49:X49"/>
    <mergeCell ref="D36:P36"/>
    <mergeCell ref="C41:K41"/>
    <mergeCell ref="C42:K42"/>
    <mergeCell ref="R42:Y42"/>
    <mergeCell ref="C43:K43"/>
    <mergeCell ref="R43:Y43"/>
    <mergeCell ref="D33:G33"/>
    <mergeCell ref="H33:J33"/>
    <mergeCell ref="K33:M33"/>
    <mergeCell ref="N33:P33"/>
    <mergeCell ref="D34:P34"/>
    <mergeCell ref="D35:P35"/>
    <mergeCell ref="D31:G31"/>
    <mergeCell ref="H31:J31"/>
    <mergeCell ref="K31:M31"/>
    <mergeCell ref="N31:P31"/>
    <mergeCell ref="D32:G32"/>
    <mergeCell ref="H32:J32"/>
    <mergeCell ref="K32:M32"/>
    <mergeCell ref="N32:P32"/>
    <mergeCell ref="D29:G29"/>
    <mergeCell ref="H29:J29"/>
    <mergeCell ref="K29:M29"/>
    <mergeCell ref="N29:P29"/>
    <mergeCell ref="D30:G30"/>
    <mergeCell ref="H30:J30"/>
    <mergeCell ref="K30:M30"/>
    <mergeCell ref="N30:P30"/>
    <mergeCell ref="D27:G27"/>
    <mergeCell ref="H27:J27"/>
    <mergeCell ref="K27:M27"/>
    <mergeCell ref="N27:P27"/>
    <mergeCell ref="D28:G28"/>
    <mergeCell ref="H28:J28"/>
    <mergeCell ref="K28:M28"/>
    <mergeCell ref="N28:P28"/>
    <mergeCell ref="D25:G25"/>
    <mergeCell ref="H25:J25"/>
    <mergeCell ref="K25:M25"/>
    <mergeCell ref="N25:P25"/>
    <mergeCell ref="D26:G26"/>
    <mergeCell ref="H26:J26"/>
    <mergeCell ref="K26:M26"/>
    <mergeCell ref="N26:P26"/>
    <mergeCell ref="D23:G23"/>
    <mergeCell ref="H23:J23"/>
    <mergeCell ref="K23:M23"/>
    <mergeCell ref="N23:P23"/>
    <mergeCell ref="D24:G24"/>
    <mergeCell ref="H24:J24"/>
    <mergeCell ref="K24:M24"/>
    <mergeCell ref="N24:P24"/>
    <mergeCell ref="D21:G21"/>
    <mergeCell ref="H21:J21"/>
    <mergeCell ref="K21:M21"/>
    <mergeCell ref="N21:P21"/>
    <mergeCell ref="D22:G22"/>
    <mergeCell ref="H22:J22"/>
    <mergeCell ref="K22:M22"/>
    <mergeCell ref="N22:P22"/>
    <mergeCell ref="N19:P19"/>
    <mergeCell ref="D20:G20"/>
    <mergeCell ref="H20:J20"/>
    <mergeCell ref="K20:M20"/>
    <mergeCell ref="N20:P20"/>
    <mergeCell ref="D17:G17"/>
    <mergeCell ref="H17:J17"/>
    <mergeCell ref="K17:M17"/>
    <mergeCell ref="N17:P17"/>
    <mergeCell ref="D18:G18"/>
    <mergeCell ref="H18:J18"/>
    <mergeCell ref="K18:M18"/>
    <mergeCell ref="N18:P18"/>
    <mergeCell ref="R13:Z13"/>
    <mergeCell ref="D14:G14"/>
    <mergeCell ref="H14:J14"/>
    <mergeCell ref="K14:M14"/>
    <mergeCell ref="N14:P14"/>
    <mergeCell ref="R14:Z36"/>
    <mergeCell ref="D7:M7"/>
    <mergeCell ref="P7:R7"/>
    <mergeCell ref="S7:X7"/>
    <mergeCell ref="D15:G15"/>
    <mergeCell ref="H15:J15"/>
    <mergeCell ref="K15:M15"/>
    <mergeCell ref="N15:P15"/>
    <mergeCell ref="D16:G16"/>
    <mergeCell ref="H16:J16"/>
    <mergeCell ref="K16:M16"/>
    <mergeCell ref="N16:P16"/>
    <mergeCell ref="D13:G13"/>
    <mergeCell ref="H13:J13"/>
    <mergeCell ref="K13:M13"/>
    <mergeCell ref="N13:P13"/>
    <mergeCell ref="D19:G19"/>
    <mergeCell ref="H19:J19"/>
    <mergeCell ref="K19:M19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9FB2A-7236-4CA0-B4A5-82CC4F5EC803}">
  <dimension ref="B1:AA345"/>
  <sheetViews>
    <sheetView view="pageBreakPreview" zoomScale="80" zoomScaleNormal="90" zoomScaleSheetLayoutView="80" workbookViewId="0">
      <selection activeCell="Q6" sqref="Q6:Y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2.5703125" style="1" customWidth="1"/>
    <col min="4" max="4" width="3" style="1" customWidth="1"/>
    <col min="5" max="5" width="3.28515625" style="1" customWidth="1"/>
    <col min="6" max="6" width="5.2851562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5" style="1" customWidth="1"/>
    <col min="11" max="11" width="3.7109375" style="1" customWidth="1"/>
    <col min="12" max="12" width="3" style="1" customWidth="1"/>
    <col min="13" max="13" width="7.140625" style="1" customWidth="1"/>
    <col min="14" max="14" width="14.28515625" style="1" customWidth="1"/>
    <col min="15" max="15" width="3" style="1" customWidth="1"/>
    <col min="16" max="16" width="2.7109375" style="1" customWidth="1"/>
    <col min="17" max="17" width="7.7109375" style="1" customWidth="1"/>
    <col min="18" max="18" width="14.28515625" style="1" customWidth="1"/>
    <col min="19" max="24" width="5" style="1" customWidth="1"/>
    <col min="25" max="25" width="7" style="1" customWidth="1"/>
    <col min="26" max="26" width="15.140625" style="1" customWidth="1"/>
    <col min="27" max="27" width="15.5703125" style="1" customWidth="1"/>
    <col min="28" max="29" width="5" style="1" customWidth="1"/>
    <col min="30" max="30" width="8.85546875" style="1" customWidth="1"/>
    <col min="31" max="33" width="14.5703125" style="1" bestFit="1" customWidth="1"/>
    <col min="34" max="16384" width="11.42578125" style="1"/>
  </cols>
  <sheetData>
    <row r="1" spans="2:27" ht="16.5" thickBot="1" x14ac:dyDescent="0.3"/>
    <row r="2" spans="2:27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90"/>
      <c r="P2" s="297" t="s">
        <v>18</v>
      </c>
      <c r="Q2" s="298"/>
      <c r="R2" s="298"/>
      <c r="S2" s="298"/>
      <c r="T2" s="298"/>
      <c r="U2" s="298"/>
      <c r="V2" s="298"/>
      <c r="W2" s="298"/>
      <c r="X2" s="298"/>
      <c r="Y2" s="299"/>
      <c r="Z2" s="306"/>
      <c r="AA2" s="307"/>
    </row>
    <row r="3" spans="2:27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300"/>
      <c r="Q3" s="301"/>
      <c r="R3" s="301"/>
      <c r="S3" s="301"/>
      <c r="T3" s="301"/>
      <c r="U3" s="301"/>
      <c r="V3" s="301"/>
      <c r="W3" s="301"/>
      <c r="X3" s="301"/>
      <c r="Y3" s="302"/>
      <c r="Z3" s="308"/>
      <c r="AA3" s="309"/>
    </row>
    <row r="4" spans="2:27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6"/>
      <c r="P4" s="303"/>
      <c r="Q4" s="304"/>
      <c r="R4" s="304"/>
      <c r="S4" s="304"/>
      <c r="T4" s="304"/>
      <c r="U4" s="304"/>
      <c r="V4" s="304"/>
      <c r="W4" s="304"/>
      <c r="X4" s="304"/>
      <c r="Y4" s="305"/>
      <c r="Z4" s="310"/>
      <c r="AA4" s="311"/>
    </row>
    <row r="5" spans="2:27" x14ac:dyDescent="0.25">
      <c r="B5" s="2"/>
      <c r="AA5" s="3"/>
    </row>
    <row r="6" spans="2:27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N6" s="312"/>
      <c r="Q6" s="315"/>
      <c r="R6" s="315"/>
      <c r="S6" s="315"/>
      <c r="T6" s="313"/>
      <c r="U6" s="313"/>
      <c r="V6" s="313"/>
      <c r="W6" s="313"/>
      <c r="X6" s="313"/>
      <c r="Y6" s="313"/>
      <c r="AA6" s="4"/>
    </row>
    <row r="7" spans="2:27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N7" s="314"/>
      <c r="Q7" s="315" t="s">
        <v>6</v>
      </c>
      <c r="R7" s="315"/>
      <c r="S7" s="315"/>
      <c r="T7" s="312" t="s">
        <v>7</v>
      </c>
      <c r="U7" s="312"/>
      <c r="V7" s="312"/>
      <c r="W7" s="312"/>
      <c r="X7" s="312"/>
      <c r="Y7" s="312"/>
      <c r="Z7" s="174"/>
      <c r="AA7" s="175"/>
    </row>
    <row r="8" spans="2:27" x14ac:dyDescent="0.25">
      <c r="B8" s="2"/>
      <c r="AA8" s="3"/>
    </row>
    <row r="9" spans="2:27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9"/>
    </row>
    <row r="10" spans="2:27" x14ac:dyDescent="0.25">
      <c r="B10" s="2"/>
      <c r="AA10" s="3"/>
    </row>
    <row r="11" spans="2:27" ht="31.5" customHeight="1" x14ac:dyDescent="0.25">
      <c r="B11" s="330" t="s">
        <v>162</v>
      </c>
      <c r="C11" s="318"/>
      <c r="D11" s="318" t="s">
        <v>25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20"/>
      <c r="Y11" s="316" t="s">
        <v>3</v>
      </c>
      <c r="Z11" s="317"/>
      <c r="AA11" s="5" t="s">
        <v>26</v>
      </c>
    </row>
    <row r="12" spans="2:27" x14ac:dyDescent="0.25">
      <c r="B12" s="2"/>
      <c r="R12" s="176"/>
      <c r="AA12" s="4"/>
    </row>
    <row r="13" spans="2:27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153</v>
      </c>
      <c r="I13" s="321"/>
      <c r="J13" s="321"/>
      <c r="K13" s="321" t="s">
        <v>154</v>
      </c>
      <c r="L13" s="321"/>
      <c r="M13" s="322"/>
      <c r="N13" s="112" t="s">
        <v>155</v>
      </c>
      <c r="O13" s="321" t="s">
        <v>20</v>
      </c>
      <c r="P13" s="321"/>
      <c r="Q13" s="322"/>
      <c r="R13" s="8" t="s">
        <v>19</v>
      </c>
      <c r="S13" s="331" t="s">
        <v>21</v>
      </c>
      <c r="T13" s="332"/>
      <c r="U13" s="332"/>
      <c r="V13" s="332"/>
      <c r="W13" s="332"/>
      <c r="X13" s="332"/>
      <c r="Y13" s="332"/>
      <c r="Z13" s="332"/>
      <c r="AA13" s="333"/>
    </row>
    <row r="14" spans="2:27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134"/>
      <c r="O14" s="278"/>
      <c r="P14" s="278"/>
      <c r="Q14" s="278"/>
      <c r="R14" s="11">
        <f>PRESUPUESTO!F33</f>
        <v>48647.59</v>
      </c>
      <c r="S14" s="331"/>
      <c r="T14" s="332"/>
      <c r="U14" s="332"/>
      <c r="V14" s="332"/>
      <c r="W14" s="332"/>
      <c r="X14" s="332"/>
      <c r="Y14" s="332"/>
      <c r="Z14" s="332"/>
      <c r="AA14" s="333"/>
    </row>
    <row r="15" spans="2:27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134"/>
      <c r="O15" s="278"/>
      <c r="P15" s="278"/>
      <c r="Q15" s="278"/>
      <c r="R15" s="11"/>
      <c r="S15" s="334"/>
      <c r="T15" s="335"/>
      <c r="U15" s="335"/>
      <c r="V15" s="335"/>
      <c r="W15" s="335"/>
      <c r="X15" s="335"/>
      <c r="Y15" s="335"/>
      <c r="Z15" s="335"/>
      <c r="AA15" s="336"/>
    </row>
    <row r="16" spans="2:27" ht="21.75" customHeight="1" x14ac:dyDescent="0.25">
      <c r="B16" s="9"/>
      <c r="C16" s="13" t="s">
        <v>125</v>
      </c>
      <c r="D16" s="285">
        <v>6</v>
      </c>
      <c r="E16" s="286"/>
      <c r="F16" s="286"/>
      <c r="G16" s="287"/>
      <c r="H16" s="278"/>
      <c r="I16" s="278"/>
      <c r="J16" s="278"/>
      <c r="K16" s="278"/>
      <c r="L16" s="278"/>
      <c r="M16" s="278"/>
      <c r="N16" s="134"/>
      <c r="O16" s="278"/>
      <c r="P16" s="278"/>
      <c r="Q16" s="278"/>
      <c r="R16" s="11"/>
      <c r="S16" s="334"/>
      <c r="T16" s="335"/>
      <c r="U16" s="335"/>
      <c r="V16" s="335"/>
      <c r="W16" s="335"/>
      <c r="X16" s="335"/>
      <c r="Y16" s="335"/>
      <c r="Z16" s="335"/>
      <c r="AA16" s="336"/>
    </row>
    <row r="17" spans="2:27" ht="21.75" customHeight="1" x14ac:dyDescent="0.25">
      <c r="B17" s="9"/>
      <c r="C17" s="184" t="s">
        <v>157</v>
      </c>
      <c r="D17" s="285">
        <v>3</v>
      </c>
      <c r="E17" s="286"/>
      <c r="F17" s="286"/>
      <c r="G17" s="287"/>
      <c r="H17" s="340">
        <v>4</v>
      </c>
      <c r="I17" s="340"/>
      <c r="J17" s="340"/>
      <c r="K17" s="341">
        <v>0.99399999999999999</v>
      </c>
      <c r="L17" s="341"/>
      <c r="M17" s="341"/>
      <c r="N17" s="134">
        <v>5</v>
      </c>
      <c r="O17" s="278">
        <f>ROUNDUP(D16/3,0)*2</f>
        <v>4</v>
      </c>
      <c r="P17" s="278"/>
      <c r="Q17" s="278"/>
      <c r="R17" s="11">
        <f>ROUND(O17*N17*K17*D17,2)</f>
        <v>59.64</v>
      </c>
      <c r="S17" s="334"/>
      <c r="T17" s="335"/>
      <c r="U17" s="335"/>
      <c r="V17" s="335"/>
      <c r="W17" s="335"/>
      <c r="X17" s="335"/>
      <c r="Y17" s="335"/>
      <c r="Z17" s="335"/>
      <c r="AA17" s="336"/>
    </row>
    <row r="18" spans="2:27" ht="21.75" customHeight="1" x14ac:dyDescent="0.25">
      <c r="B18" s="9"/>
      <c r="C18" s="184" t="s">
        <v>158</v>
      </c>
      <c r="D18" s="285">
        <v>1.1000000000000001</v>
      </c>
      <c r="E18" s="286"/>
      <c r="F18" s="286"/>
      <c r="G18" s="287"/>
      <c r="H18" s="340">
        <v>4</v>
      </c>
      <c r="I18" s="340"/>
      <c r="J18" s="340"/>
      <c r="K18" s="341">
        <v>0.99399999999999999</v>
      </c>
      <c r="L18" s="341"/>
      <c r="M18" s="341"/>
      <c r="N18" s="134">
        <f>ROUND(D17/0.2,0)</f>
        <v>15</v>
      </c>
      <c r="O18" s="278">
        <f>O17</f>
        <v>4</v>
      </c>
      <c r="P18" s="278"/>
      <c r="Q18" s="278"/>
      <c r="R18" s="11">
        <f t="shared" ref="R18:R22" si="0">ROUND(O18*N18*K18*D18,2)</f>
        <v>65.599999999999994</v>
      </c>
      <c r="S18" s="334"/>
      <c r="T18" s="335"/>
      <c r="U18" s="335"/>
      <c r="V18" s="335"/>
      <c r="W18" s="335"/>
      <c r="X18" s="335"/>
      <c r="Y18" s="335"/>
      <c r="Z18" s="335"/>
      <c r="AA18" s="336"/>
    </row>
    <row r="19" spans="2:27" ht="21.75" customHeight="1" x14ac:dyDescent="0.25">
      <c r="B19" s="9"/>
      <c r="C19" s="184" t="s">
        <v>159</v>
      </c>
      <c r="D19" s="285">
        <v>4.0999999999999996</v>
      </c>
      <c r="E19" s="286"/>
      <c r="F19" s="286"/>
      <c r="G19" s="287"/>
      <c r="H19" s="340" t="s">
        <v>161</v>
      </c>
      <c r="I19" s="340"/>
      <c r="J19" s="340"/>
      <c r="K19" s="278">
        <v>0.56000000000000005</v>
      </c>
      <c r="L19" s="278"/>
      <c r="M19" s="278"/>
      <c r="N19" s="134">
        <v>2</v>
      </c>
      <c r="O19" s="278">
        <f>ROUNDUP(D16/3,0)+1</f>
        <v>3</v>
      </c>
      <c r="P19" s="278"/>
      <c r="Q19" s="278"/>
      <c r="R19" s="11">
        <f t="shared" si="0"/>
        <v>13.78</v>
      </c>
      <c r="S19" s="334"/>
      <c r="T19" s="335"/>
      <c r="U19" s="335"/>
      <c r="V19" s="335"/>
      <c r="W19" s="335"/>
      <c r="X19" s="335"/>
      <c r="Y19" s="335"/>
      <c r="Z19" s="335"/>
      <c r="AA19" s="336"/>
    </row>
    <row r="20" spans="2:27" ht="21.75" customHeight="1" x14ac:dyDescent="0.25">
      <c r="B20" s="9"/>
      <c r="C20" s="184" t="s">
        <v>160</v>
      </c>
      <c r="D20" s="285">
        <v>0.38</v>
      </c>
      <c r="E20" s="286"/>
      <c r="F20" s="286"/>
      <c r="G20" s="287"/>
      <c r="H20" s="340" t="s">
        <v>161</v>
      </c>
      <c r="I20" s="340"/>
      <c r="J20" s="340"/>
      <c r="K20" s="278">
        <v>0.56000000000000005</v>
      </c>
      <c r="L20" s="278"/>
      <c r="M20" s="278"/>
      <c r="N20" s="134">
        <f>ROUND(D19/0.2,0)</f>
        <v>21</v>
      </c>
      <c r="O20" s="278">
        <f>O19</f>
        <v>3</v>
      </c>
      <c r="P20" s="278"/>
      <c r="Q20" s="278"/>
      <c r="R20" s="11">
        <f t="shared" si="0"/>
        <v>13.41</v>
      </c>
      <c r="S20" s="334"/>
      <c r="T20" s="335"/>
      <c r="U20" s="335"/>
      <c r="V20" s="335"/>
      <c r="W20" s="335"/>
      <c r="X20" s="335"/>
      <c r="Y20" s="335"/>
      <c r="Z20" s="335"/>
      <c r="AA20" s="336"/>
    </row>
    <row r="21" spans="2:27" ht="21.75" customHeight="1" x14ac:dyDescent="0.25">
      <c r="B21" s="9"/>
      <c r="C21" s="184" t="s">
        <v>211</v>
      </c>
      <c r="D21" s="285">
        <v>3</v>
      </c>
      <c r="E21" s="286"/>
      <c r="F21" s="286"/>
      <c r="G21" s="287"/>
      <c r="H21" s="340" t="s">
        <v>161</v>
      </c>
      <c r="I21" s="340"/>
      <c r="J21" s="340"/>
      <c r="K21" s="278">
        <v>0.56000000000000005</v>
      </c>
      <c r="L21" s="278"/>
      <c r="M21" s="278"/>
      <c r="N21" s="134">
        <v>4</v>
      </c>
      <c r="O21" s="278">
        <f>ROUNDUP(D16/3,0)*2</f>
        <v>4</v>
      </c>
      <c r="P21" s="278"/>
      <c r="Q21" s="278"/>
      <c r="R21" s="11">
        <f t="shared" si="0"/>
        <v>26.88</v>
      </c>
      <c r="S21" s="334"/>
      <c r="T21" s="335"/>
      <c r="U21" s="335"/>
      <c r="V21" s="335"/>
      <c r="W21" s="335"/>
      <c r="X21" s="335"/>
      <c r="Y21" s="335"/>
      <c r="Z21" s="335"/>
      <c r="AA21" s="336"/>
    </row>
    <row r="22" spans="2:27" ht="21.75" customHeight="1" x14ac:dyDescent="0.25">
      <c r="B22" s="9"/>
      <c r="C22" s="184" t="s">
        <v>212</v>
      </c>
      <c r="D22" s="285">
        <f>0.2+0.12*2+0.55</f>
        <v>0.99</v>
      </c>
      <c r="E22" s="286"/>
      <c r="F22" s="286"/>
      <c r="G22" s="287"/>
      <c r="H22" s="340" t="s">
        <v>161</v>
      </c>
      <c r="I22" s="340"/>
      <c r="J22" s="340"/>
      <c r="K22" s="278">
        <v>0.56000000000000005</v>
      </c>
      <c r="L22" s="278"/>
      <c r="M22" s="278"/>
      <c r="N22" s="134">
        <f>ROUND(D21/0.25,0)</f>
        <v>12</v>
      </c>
      <c r="O22" s="278">
        <f>O21</f>
        <v>4</v>
      </c>
      <c r="P22" s="278"/>
      <c r="Q22" s="278"/>
      <c r="R22" s="11">
        <f t="shared" si="0"/>
        <v>26.61</v>
      </c>
      <c r="S22" s="334"/>
      <c r="T22" s="335"/>
      <c r="U22" s="335"/>
      <c r="V22" s="335"/>
      <c r="W22" s="335"/>
      <c r="X22" s="335"/>
      <c r="Y22" s="335"/>
      <c r="Z22" s="335"/>
      <c r="AA22" s="336"/>
    </row>
    <row r="23" spans="2:27" ht="21.75" customHeight="1" x14ac:dyDescent="0.25">
      <c r="B23" s="9"/>
      <c r="C23" s="184"/>
      <c r="D23" s="285"/>
      <c r="E23" s="286"/>
      <c r="F23" s="286"/>
      <c r="G23" s="287"/>
      <c r="H23" s="342"/>
      <c r="I23" s="343"/>
      <c r="J23" s="344"/>
      <c r="K23" s="285"/>
      <c r="L23" s="286"/>
      <c r="M23" s="287"/>
      <c r="N23" s="134"/>
      <c r="O23" s="285"/>
      <c r="P23" s="286"/>
      <c r="Q23" s="287"/>
      <c r="R23" s="11"/>
      <c r="S23" s="334"/>
      <c r="T23" s="335"/>
      <c r="U23" s="335"/>
      <c r="V23" s="335"/>
      <c r="W23" s="335"/>
      <c r="X23" s="335"/>
      <c r="Y23" s="335"/>
      <c r="Z23" s="335"/>
      <c r="AA23" s="336"/>
    </row>
    <row r="24" spans="2:27" ht="21.75" customHeight="1" x14ac:dyDescent="0.25">
      <c r="B24" s="14"/>
      <c r="C24" s="13" t="s">
        <v>141</v>
      </c>
      <c r="D24" s="285">
        <f>150-6</f>
        <v>144</v>
      </c>
      <c r="E24" s="286"/>
      <c r="F24" s="286"/>
      <c r="G24" s="287"/>
      <c r="H24" s="285"/>
      <c r="I24" s="286"/>
      <c r="J24" s="287"/>
      <c r="K24" s="285"/>
      <c r="L24" s="286"/>
      <c r="M24" s="287"/>
      <c r="N24" s="134"/>
      <c r="O24" s="285"/>
      <c r="P24" s="286"/>
      <c r="Q24" s="287"/>
      <c r="R24" s="11"/>
      <c r="S24" s="334"/>
      <c r="T24" s="335"/>
      <c r="U24" s="335"/>
      <c r="V24" s="335"/>
      <c r="W24" s="335"/>
      <c r="X24" s="335"/>
      <c r="Y24" s="335"/>
      <c r="Z24" s="335"/>
      <c r="AA24" s="336"/>
    </row>
    <row r="25" spans="2:27" ht="21.75" customHeight="1" x14ac:dyDescent="0.25">
      <c r="B25" s="14"/>
      <c r="C25" s="184" t="s">
        <v>157</v>
      </c>
      <c r="D25" s="285">
        <v>3</v>
      </c>
      <c r="E25" s="286"/>
      <c r="F25" s="286"/>
      <c r="G25" s="287"/>
      <c r="H25" s="342">
        <v>4</v>
      </c>
      <c r="I25" s="343"/>
      <c r="J25" s="344"/>
      <c r="K25" s="345">
        <v>0.99399999999999999</v>
      </c>
      <c r="L25" s="346"/>
      <c r="M25" s="347"/>
      <c r="N25" s="134">
        <v>5</v>
      </c>
      <c r="O25" s="278">
        <f>ROUNDUP(D24/3,0)*2</f>
        <v>96</v>
      </c>
      <c r="P25" s="278"/>
      <c r="Q25" s="278"/>
      <c r="R25" s="11">
        <f>ROUND(O25*N25*K25*D25,2)</f>
        <v>1431.36</v>
      </c>
      <c r="S25" s="334"/>
      <c r="T25" s="335"/>
      <c r="U25" s="335"/>
      <c r="V25" s="335"/>
      <c r="W25" s="335"/>
      <c r="X25" s="335"/>
      <c r="Y25" s="335"/>
      <c r="Z25" s="335"/>
      <c r="AA25" s="336"/>
    </row>
    <row r="26" spans="2:27" ht="21.75" customHeight="1" x14ac:dyDescent="0.25">
      <c r="B26" s="14"/>
      <c r="C26" s="184" t="s">
        <v>158</v>
      </c>
      <c r="D26" s="285">
        <v>1.1000000000000001</v>
      </c>
      <c r="E26" s="286"/>
      <c r="F26" s="286"/>
      <c r="G26" s="287"/>
      <c r="H26" s="340">
        <v>4</v>
      </c>
      <c r="I26" s="340"/>
      <c r="J26" s="340"/>
      <c r="K26" s="341">
        <v>0.99399999999999999</v>
      </c>
      <c r="L26" s="341"/>
      <c r="M26" s="341"/>
      <c r="N26" s="134">
        <f>ROUND(D25/0.2,0)</f>
        <v>15</v>
      </c>
      <c r="O26" s="278">
        <f>O25</f>
        <v>96</v>
      </c>
      <c r="P26" s="278"/>
      <c r="Q26" s="278"/>
      <c r="R26" s="11">
        <f t="shared" ref="R26:R30" si="1">ROUND(O26*N26*K26*D26,2)</f>
        <v>1574.5</v>
      </c>
      <c r="S26" s="334"/>
      <c r="T26" s="335"/>
      <c r="U26" s="335"/>
      <c r="V26" s="335"/>
      <c r="W26" s="335"/>
      <c r="X26" s="335"/>
      <c r="Y26" s="335"/>
      <c r="Z26" s="335"/>
      <c r="AA26" s="336"/>
    </row>
    <row r="27" spans="2:27" ht="21.75" customHeight="1" x14ac:dyDescent="0.3">
      <c r="B27" s="15"/>
      <c r="C27" s="184" t="s">
        <v>159</v>
      </c>
      <c r="D27" s="285">
        <v>4.5</v>
      </c>
      <c r="E27" s="286"/>
      <c r="F27" s="286"/>
      <c r="G27" s="287"/>
      <c r="H27" s="340" t="s">
        <v>161</v>
      </c>
      <c r="I27" s="340"/>
      <c r="J27" s="340"/>
      <c r="K27" s="278">
        <v>0.56000000000000005</v>
      </c>
      <c r="L27" s="278"/>
      <c r="M27" s="278"/>
      <c r="N27" s="134">
        <v>2</v>
      </c>
      <c r="O27" s="278">
        <f>ROUNDUP(D24/3,0)+1</f>
        <v>49</v>
      </c>
      <c r="P27" s="278"/>
      <c r="Q27" s="278"/>
      <c r="R27" s="11">
        <f t="shared" si="1"/>
        <v>246.96</v>
      </c>
      <c r="S27" s="334"/>
      <c r="T27" s="335"/>
      <c r="U27" s="335"/>
      <c r="V27" s="335"/>
      <c r="W27" s="335"/>
      <c r="X27" s="335"/>
      <c r="Y27" s="335"/>
      <c r="Z27" s="335"/>
      <c r="AA27" s="336"/>
    </row>
    <row r="28" spans="2:27" ht="21.75" customHeight="1" x14ac:dyDescent="0.3">
      <c r="B28" s="15"/>
      <c r="C28" s="184" t="s">
        <v>160</v>
      </c>
      <c r="D28" s="285">
        <v>0.38</v>
      </c>
      <c r="E28" s="286"/>
      <c r="F28" s="286"/>
      <c r="G28" s="287"/>
      <c r="H28" s="340" t="s">
        <v>161</v>
      </c>
      <c r="I28" s="340"/>
      <c r="J28" s="340"/>
      <c r="K28" s="278">
        <v>0.56000000000000005</v>
      </c>
      <c r="L28" s="278"/>
      <c r="M28" s="278"/>
      <c r="N28" s="134">
        <f>ROUND(D27/0.2,0)</f>
        <v>23</v>
      </c>
      <c r="O28" s="278">
        <f>O27</f>
        <v>49</v>
      </c>
      <c r="P28" s="278"/>
      <c r="Q28" s="278"/>
      <c r="R28" s="11">
        <f t="shared" si="1"/>
        <v>239.83</v>
      </c>
      <c r="S28" s="334"/>
      <c r="T28" s="335"/>
      <c r="U28" s="335"/>
      <c r="V28" s="335"/>
      <c r="W28" s="335"/>
      <c r="X28" s="335"/>
      <c r="Y28" s="335"/>
      <c r="Z28" s="335"/>
      <c r="AA28" s="336"/>
    </row>
    <row r="29" spans="2:27" ht="21.75" customHeight="1" x14ac:dyDescent="0.3">
      <c r="B29" s="15"/>
      <c r="C29" s="184" t="s">
        <v>211</v>
      </c>
      <c r="D29" s="285">
        <v>3</v>
      </c>
      <c r="E29" s="286"/>
      <c r="F29" s="286"/>
      <c r="G29" s="287"/>
      <c r="H29" s="340" t="s">
        <v>161</v>
      </c>
      <c r="I29" s="340"/>
      <c r="J29" s="340"/>
      <c r="K29" s="278">
        <v>0.56000000000000005</v>
      </c>
      <c r="L29" s="278"/>
      <c r="M29" s="278"/>
      <c r="N29" s="134">
        <v>5</v>
      </c>
      <c r="O29" s="278">
        <f>ROUNDUP(D24/3,0)*2</f>
        <v>96</v>
      </c>
      <c r="P29" s="278"/>
      <c r="Q29" s="278"/>
      <c r="R29" s="11">
        <f t="shared" si="1"/>
        <v>806.4</v>
      </c>
      <c r="S29" s="334"/>
      <c r="T29" s="335"/>
      <c r="U29" s="335"/>
      <c r="V29" s="335"/>
      <c r="W29" s="335"/>
      <c r="X29" s="335"/>
      <c r="Y29" s="335"/>
      <c r="Z29" s="335"/>
      <c r="AA29" s="336"/>
    </row>
    <row r="30" spans="2:27" ht="21.75" customHeight="1" x14ac:dyDescent="0.3">
      <c r="B30" s="15"/>
      <c r="C30" s="184" t="s">
        <v>212</v>
      </c>
      <c r="D30" s="285">
        <f>0.2+0.12*2+0.75</f>
        <v>1.19</v>
      </c>
      <c r="E30" s="286"/>
      <c r="F30" s="286"/>
      <c r="G30" s="287"/>
      <c r="H30" s="340" t="s">
        <v>161</v>
      </c>
      <c r="I30" s="340"/>
      <c r="J30" s="340"/>
      <c r="K30" s="278">
        <v>0.56000000000000005</v>
      </c>
      <c r="L30" s="278"/>
      <c r="M30" s="278"/>
      <c r="N30" s="134">
        <f>ROUND(D29/0.25,0)</f>
        <v>12</v>
      </c>
      <c r="O30" s="278">
        <f>O29</f>
        <v>96</v>
      </c>
      <c r="P30" s="278"/>
      <c r="Q30" s="278"/>
      <c r="R30" s="11">
        <f t="shared" si="1"/>
        <v>767.69</v>
      </c>
      <c r="S30" s="334"/>
      <c r="T30" s="335"/>
      <c r="U30" s="335"/>
      <c r="V30" s="335"/>
      <c r="W30" s="335"/>
      <c r="X30" s="335"/>
      <c r="Y30" s="335"/>
      <c r="Z30" s="335"/>
      <c r="AA30" s="336"/>
    </row>
    <row r="31" spans="2:27" ht="21.75" customHeight="1" x14ac:dyDescent="0.3">
      <c r="B31" s="15"/>
      <c r="C31" s="184"/>
      <c r="D31" s="285"/>
      <c r="E31" s="286"/>
      <c r="F31" s="286"/>
      <c r="G31" s="287"/>
      <c r="H31" s="340"/>
      <c r="I31" s="340"/>
      <c r="J31" s="340"/>
      <c r="K31" s="278"/>
      <c r="L31" s="278"/>
      <c r="M31" s="278"/>
      <c r="N31" s="134"/>
      <c r="O31" s="278"/>
      <c r="P31" s="278"/>
      <c r="Q31" s="278"/>
      <c r="R31" s="11"/>
      <c r="S31" s="334"/>
      <c r="T31" s="335"/>
      <c r="U31" s="335"/>
      <c r="V31" s="335"/>
      <c r="W31" s="335"/>
      <c r="X31" s="335"/>
      <c r="Y31" s="335"/>
      <c r="Z31" s="335"/>
      <c r="AA31" s="336"/>
    </row>
    <row r="32" spans="2:27" ht="21.75" customHeight="1" x14ac:dyDescent="0.3">
      <c r="B32" s="15"/>
      <c r="C32" s="184"/>
      <c r="D32" s="285"/>
      <c r="E32" s="286"/>
      <c r="F32" s="286"/>
      <c r="G32" s="287"/>
      <c r="H32" s="340"/>
      <c r="I32" s="340"/>
      <c r="J32" s="340"/>
      <c r="K32" s="278"/>
      <c r="L32" s="278"/>
      <c r="M32" s="278"/>
      <c r="N32" s="134"/>
      <c r="O32" s="278"/>
      <c r="P32" s="278"/>
      <c r="Q32" s="278"/>
      <c r="R32" s="11"/>
      <c r="S32" s="334"/>
      <c r="T32" s="335"/>
      <c r="U32" s="335"/>
      <c r="V32" s="335"/>
      <c r="W32" s="335"/>
      <c r="X32" s="335"/>
      <c r="Y32" s="335"/>
      <c r="Z32" s="335"/>
      <c r="AA32" s="336"/>
    </row>
    <row r="33" spans="2:27" ht="21.75" customHeight="1" x14ac:dyDescent="0.3">
      <c r="B33" s="15"/>
      <c r="C33" s="184"/>
      <c r="D33" s="285"/>
      <c r="E33" s="286"/>
      <c r="F33" s="286"/>
      <c r="G33" s="287"/>
      <c r="H33" s="340"/>
      <c r="I33" s="340"/>
      <c r="J33" s="340"/>
      <c r="K33" s="278"/>
      <c r="L33" s="278"/>
      <c r="M33" s="278"/>
      <c r="N33" s="134"/>
      <c r="O33" s="278"/>
      <c r="P33" s="278"/>
      <c r="Q33" s="278"/>
      <c r="R33" s="11"/>
      <c r="S33" s="334"/>
      <c r="T33" s="335"/>
      <c r="U33" s="335"/>
      <c r="V33" s="335"/>
      <c r="W33" s="335"/>
      <c r="X33" s="335"/>
      <c r="Y33" s="335"/>
      <c r="Z33" s="335"/>
      <c r="AA33" s="336"/>
    </row>
    <row r="34" spans="2:27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2"/>
      <c r="R34" s="19">
        <f>ROUND(SUM(R16:R33),2)</f>
        <v>5272.66</v>
      </c>
      <c r="S34" s="334"/>
      <c r="T34" s="335"/>
      <c r="U34" s="335"/>
      <c r="V34" s="335"/>
      <c r="W34" s="335"/>
      <c r="X34" s="335"/>
      <c r="Y34" s="335"/>
      <c r="Z34" s="335"/>
      <c r="AA34" s="336"/>
    </row>
    <row r="35" spans="2:27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2"/>
      <c r="R35" s="19">
        <v>0</v>
      </c>
      <c r="S35" s="334"/>
      <c r="T35" s="335"/>
      <c r="U35" s="335"/>
      <c r="V35" s="335"/>
      <c r="W35" s="335"/>
      <c r="X35" s="335"/>
      <c r="Y35" s="335"/>
      <c r="Z35" s="335"/>
      <c r="AA35" s="336"/>
    </row>
    <row r="36" spans="2:27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2"/>
      <c r="R36" s="19">
        <f>R34+R35</f>
        <v>5272.66</v>
      </c>
      <c r="S36" s="337"/>
      <c r="T36" s="338"/>
      <c r="U36" s="338"/>
      <c r="V36" s="338"/>
      <c r="W36" s="338"/>
      <c r="X36" s="338"/>
      <c r="Y36" s="338"/>
      <c r="Z36" s="338"/>
      <c r="AA36" s="339"/>
    </row>
    <row r="37" spans="2:27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9"/>
      <c r="S37" s="176"/>
      <c r="T37" s="180"/>
      <c r="U37" s="180"/>
      <c r="V37" s="180"/>
      <c r="AA37" s="3"/>
    </row>
    <row r="38" spans="2:27" x14ac:dyDescent="0.25">
      <c r="B38" s="20"/>
      <c r="C38" s="177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9"/>
      <c r="S38" s="176"/>
      <c r="T38" s="180"/>
      <c r="U38" s="180"/>
      <c r="V38" s="180"/>
      <c r="AA38" s="3"/>
    </row>
    <row r="39" spans="2:27" x14ac:dyDescent="0.25">
      <c r="B39" s="2"/>
      <c r="O39" s="170"/>
      <c r="P39" s="171"/>
      <c r="Q39" s="171"/>
      <c r="R39" s="181"/>
      <c r="S39" s="176"/>
      <c r="T39" s="176"/>
      <c r="AA39" s="3"/>
    </row>
    <row r="40" spans="2:27" x14ac:dyDescent="0.25">
      <c r="B40" s="2"/>
      <c r="O40" s="170"/>
      <c r="P40" s="171"/>
      <c r="Q40" s="171"/>
      <c r="R40" s="181"/>
      <c r="S40" s="176"/>
      <c r="T40" s="176"/>
      <c r="AA40" s="3"/>
    </row>
    <row r="41" spans="2:27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O41" s="170"/>
      <c r="P41" s="171"/>
      <c r="Q41" s="171"/>
      <c r="R41" s="181"/>
      <c r="S41" s="176"/>
      <c r="T41" s="176"/>
      <c r="AA41" s="3"/>
    </row>
    <row r="42" spans="2:27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82"/>
      <c r="O42" s="176"/>
      <c r="P42" s="176"/>
      <c r="Q42" s="176"/>
      <c r="R42" s="176"/>
      <c r="S42" s="283" t="s">
        <v>22</v>
      </c>
      <c r="T42" s="283"/>
      <c r="U42" s="283"/>
      <c r="V42" s="283"/>
      <c r="W42" s="283"/>
      <c r="X42" s="283"/>
      <c r="Y42" s="283"/>
      <c r="Z42" s="283"/>
      <c r="AA42" s="3"/>
    </row>
    <row r="43" spans="2:27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3"/>
      <c r="O43" s="176"/>
      <c r="P43" s="176"/>
      <c r="Q43" s="176"/>
      <c r="R43" s="176"/>
      <c r="S43" s="284" t="s">
        <v>17</v>
      </c>
      <c r="T43" s="284"/>
      <c r="U43" s="284"/>
      <c r="V43" s="284"/>
      <c r="W43" s="284"/>
      <c r="X43" s="284"/>
      <c r="Y43" s="284"/>
      <c r="Z43" s="284"/>
      <c r="AA43" s="3"/>
    </row>
    <row r="44" spans="2:27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183"/>
      <c r="O44" s="22"/>
      <c r="P44" s="22"/>
      <c r="Q44" s="22"/>
      <c r="R44" s="22"/>
      <c r="S44" s="279" t="s">
        <v>7</v>
      </c>
      <c r="T44" s="279"/>
      <c r="U44" s="279"/>
      <c r="V44" s="279"/>
      <c r="W44" s="279"/>
      <c r="X44" s="279"/>
      <c r="Y44" s="279"/>
      <c r="Z44" s="279"/>
      <c r="AA44" s="23"/>
    </row>
    <row r="45" spans="2:27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90"/>
      <c r="P45" s="297" t="s">
        <v>18</v>
      </c>
      <c r="Q45" s="298"/>
      <c r="R45" s="298"/>
      <c r="S45" s="298"/>
      <c r="T45" s="298"/>
      <c r="U45" s="298"/>
      <c r="V45" s="298"/>
      <c r="W45" s="298"/>
      <c r="X45" s="298"/>
      <c r="Y45" s="299"/>
      <c r="Z45" s="306"/>
      <c r="AA45" s="307"/>
    </row>
    <row r="46" spans="2:27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3"/>
      <c r="P46" s="300"/>
      <c r="Q46" s="301"/>
      <c r="R46" s="301"/>
      <c r="S46" s="301"/>
      <c r="T46" s="301"/>
      <c r="U46" s="301"/>
      <c r="V46" s="301"/>
      <c r="W46" s="301"/>
      <c r="X46" s="301"/>
      <c r="Y46" s="302"/>
      <c r="Z46" s="308"/>
      <c r="AA46" s="309"/>
    </row>
    <row r="47" spans="2:27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5"/>
      <c r="O47" s="296"/>
      <c r="P47" s="303"/>
      <c r="Q47" s="304"/>
      <c r="R47" s="304"/>
      <c r="S47" s="304"/>
      <c r="T47" s="304"/>
      <c r="U47" s="304"/>
      <c r="V47" s="304"/>
      <c r="W47" s="304"/>
      <c r="X47" s="304"/>
      <c r="Y47" s="305"/>
      <c r="Z47" s="310"/>
      <c r="AA47" s="311"/>
    </row>
    <row r="48" spans="2:27" x14ac:dyDescent="0.25">
      <c r="B48" s="2"/>
      <c r="AA48" s="3"/>
    </row>
    <row r="49" spans="2:27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N49" s="170"/>
      <c r="Q49" s="315"/>
      <c r="R49" s="315"/>
      <c r="S49" s="315"/>
      <c r="T49" s="313"/>
      <c r="U49" s="313"/>
      <c r="V49" s="313"/>
      <c r="W49" s="313"/>
      <c r="X49" s="313"/>
      <c r="Y49" s="313"/>
      <c r="AA49" s="4"/>
    </row>
    <row r="50" spans="2:27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N50" s="172"/>
      <c r="Q50" s="315" t="s">
        <v>6</v>
      </c>
      <c r="R50" s="315"/>
      <c r="S50" s="315"/>
      <c r="T50" s="312" t="str">
        <f>T7</f>
        <v>HR INGENIERA SAS</v>
      </c>
      <c r="U50" s="312"/>
      <c r="V50" s="312"/>
      <c r="W50" s="312"/>
      <c r="X50" s="312"/>
      <c r="Y50" s="312"/>
      <c r="Z50" s="174"/>
      <c r="AA50" s="175"/>
    </row>
    <row r="51" spans="2:27" x14ac:dyDescent="0.25">
      <c r="B51" s="2"/>
      <c r="AA51" s="3"/>
    </row>
    <row r="52" spans="2:27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8"/>
      <c r="AA52" s="329"/>
    </row>
    <row r="53" spans="2:27" x14ac:dyDescent="0.25">
      <c r="B53" s="2"/>
      <c r="AA53" s="3"/>
    </row>
    <row r="54" spans="2:27" ht="32.25" customHeight="1" x14ac:dyDescent="0.25">
      <c r="B54" s="330" t="str">
        <f>B11</f>
        <v>ITEM No.    4.52</v>
      </c>
      <c r="C54" s="318"/>
      <c r="D54" s="318" t="str">
        <f>D11</f>
        <v>SUMINISTRO FIGURADO Y ARMADO DE ACERO DE REFUERZO 60000 PSI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20"/>
      <c r="Y54" s="316" t="s">
        <v>3</v>
      </c>
      <c r="Z54" s="317"/>
      <c r="AA54" s="5" t="str">
        <f>AA11</f>
        <v>KG</v>
      </c>
    </row>
    <row r="55" spans="2:27" x14ac:dyDescent="0.25">
      <c r="B55" s="2"/>
      <c r="R55" s="176"/>
      <c r="AA55" s="4"/>
    </row>
    <row r="56" spans="2:27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153</v>
      </c>
      <c r="I56" s="321"/>
      <c r="J56" s="321"/>
      <c r="K56" s="321" t="s">
        <v>154</v>
      </c>
      <c r="L56" s="321"/>
      <c r="M56" s="322"/>
      <c r="N56" s="112" t="s">
        <v>155</v>
      </c>
      <c r="O56" s="321" t="s">
        <v>20</v>
      </c>
      <c r="P56" s="321"/>
      <c r="Q56" s="322"/>
      <c r="R56" s="8" t="s">
        <v>19</v>
      </c>
      <c r="S56" s="331" t="s">
        <v>21</v>
      </c>
      <c r="T56" s="332"/>
      <c r="U56" s="332"/>
      <c r="V56" s="332"/>
      <c r="W56" s="332"/>
      <c r="X56" s="332"/>
      <c r="Y56" s="332"/>
      <c r="Z56" s="332"/>
      <c r="AA56" s="333"/>
    </row>
    <row r="57" spans="2:27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134"/>
      <c r="O57" s="278"/>
      <c r="P57" s="278"/>
      <c r="Q57" s="278"/>
      <c r="R57" s="11">
        <f>R14</f>
        <v>48647.59</v>
      </c>
      <c r="S57" s="331"/>
      <c r="T57" s="332"/>
      <c r="U57" s="332"/>
      <c r="V57" s="332"/>
      <c r="W57" s="332"/>
      <c r="X57" s="332"/>
      <c r="Y57" s="332"/>
      <c r="Z57" s="332"/>
      <c r="AA57" s="333"/>
    </row>
    <row r="58" spans="2:27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134"/>
      <c r="O58" s="278"/>
      <c r="P58" s="278"/>
      <c r="Q58" s="278"/>
      <c r="R58" s="11"/>
      <c r="S58" s="334"/>
      <c r="T58" s="335"/>
      <c r="U58" s="335"/>
      <c r="V58" s="335"/>
      <c r="W58" s="335"/>
      <c r="X58" s="335"/>
      <c r="Y58" s="335"/>
      <c r="Z58" s="335"/>
      <c r="AA58" s="336"/>
    </row>
    <row r="59" spans="2:27" ht="21.75" customHeight="1" x14ac:dyDescent="0.25">
      <c r="B59" s="9"/>
      <c r="C59" s="13" t="s">
        <v>142</v>
      </c>
      <c r="D59" s="285">
        <f>206-150</f>
        <v>56</v>
      </c>
      <c r="E59" s="286"/>
      <c r="F59" s="286"/>
      <c r="G59" s="287"/>
      <c r="H59" s="278"/>
      <c r="I59" s="278"/>
      <c r="J59" s="278"/>
      <c r="K59" s="278"/>
      <c r="L59" s="278"/>
      <c r="M59" s="278"/>
      <c r="N59" s="134"/>
      <c r="O59" s="278"/>
      <c r="P59" s="278"/>
      <c r="Q59" s="278"/>
      <c r="R59" s="11"/>
      <c r="S59" s="334"/>
      <c r="T59" s="335"/>
      <c r="U59" s="335"/>
      <c r="V59" s="335"/>
      <c r="W59" s="335"/>
      <c r="X59" s="335"/>
      <c r="Y59" s="335"/>
      <c r="Z59" s="335"/>
      <c r="AA59" s="336"/>
    </row>
    <row r="60" spans="2:27" ht="21.75" customHeight="1" x14ac:dyDescent="0.25">
      <c r="B60" s="14"/>
      <c r="C60" s="184" t="s">
        <v>157</v>
      </c>
      <c r="D60" s="285">
        <v>3</v>
      </c>
      <c r="E60" s="286"/>
      <c r="F60" s="286"/>
      <c r="G60" s="287"/>
      <c r="H60" s="340">
        <v>4</v>
      </c>
      <c r="I60" s="340"/>
      <c r="J60" s="340"/>
      <c r="K60" s="341">
        <v>0.99399999999999999</v>
      </c>
      <c r="L60" s="341"/>
      <c r="M60" s="341"/>
      <c r="N60" s="134">
        <v>5</v>
      </c>
      <c r="O60" s="278">
        <f>ROUNDUP(D59/3,0)*2</f>
        <v>38</v>
      </c>
      <c r="P60" s="278"/>
      <c r="Q60" s="278"/>
      <c r="R60" s="11">
        <f>ROUND(O60*N60*K60*D60,2)</f>
        <v>566.58000000000004</v>
      </c>
      <c r="S60" s="334"/>
      <c r="T60" s="335"/>
      <c r="U60" s="335"/>
      <c r="V60" s="335"/>
      <c r="W60" s="335"/>
      <c r="X60" s="335"/>
      <c r="Y60" s="335"/>
      <c r="Z60" s="335"/>
      <c r="AA60" s="336"/>
    </row>
    <row r="61" spans="2:27" ht="21.75" customHeight="1" x14ac:dyDescent="0.25">
      <c r="B61" s="14"/>
      <c r="C61" s="184" t="s">
        <v>158</v>
      </c>
      <c r="D61" s="285">
        <v>1.1000000000000001</v>
      </c>
      <c r="E61" s="286"/>
      <c r="F61" s="286"/>
      <c r="G61" s="287"/>
      <c r="H61" s="340">
        <v>4</v>
      </c>
      <c r="I61" s="340"/>
      <c r="J61" s="340"/>
      <c r="K61" s="341">
        <v>0.99399999999999999</v>
      </c>
      <c r="L61" s="341"/>
      <c r="M61" s="341"/>
      <c r="N61" s="134">
        <f>ROUND(D60/0.2,0)</f>
        <v>15</v>
      </c>
      <c r="O61" s="278">
        <f>O60</f>
        <v>38</v>
      </c>
      <c r="P61" s="278"/>
      <c r="Q61" s="278"/>
      <c r="R61" s="11">
        <f t="shared" ref="R61:R65" si="2">ROUND(O61*N61*K61*D61,2)</f>
        <v>623.24</v>
      </c>
      <c r="S61" s="334"/>
      <c r="T61" s="335"/>
      <c r="U61" s="335"/>
      <c r="V61" s="335"/>
      <c r="W61" s="335"/>
      <c r="X61" s="335"/>
      <c r="Y61" s="335"/>
      <c r="Z61" s="335"/>
      <c r="AA61" s="336"/>
    </row>
    <row r="62" spans="2:27" ht="21.75" customHeight="1" x14ac:dyDescent="0.3">
      <c r="B62" s="15"/>
      <c r="C62" s="184" t="s">
        <v>159</v>
      </c>
      <c r="D62" s="285">
        <v>5</v>
      </c>
      <c r="E62" s="286"/>
      <c r="F62" s="286"/>
      <c r="G62" s="287"/>
      <c r="H62" s="340" t="s">
        <v>161</v>
      </c>
      <c r="I62" s="340"/>
      <c r="J62" s="340"/>
      <c r="K62" s="278">
        <v>0.56000000000000005</v>
      </c>
      <c r="L62" s="278"/>
      <c r="M62" s="278"/>
      <c r="N62" s="134">
        <v>2</v>
      </c>
      <c r="O62" s="278">
        <f>ROUNDUP(D59/3,0)+1</f>
        <v>20</v>
      </c>
      <c r="P62" s="278"/>
      <c r="Q62" s="278"/>
      <c r="R62" s="11">
        <f t="shared" si="2"/>
        <v>112</v>
      </c>
      <c r="S62" s="334"/>
      <c r="T62" s="335"/>
      <c r="U62" s="335"/>
      <c r="V62" s="335"/>
      <c r="W62" s="335"/>
      <c r="X62" s="335"/>
      <c r="Y62" s="335"/>
      <c r="Z62" s="335"/>
      <c r="AA62" s="336"/>
    </row>
    <row r="63" spans="2:27" ht="21.75" customHeight="1" x14ac:dyDescent="0.3">
      <c r="B63" s="15"/>
      <c r="C63" s="184" t="s">
        <v>160</v>
      </c>
      <c r="D63" s="285">
        <v>0.38</v>
      </c>
      <c r="E63" s="286"/>
      <c r="F63" s="286"/>
      <c r="G63" s="287"/>
      <c r="H63" s="340" t="s">
        <v>161</v>
      </c>
      <c r="I63" s="340"/>
      <c r="J63" s="340"/>
      <c r="K63" s="278">
        <v>0.56000000000000005</v>
      </c>
      <c r="L63" s="278"/>
      <c r="M63" s="278"/>
      <c r="N63" s="134">
        <f>ROUND(D62/0.2,0)</f>
        <v>25</v>
      </c>
      <c r="O63" s="278">
        <f>O62</f>
        <v>20</v>
      </c>
      <c r="P63" s="278"/>
      <c r="Q63" s="278"/>
      <c r="R63" s="11">
        <f t="shared" si="2"/>
        <v>106.4</v>
      </c>
      <c r="S63" s="334"/>
      <c r="T63" s="335"/>
      <c r="U63" s="335"/>
      <c r="V63" s="335"/>
      <c r="W63" s="335"/>
      <c r="X63" s="335"/>
      <c r="Y63" s="335"/>
      <c r="Z63" s="335"/>
      <c r="AA63" s="336"/>
    </row>
    <row r="64" spans="2:27" ht="21.75" customHeight="1" x14ac:dyDescent="0.3">
      <c r="B64" s="15"/>
      <c r="C64" s="184" t="s">
        <v>211</v>
      </c>
      <c r="D64" s="285">
        <v>3</v>
      </c>
      <c r="E64" s="286"/>
      <c r="F64" s="286"/>
      <c r="G64" s="287"/>
      <c r="H64" s="340" t="s">
        <v>161</v>
      </c>
      <c r="I64" s="340"/>
      <c r="J64" s="340"/>
      <c r="K64" s="278">
        <v>0.56000000000000005</v>
      </c>
      <c r="L64" s="278"/>
      <c r="M64" s="278"/>
      <c r="N64" s="134">
        <v>4</v>
      </c>
      <c r="O64" s="278">
        <f>ROUNDUP(D59/3,0)*2</f>
        <v>38</v>
      </c>
      <c r="P64" s="278"/>
      <c r="Q64" s="278"/>
      <c r="R64" s="11">
        <f t="shared" si="2"/>
        <v>255.36</v>
      </c>
      <c r="S64" s="334"/>
      <c r="T64" s="335"/>
      <c r="U64" s="335"/>
      <c r="V64" s="335"/>
      <c r="W64" s="335"/>
      <c r="X64" s="335"/>
      <c r="Y64" s="335"/>
      <c r="Z64" s="335"/>
      <c r="AA64" s="336"/>
    </row>
    <row r="65" spans="2:27" ht="21.75" customHeight="1" x14ac:dyDescent="0.3">
      <c r="B65" s="15"/>
      <c r="C65" s="184" t="s">
        <v>212</v>
      </c>
      <c r="D65" s="285">
        <f>0.2+0.12*2+0.55</f>
        <v>0.99</v>
      </c>
      <c r="E65" s="286"/>
      <c r="F65" s="286"/>
      <c r="G65" s="287"/>
      <c r="H65" s="340" t="s">
        <v>161</v>
      </c>
      <c r="I65" s="340"/>
      <c r="J65" s="340"/>
      <c r="K65" s="278">
        <v>0.56000000000000005</v>
      </c>
      <c r="L65" s="278"/>
      <c r="M65" s="278"/>
      <c r="N65" s="134">
        <f>ROUND(D64/0.25,0)</f>
        <v>12</v>
      </c>
      <c r="O65" s="278">
        <f>O64</f>
        <v>38</v>
      </c>
      <c r="P65" s="278"/>
      <c r="Q65" s="278"/>
      <c r="R65" s="11">
        <f t="shared" si="2"/>
        <v>252.81</v>
      </c>
      <c r="S65" s="334"/>
      <c r="T65" s="335"/>
      <c r="U65" s="335"/>
      <c r="V65" s="335"/>
      <c r="W65" s="335"/>
      <c r="X65" s="335"/>
      <c r="Y65" s="335"/>
      <c r="Z65" s="335"/>
      <c r="AA65" s="336"/>
    </row>
    <row r="66" spans="2:27" ht="21.75" customHeight="1" x14ac:dyDescent="0.3">
      <c r="B66" s="15"/>
      <c r="C66" s="184"/>
      <c r="D66" s="285"/>
      <c r="E66" s="286"/>
      <c r="F66" s="286"/>
      <c r="G66" s="287"/>
      <c r="H66" s="340"/>
      <c r="I66" s="340"/>
      <c r="J66" s="340"/>
      <c r="K66" s="278"/>
      <c r="L66" s="278"/>
      <c r="M66" s="278"/>
      <c r="N66" s="134"/>
      <c r="O66" s="278"/>
      <c r="P66" s="278"/>
      <c r="Q66" s="278"/>
      <c r="R66" s="11"/>
      <c r="S66" s="334"/>
      <c r="T66" s="335"/>
      <c r="U66" s="335"/>
      <c r="V66" s="335"/>
      <c r="W66" s="335"/>
      <c r="X66" s="335"/>
      <c r="Y66" s="335"/>
      <c r="Z66" s="335"/>
      <c r="AA66" s="336"/>
    </row>
    <row r="67" spans="2:27" ht="21.75" customHeight="1" x14ac:dyDescent="0.3">
      <c r="B67" s="15"/>
      <c r="C67" s="13" t="s">
        <v>143</v>
      </c>
      <c r="D67" s="285">
        <f>240-206</f>
        <v>34</v>
      </c>
      <c r="E67" s="286"/>
      <c r="F67" s="286"/>
      <c r="G67" s="287"/>
      <c r="H67" s="278"/>
      <c r="I67" s="278"/>
      <c r="J67" s="278"/>
      <c r="K67" s="278"/>
      <c r="L67" s="278"/>
      <c r="M67" s="278"/>
      <c r="N67" s="134"/>
      <c r="O67" s="278"/>
      <c r="P67" s="278"/>
      <c r="Q67" s="278"/>
      <c r="R67" s="11"/>
      <c r="S67" s="334"/>
      <c r="T67" s="335"/>
      <c r="U67" s="335"/>
      <c r="V67" s="335"/>
      <c r="W67" s="335"/>
      <c r="X67" s="335"/>
      <c r="Y67" s="335"/>
      <c r="Z67" s="335"/>
      <c r="AA67" s="336"/>
    </row>
    <row r="68" spans="2:27" ht="21.75" customHeight="1" x14ac:dyDescent="0.3">
      <c r="B68" s="15"/>
      <c r="C68" s="184" t="s">
        <v>157</v>
      </c>
      <c r="D68" s="285">
        <v>3</v>
      </c>
      <c r="E68" s="286"/>
      <c r="F68" s="286"/>
      <c r="G68" s="287"/>
      <c r="H68" s="340">
        <v>4</v>
      </c>
      <c r="I68" s="340"/>
      <c r="J68" s="340"/>
      <c r="K68" s="341">
        <v>0.99399999999999999</v>
      </c>
      <c r="L68" s="341"/>
      <c r="M68" s="341"/>
      <c r="N68" s="134">
        <v>5</v>
      </c>
      <c r="O68" s="278">
        <f>ROUNDUP(D67/3,0)*2</f>
        <v>24</v>
      </c>
      <c r="P68" s="278"/>
      <c r="Q68" s="278"/>
      <c r="R68" s="11">
        <f>ROUND(O68*N68*K68*D68,2)</f>
        <v>357.84</v>
      </c>
      <c r="S68" s="334"/>
      <c r="T68" s="335"/>
      <c r="U68" s="335"/>
      <c r="V68" s="335"/>
      <c r="W68" s="335"/>
      <c r="X68" s="335"/>
      <c r="Y68" s="335"/>
      <c r="Z68" s="335"/>
      <c r="AA68" s="336"/>
    </row>
    <row r="69" spans="2:27" ht="21.75" customHeight="1" x14ac:dyDescent="0.3">
      <c r="B69" s="15"/>
      <c r="C69" s="184" t="s">
        <v>158</v>
      </c>
      <c r="D69" s="285">
        <v>1.1000000000000001</v>
      </c>
      <c r="E69" s="286"/>
      <c r="F69" s="286"/>
      <c r="G69" s="287"/>
      <c r="H69" s="340">
        <v>4</v>
      </c>
      <c r="I69" s="340"/>
      <c r="J69" s="340"/>
      <c r="K69" s="341">
        <v>0.99399999999999999</v>
      </c>
      <c r="L69" s="341"/>
      <c r="M69" s="341"/>
      <c r="N69" s="134">
        <f>ROUND(D68/0.2,0)</f>
        <v>15</v>
      </c>
      <c r="O69" s="278">
        <f>O68</f>
        <v>24</v>
      </c>
      <c r="P69" s="278"/>
      <c r="Q69" s="278"/>
      <c r="R69" s="11">
        <f t="shared" ref="R69:R73" si="3">ROUND(O69*N69*K69*D69,2)</f>
        <v>393.62</v>
      </c>
      <c r="S69" s="334"/>
      <c r="T69" s="335"/>
      <c r="U69" s="335"/>
      <c r="V69" s="335"/>
      <c r="W69" s="335"/>
      <c r="X69" s="335"/>
      <c r="Y69" s="335"/>
      <c r="Z69" s="335"/>
      <c r="AA69" s="336"/>
    </row>
    <row r="70" spans="2:27" ht="21.75" customHeight="1" x14ac:dyDescent="0.3">
      <c r="B70" s="15"/>
      <c r="C70" s="184" t="s">
        <v>159</v>
      </c>
      <c r="D70" s="285">
        <v>4.5</v>
      </c>
      <c r="E70" s="286"/>
      <c r="F70" s="286"/>
      <c r="G70" s="287"/>
      <c r="H70" s="340" t="s">
        <v>161</v>
      </c>
      <c r="I70" s="340"/>
      <c r="J70" s="340"/>
      <c r="K70" s="278">
        <v>0.56000000000000005</v>
      </c>
      <c r="L70" s="278"/>
      <c r="M70" s="278"/>
      <c r="N70" s="134">
        <v>2</v>
      </c>
      <c r="O70" s="278">
        <f>ROUNDUP(D67/3,0)+1</f>
        <v>13</v>
      </c>
      <c r="P70" s="278"/>
      <c r="Q70" s="278"/>
      <c r="R70" s="11">
        <f t="shared" si="3"/>
        <v>65.52</v>
      </c>
      <c r="S70" s="334"/>
      <c r="T70" s="335"/>
      <c r="U70" s="335"/>
      <c r="V70" s="335"/>
      <c r="W70" s="335"/>
      <c r="X70" s="335"/>
      <c r="Y70" s="335"/>
      <c r="Z70" s="335"/>
      <c r="AA70" s="336"/>
    </row>
    <row r="71" spans="2:27" ht="21.75" customHeight="1" x14ac:dyDescent="0.3">
      <c r="B71" s="15"/>
      <c r="C71" s="184" t="s">
        <v>160</v>
      </c>
      <c r="D71" s="285">
        <v>0.38</v>
      </c>
      <c r="E71" s="286"/>
      <c r="F71" s="286"/>
      <c r="G71" s="287"/>
      <c r="H71" s="340" t="s">
        <v>161</v>
      </c>
      <c r="I71" s="340"/>
      <c r="J71" s="340"/>
      <c r="K71" s="278">
        <v>0.56000000000000005</v>
      </c>
      <c r="L71" s="278"/>
      <c r="M71" s="278"/>
      <c r="N71" s="134">
        <f>ROUND(D70/0.2,0)</f>
        <v>23</v>
      </c>
      <c r="O71" s="278">
        <f>O70</f>
        <v>13</v>
      </c>
      <c r="P71" s="278"/>
      <c r="Q71" s="278"/>
      <c r="R71" s="11">
        <f t="shared" si="3"/>
        <v>63.63</v>
      </c>
      <c r="S71" s="334"/>
      <c r="T71" s="335"/>
      <c r="U71" s="335"/>
      <c r="V71" s="335"/>
      <c r="W71" s="335"/>
      <c r="X71" s="335"/>
      <c r="Y71" s="335"/>
      <c r="Z71" s="335"/>
      <c r="AA71" s="336"/>
    </row>
    <row r="72" spans="2:27" ht="21.75" customHeight="1" x14ac:dyDescent="0.3">
      <c r="B72" s="15"/>
      <c r="C72" s="184" t="s">
        <v>211</v>
      </c>
      <c r="D72" s="285">
        <v>3</v>
      </c>
      <c r="E72" s="286"/>
      <c r="F72" s="286"/>
      <c r="G72" s="287"/>
      <c r="H72" s="342" t="s">
        <v>161</v>
      </c>
      <c r="I72" s="343"/>
      <c r="J72" s="344"/>
      <c r="K72" s="285">
        <v>0.56000000000000005</v>
      </c>
      <c r="L72" s="286"/>
      <c r="M72" s="287"/>
      <c r="N72" s="134">
        <v>5</v>
      </c>
      <c r="O72" s="278">
        <f>ROUNDUP(D67/3,0)*2</f>
        <v>24</v>
      </c>
      <c r="P72" s="278"/>
      <c r="Q72" s="278"/>
      <c r="R72" s="11">
        <f t="shared" si="3"/>
        <v>201.6</v>
      </c>
      <c r="S72" s="334"/>
      <c r="T72" s="335"/>
      <c r="U72" s="335"/>
      <c r="V72" s="335"/>
      <c r="W72" s="335"/>
      <c r="X72" s="335"/>
      <c r="Y72" s="335"/>
      <c r="Z72" s="335"/>
      <c r="AA72" s="336"/>
    </row>
    <row r="73" spans="2:27" ht="21.75" customHeight="1" x14ac:dyDescent="0.3">
      <c r="B73" s="15"/>
      <c r="C73" s="184" t="s">
        <v>212</v>
      </c>
      <c r="D73" s="285">
        <f>0.2+0.12*2+0.75</f>
        <v>1.19</v>
      </c>
      <c r="E73" s="286"/>
      <c r="F73" s="286"/>
      <c r="G73" s="287"/>
      <c r="H73" s="342" t="s">
        <v>161</v>
      </c>
      <c r="I73" s="343"/>
      <c r="J73" s="344"/>
      <c r="K73" s="285">
        <v>0.56000000000000005</v>
      </c>
      <c r="L73" s="286"/>
      <c r="M73" s="287"/>
      <c r="N73" s="134">
        <f>ROUND(D72/0.25,0)</f>
        <v>12</v>
      </c>
      <c r="O73" s="278">
        <f>O72</f>
        <v>24</v>
      </c>
      <c r="P73" s="278"/>
      <c r="Q73" s="278"/>
      <c r="R73" s="11">
        <f t="shared" si="3"/>
        <v>191.92</v>
      </c>
      <c r="S73" s="334"/>
      <c r="T73" s="335"/>
      <c r="U73" s="335"/>
      <c r="V73" s="335"/>
      <c r="W73" s="335"/>
      <c r="X73" s="335"/>
      <c r="Y73" s="335"/>
      <c r="Z73" s="335"/>
      <c r="AA73" s="336"/>
    </row>
    <row r="74" spans="2:27" ht="21.75" customHeight="1" x14ac:dyDescent="0.3">
      <c r="B74" s="15"/>
      <c r="C74" s="184"/>
      <c r="D74" s="285"/>
      <c r="E74" s="286"/>
      <c r="F74" s="286"/>
      <c r="G74" s="287"/>
      <c r="H74" s="342"/>
      <c r="I74" s="343"/>
      <c r="J74" s="344"/>
      <c r="K74" s="285"/>
      <c r="L74" s="286"/>
      <c r="M74" s="287"/>
      <c r="N74" s="134"/>
      <c r="O74" s="285"/>
      <c r="P74" s="286"/>
      <c r="Q74" s="287"/>
      <c r="R74" s="11"/>
      <c r="S74" s="334"/>
      <c r="T74" s="335"/>
      <c r="U74" s="335"/>
      <c r="V74" s="335"/>
      <c r="W74" s="335"/>
      <c r="X74" s="335"/>
      <c r="Y74" s="335"/>
      <c r="Z74" s="335"/>
      <c r="AA74" s="336"/>
    </row>
    <row r="75" spans="2:27" ht="21.75" customHeight="1" x14ac:dyDescent="0.3">
      <c r="B75" s="15"/>
      <c r="C75" s="184"/>
      <c r="D75" s="285"/>
      <c r="E75" s="286"/>
      <c r="F75" s="286"/>
      <c r="G75" s="287"/>
      <c r="H75" s="342"/>
      <c r="I75" s="343"/>
      <c r="J75" s="344"/>
      <c r="K75" s="285"/>
      <c r="L75" s="286"/>
      <c r="M75" s="287"/>
      <c r="N75" s="134"/>
      <c r="O75" s="285"/>
      <c r="P75" s="286"/>
      <c r="Q75" s="287"/>
      <c r="R75" s="11"/>
      <c r="S75" s="334"/>
      <c r="T75" s="335"/>
      <c r="U75" s="335"/>
      <c r="V75" s="335"/>
      <c r="W75" s="335"/>
      <c r="X75" s="335"/>
      <c r="Y75" s="335"/>
      <c r="Z75" s="335"/>
      <c r="AA75" s="336"/>
    </row>
    <row r="76" spans="2:27" ht="21.75" customHeight="1" x14ac:dyDescent="0.3">
      <c r="B76" s="15"/>
      <c r="C76" s="184"/>
      <c r="D76" s="285"/>
      <c r="E76" s="286"/>
      <c r="F76" s="286"/>
      <c r="G76" s="287"/>
      <c r="H76" s="340"/>
      <c r="I76" s="340"/>
      <c r="J76" s="340"/>
      <c r="K76" s="278"/>
      <c r="L76" s="278"/>
      <c r="M76" s="278"/>
      <c r="N76" s="134"/>
      <c r="O76" s="278"/>
      <c r="P76" s="278"/>
      <c r="Q76" s="278"/>
      <c r="R76" s="11"/>
      <c r="S76" s="334"/>
      <c r="T76" s="335"/>
      <c r="U76" s="335"/>
      <c r="V76" s="335"/>
      <c r="W76" s="335"/>
      <c r="X76" s="335"/>
      <c r="Y76" s="335"/>
      <c r="Z76" s="335"/>
      <c r="AA76" s="336"/>
    </row>
    <row r="77" spans="2:27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2"/>
      <c r="R77" s="19">
        <f>ROUND(SUM(R59:R76),2)</f>
        <v>3190.52</v>
      </c>
      <c r="S77" s="334"/>
      <c r="T77" s="335"/>
      <c r="U77" s="335"/>
      <c r="V77" s="335"/>
      <c r="W77" s="335"/>
      <c r="X77" s="335"/>
      <c r="Y77" s="335"/>
      <c r="Z77" s="335"/>
      <c r="AA77" s="336"/>
    </row>
    <row r="78" spans="2:27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2"/>
      <c r="R78" s="19">
        <f>R36</f>
        <v>5272.66</v>
      </c>
      <c r="S78" s="334"/>
      <c r="T78" s="335"/>
      <c r="U78" s="335"/>
      <c r="V78" s="335"/>
      <c r="W78" s="335"/>
      <c r="X78" s="335"/>
      <c r="Y78" s="335"/>
      <c r="Z78" s="335"/>
      <c r="AA78" s="336"/>
    </row>
    <row r="79" spans="2:27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2"/>
      <c r="R79" s="19">
        <f>R77+R78</f>
        <v>8463.18</v>
      </c>
      <c r="S79" s="337"/>
      <c r="T79" s="338"/>
      <c r="U79" s="338"/>
      <c r="V79" s="338"/>
      <c r="W79" s="338"/>
      <c r="X79" s="338"/>
      <c r="Y79" s="338"/>
      <c r="Z79" s="338"/>
      <c r="AA79" s="339"/>
    </row>
    <row r="80" spans="2:27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9"/>
      <c r="S80" s="176"/>
      <c r="T80" s="180"/>
      <c r="U80" s="180"/>
      <c r="V80" s="180"/>
      <c r="AA80" s="3"/>
    </row>
    <row r="81" spans="2:27" x14ac:dyDescent="0.25">
      <c r="B81" s="20"/>
      <c r="C81" s="177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9"/>
      <c r="S81" s="176"/>
      <c r="T81" s="180"/>
      <c r="U81" s="180"/>
      <c r="V81" s="180"/>
      <c r="AA81" s="3"/>
    </row>
    <row r="82" spans="2:27" x14ac:dyDescent="0.25">
      <c r="B82" s="2"/>
      <c r="O82" s="170"/>
      <c r="P82" s="171"/>
      <c r="Q82" s="171"/>
      <c r="R82" s="181"/>
      <c r="S82" s="176"/>
      <c r="T82" s="176"/>
      <c r="AA82" s="3"/>
    </row>
    <row r="83" spans="2:27" x14ac:dyDescent="0.25">
      <c r="B83" s="2"/>
      <c r="O83" s="170"/>
      <c r="P83" s="171"/>
      <c r="Q83" s="171"/>
      <c r="R83" s="181"/>
      <c r="S83" s="176"/>
      <c r="T83" s="176"/>
      <c r="AA83" s="3"/>
    </row>
    <row r="84" spans="2:27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O84" s="170"/>
      <c r="P84" s="171"/>
      <c r="Q84" s="171"/>
      <c r="R84" s="181"/>
      <c r="S84" s="176"/>
      <c r="T84" s="176"/>
      <c r="AA84" s="3"/>
    </row>
    <row r="85" spans="2:27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82"/>
      <c r="O85" s="176"/>
      <c r="P85" s="176"/>
      <c r="Q85" s="176"/>
      <c r="R85" s="176"/>
      <c r="S85" s="283" t="s">
        <v>22</v>
      </c>
      <c r="T85" s="283"/>
      <c r="U85" s="283"/>
      <c r="V85" s="283"/>
      <c r="W85" s="283"/>
      <c r="X85" s="283"/>
      <c r="Y85" s="283"/>
      <c r="Z85" s="283"/>
      <c r="AA85" s="3"/>
    </row>
    <row r="86" spans="2:27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3"/>
      <c r="O86" s="176"/>
      <c r="P86" s="176"/>
      <c r="Q86" s="176"/>
      <c r="R86" s="176"/>
      <c r="S86" s="284" t="s">
        <v>17</v>
      </c>
      <c r="T86" s="284"/>
      <c r="U86" s="284"/>
      <c r="V86" s="284"/>
      <c r="W86" s="284"/>
      <c r="X86" s="284"/>
      <c r="Y86" s="284"/>
      <c r="Z86" s="284"/>
      <c r="AA86" s="3"/>
    </row>
    <row r="87" spans="2:27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183"/>
      <c r="O87" s="22"/>
      <c r="P87" s="22"/>
      <c r="Q87" s="22"/>
      <c r="R87" s="22"/>
      <c r="S87" s="279" t="s">
        <v>7</v>
      </c>
      <c r="T87" s="279"/>
      <c r="U87" s="279"/>
      <c r="V87" s="279"/>
      <c r="W87" s="279"/>
      <c r="X87" s="279"/>
      <c r="Y87" s="279"/>
      <c r="Z87" s="279"/>
      <c r="AA87" s="23"/>
    </row>
    <row r="88" spans="2:27" x14ac:dyDescent="0.25">
      <c r="B88" s="28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90"/>
      <c r="P88" s="297" t="s">
        <v>18</v>
      </c>
      <c r="Q88" s="298"/>
      <c r="R88" s="298"/>
      <c r="S88" s="298"/>
      <c r="T88" s="298"/>
      <c r="U88" s="298"/>
      <c r="V88" s="298"/>
      <c r="W88" s="298"/>
      <c r="X88" s="298"/>
      <c r="Y88" s="299"/>
      <c r="Z88" s="306"/>
      <c r="AA88" s="307"/>
    </row>
    <row r="89" spans="2:27" x14ac:dyDescent="0.25">
      <c r="B89" s="291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3"/>
      <c r="P89" s="300"/>
      <c r="Q89" s="301"/>
      <c r="R89" s="301"/>
      <c r="S89" s="301"/>
      <c r="T89" s="301"/>
      <c r="U89" s="301"/>
      <c r="V89" s="301"/>
      <c r="W89" s="301"/>
      <c r="X89" s="301"/>
      <c r="Y89" s="302"/>
      <c r="Z89" s="308"/>
      <c r="AA89" s="309"/>
    </row>
    <row r="90" spans="2:27" ht="30" customHeight="1" x14ac:dyDescent="0.25">
      <c r="B90" s="294"/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5"/>
      <c r="N90" s="295"/>
      <c r="O90" s="296"/>
      <c r="P90" s="303"/>
      <c r="Q90" s="304"/>
      <c r="R90" s="304"/>
      <c r="S90" s="304"/>
      <c r="T90" s="304"/>
      <c r="U90" s="304"/>
      <c r="V90" s="304"/>
      <c r="W90" s="304"/>
      <c r="X90" s="304"/>
      <c r="Y90" s="305"/>
      <c r="Z90" s="310"/>
      <c r="AA90" s="311"/>
    </row>
    <row r="91" spans="2:27" x14ac:dyDescent="0.25">
      <c r="B91" s="2"/>
      <c r="AA91" s="3"/>
    </row>
    <row r="92" spans="2:27" x14ac:dyDescent="0.25">
      <c r="B92" s="2"/>
      <c r="C92" s="171" t="s">
        <v>4</v>
      </c>
      <c r="D92" s="312" t="str">
        <f>D49</f>
        <v>207 DE 2024</v>
      </c>
      <c r="E92" s="312"/>
      <c r="F92" s="312"/>
      <c r="G92" s="312"/>
      <c r="H92" s="312"/>
      <c r="I92" s="312"/>
      <c r="J92" s="312"/>
      <c r="K92" s="312"/>
      <c r="L92" s="312"/>
      <c r="M92" s="312"/>
      <c r="N92" s="170"/>
      <c r="Q92" s="315"/>
      <c r="R92" s="315"/>
      <c r="S92" s="315"/>
      <c r="T92" s="313"/>
      <c r="U92" s="313"/>
      <c r="V92" s="313"/>
      <c r="W92" s="313"/>
      <c r="X92" s="313"/>
      <c r="Y92" s="313"/>
      <c r="AA92" s="4"/>
    </row>
    <row r="93" spans="2:27" ht="32.25" customHeight="1" x14ac:dyDescent="0.25">
      <c r="B93" s="2"/>
      <c r="C93" s="171" t="s">
        <v>5</v>
      </c>
      <c r="D93" s="314" t="str">
        <f>D50</f>
        <v>ENVIRONMENTAL AND GEOMEDCHANICAL SOLUTIONS - EGS SAS</v>
      </c>
      <c r="E93" s="314"/>
      <c r="F93" s="314"/>
      <c r="G93" s="314"/>
      <c r="H93" s="314"/>
      <c r="I93" s="314"/>
      <c r="J93" s="314"/>
      <c r="K93" s="314"/>
      <c r="L93" s="314"/>
      <c r="M93" s="314"/>
      <c r="N93" s="172"/>
      <c r="Q93" s="315" t="s">
        <v>6</v>
      </c>
      <c r="R93" s="315"/>
      <c r="S93" s="315"/>
      <c r="T93" s="312" t="str">
        <f>T50</f>
        <v>HR INGENIERA SAS</v>
      </c>
      <c r="U93" s="312"/>
      <c r="V93" s="312"/>
      <c r="W93" s="312"/>
      <c r="X93" s="312"/>
      <c r="Y93" s="312"/>
      <c r="Z93" s="174"/>
      <c r="AA93" s="175"/>
    </row>
    <row r="94" spans="2:27" x14ac:dyDescent="0.25">
      <c r="B94" s="2"/>
      <c r="AA94" s="3"/>
    </row>
    <row r="95" spans="2:27" ht="45" customHeight="1" x14ac:dyDescent="0.25">
      <c r="B95" s="326" t="s">
        <v>8</v>
      </c>
      <c r="C95" s="327"/>
      <c r="D95" s="328" t="s">
        <v>93</v>
      </c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9"/>
    </row>
    <row r="96" spans="2:27" x14ac:dyDescent="0.25">
      <c r="B96" s="2"/>
      <c r="AA96" s="3"/>
    </row>
    <row r="97" spans="2:27" ht="32.25" customHeight="1" x14ac:dyDescent="0.25">
      <c r="B97" s="330" t="str">
        <f>B54</f>
        <v>ITEM No.    4.52</v>
      </c>
      <c r="C97" s="318"/>
      <c r="D97" s="318" t="str">
        <f>D54</f>
        <v>SUMINISTRO FIGURADO Y ARMADO DE ACERO DE REFUERZO 60000 PSI</v>
      </c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20"/>
      <c r="Y97" s="316" t="s">
        <v>3</v>
      </c>
      <c r="Z97" s="317"/>
      <c r="AA97" s="5" t="str">
        <f>AA54</f>
        <v>KG</v>
      </c>
    </row>
    <row r="98" spans="2:27" x14ac:dyDescent="0.25">
      <c r="B98" s="2"/>
      <c r="R98" s="176"/>
      <c r="AA98" s="4"/>
    </row>
    <row r="99" spans="2:27" ht="33.75" customHeight="1" x14ac:dyDescent="0.3">
      <c r="B99" s="6" t="s">
        <v>9</v>
      </c>
      <c r="C99" s="7" t="s">
        <v>10</v>
      </c>
      <c r="D99" s="321" t="s">
        <v>11</v>
      </c>
      <c r="E99" s="321"/>
      <c r="F99" s="321"/>
      <c r="G99" s="321"/>
      <c r="H99" s="321" t="s">
        <v>153</v>
      </c>
      <c r="I99" s="321"/>
      <c r="J99" s="321"/>
      <c r="K99" s="321" t="s">
        <v>154</v>
      </c>
      <c r="L99" s="321"/>
      <c r="M99" s="322"/>
      <c r="N99" s="112" t="s">
        <v>155</v>
      </c>
      <c r="O99" s="321" t="s">
        <v>20</v>
      </c>
      <c r="P99" s="321"/>
      <c r="Q99" s="322"/>
      <c r="R99" s="8" t="s">
        <v>19</v>
      </c>
      <c r="S99" s="331" t="s">
        <v>21</v>
      </c>
      <c r="T99" s="332"/>
      <c r="U99" s="332"/>
      <c r="V99" s="332"/>
      <c r="W99" s="332"/>
      <c r="X99" s="332"/>
      <c r="Y99" s="332"/>
      <c r="Z99" s="332"/>
      <c r="AA99" s="333"/>
    </row>
    <row r="100" spans="2:27" ht="21.75" customHeight="1" x14ac:dyDescent="0.25">
      <c r="B100" s="9">
        <v>1</v>
      </c>
      <c r="C100" s="10" t="s">
        <v>14</v>
      </c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134"/>
      <c r="O100" s="278"/>
      <c r="P100" s="278"/>
      <c r="Q100" s="278"/>
      <c r="R100" s="11">
        <f>R57</f>
        <v>48647.59</v>
      </c>
      <c r="S100" s="331"/>
      <c r="T100" s="332"/>
      <c r="U100" s="332"/>
      <c r="V100" s="332"/>
      <c r="W100" s="332"/>
      <c r="X100" s="332"/>
      <c r="Y100" s="332"/>
      <c r="Z100" s="332"/>
      <c r="AA100" s="333"/>
    </row>
    <row r="101" spans="2:27" ht="21.75" customHeight="1" x14ac:dyDescent="0.25">
      <c r="B101" s="12">
        <v>2</v>
      </c>
      <c r="C101" s="13" t="s">
        <v>15</v>
      </c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134"/>
      <c r="O101" s="278"/>
      <c r="P101" s="278"/>
      <c r="Q101" s="278"/>
      <c r="R101" s="11"/>
      <c r="S101" s="334"/>
      <c r="T101" s="335"/>
      <c r="U101" s="335"/>
      <c r="V101" s="335"/>
      <c r="W101" s="335"/>
      <c r="X101" s="335"/>
      <c r="Y101" s="335"/>
      <c r="Z101" s="335"/>
      <c r="AA101" s="336"/>
    </row>
    <row r="102" spans="2:27" ht="21.75" customHeight="1" x14ac:dyDescent="0.25">
      <c r="B102" s="9"/>
      <c r="C102" s="13" t="s">
        <v>204</v>
      </c>
      <c r="D102" s="285">
        <f>374-240</f>
        <v>134</v>
      </c>
      <c r="E102" s="286"/>
      <c r="F102" s="286"/>
      <c r="G102" s="287"/>
      <c r="H102" s="278"/>
      <c r="I102" s="278"/>
      <c r="J102" s="278"/>
      <c r="K102" s="278"/>
      <c r="L102" s="278"/>
      <c r="M102" s="278"/>
      <c r="N102" s="134"/>
      <c r="O102" s="278"/>
      <c r="P102" s="278"/>
      <c r="Q102" s="278"/>
      <c r="R102" s="11"/>
      <c r="S102" s="334"/>
      <c r="T102" s="335"/>
      <c r="U102" s="335"/>
      <c r="V102" s="335"/>
      <c r="W102" s="335"/>
      <c r="X102" s="335"/>
      <c r="Y102" s="335"/>
      <c r="Z102" s="335"/>
      <c r="AA102" s="336"/>
    </row>
    <row r="103" spans="2:27" ht="21.75" customHeight="1" x14ac:dyDescent="0.25">
      <c r="B103" s="14"/>
      <c r="C103" s="184" t="s">
        <v>157</v>
      </c>
      <c r="D103" s="285">
        <v>3</v>
      </c>
      <c r="E103" s="286"/>
      <c r="F103" s="286"/>
      <c r="G103" s="287"/>
      <c r="H103" s="340">
        <v>4</v>
      </c>
      <c r="I103" s="340"/>
      <c r="J103" s="340"/>
      <c r="K103" s="341">
        <v>0.99399999999999999</v>
      </c>
      <c r="L103" s="341"/>
      <c r="M103" s="341"/>
      <c r="N103" s="134">
        <v>5</v>
      </c>
      <c r="O103" s="278">
        <f>ROUNDUP(D102/3,0)*2</f>
        <v>90</v>
      </c>
      <c r="P103" s="278"/>
      <c r="Q103" s="278"/>
      <c r="R103" s="11">
        <f>ROUND(O103*N103*K103*D103,2)</f>
        <v>1341.9</v>
      </c>
      <c r="S103" s="334"/>
      <c r="T103" s="335"/>
      <c r="U103" s="335"/>
      <c r="V103" s="335"/>
      <c r="W103" s="335"/>
      <c r="X103" s="335"/>
      <c r="Y103" s="335"/>
      <c r="Z103" s="335"/>
      <c r="AA103" s="336"/>
    </row>
    <row r="104" spans="2:27" ht="21.75" customHeight="1" x14ac:dyDescent="0.3">
      <c r="B104" s="15"/>
      <c r="C104" s="184" t="s">
        <v>158</v>
      </c>
      <c r="D104" s="285">
        <v>1.1000000000000001</v>
      </c>
      <c r="E104" s="286"/>
      <c r="F104" s="286"/>
      <c r="G104" s="287"/>
      <c r="H104" s="340">
        <v>4</v>
      </c>
      <c r="I104" s="340"/>
      <c r="J104" s="340"/>
      <c r="K104" s="341">
        <v>0.99399999999999999</v>
      </c>
      <c r="L104" s="341"/>
      <c r="M104" s="341"/>
      <c r="N104" s="134">
        <f>ROUND(D103/0.2,0)</f>
        <v>15</v>
      </c>
      <c r="O104" s="278">
        <f>O103</f>
        <v>90</v>
      </c>
      <c r="P104" s="278"/>
      <c r="Q104" s="278"/>
      <c r="R104" s="11">
        <f t="shared" ref="R104:R108" si="4">ROUND(O104*N104*K104*D104,2)</f>
        <v>1476.09</v>
      </c>
      <c r="S104" s="334"/>
      <c r="T104" s="335"/>
      <c r="U104" s="335"/>
      <c r="V104" s="335"/>
      <c r="W104" s="335"/>
      <c r="X104" s="335"/>
      <c r="Y104" s="335"/>
      <c r="Z104" s="335"/>
      <c r="AA104" s="336"/>
    </row>
    <row r="105" spans="2:27" ht="21.75" customHeight="1" x14ac:dyDescent="0.3">
      <c r="B105" s="15"/>
      <c r="C105" s="184" t="s">
        <v>159</v>
      </c>
      <c r="D105" s="285">
        <v>4.5</v>
      </c>
      <c r="E105" s="286"/>
      <c r="F105" s="286"/>
      <c r="G105" s="287"/>
      <c r="H105" s="340" t="s">
        <v>161</v>
      </c>
      <c r="I105" s="340"/>
      <c r="J105" s="340"/>
      <c r="K105" s="278">
        <v>0.56000000000000005</v>
      </c>
      <c r="L105" s="278"/>
      <c r="M105" s="278"/>
      <c r="N105" s="134">
        <v>2</v>
      </c>
      <c r="O105" s="278">
        <f>ROUNDUP(D102/3,0)+1</f>
        <v>46</v>
      </c>
      <c r="P105" s="278"/>
      <c r="Q105" s="278"/>
      <c r="R105" s="11">
        <f t="shared" si="4"/>
        <v>231.84</v>
      </c>
      <c r="S105" s="334"/>
      <c r="T105" s="335"/>
      <c r="U105" s="335"/>
      <c r="V105" s="335"/>
      <c r="W105" s="335"/>
      <c r="X105" s="335"/>
      <c r="Y105" s="335"/>
      <c r="Z105" s="335"/>
      <c r="AA105" s="336"/>
    </row>
    <row r="106" spans="2:27" ht="21.75" customHeight="1" x14ac:dyDescent="0.3">
      <c r="B106" s="15"/>
      <c r="C106" s="184" t="s">
        <v>160</v>
      </c>
      <c r="D106" s="285">
        <v>0.38</v>
      </c>
      <c r="E106" s="286"/>
      <c r="F106" s="286"/>
      <c r="G106" s="287"/>
      <c r="H106" s="340" t="s">
        <v>161</v>
      </c>
      <c r="I106" s="340"/>
      <c r="J106" s="340"/>
      <c r="K106" s="278">
        <v>0.56000000000000005</v>
      </c>
      <c r="L106" s="278"/>
      <c r="M106" s="278"/>
      <c r="N106" s="134">
        <f>ROUND(D105/0.2,0)</f>
        <v>23</v>
      </c>
      <c r="O106" s="278">
        <f>O105</f>
        <v>46</v>
      </c>
      <c r="P106" s="278"/>
      <c r="Q106" s="278"/>
      <c r="R106" s="11">
        <f t="shared" si="4"/>
        <v>225.14</v>
      </c>
      <c r="S106" s="334"/>
      <c r="T106" s="335"/>
      <c r="U106" s="335"/>
      <c r="V106" s="335"/>
      <c r="W106" s="335"/>
      <c r="X106" s="335"/>
      <c r="Y106" s="335"/>
      <c r="Z106" s="335"/>
      <c r="AA106" s="336"/>
    </row>
    <row r="107" spans="2:27" ht="21.75" customHeight="1" x14ac:dyDescent="0.3">
      <c r="B107" s="15"/>
      <c r="C107" s="184" t="s">
        <v>211</v>
      </c>
      <c r="D107" s="285">
        <v>3</v>
      </c>
      <c r="E107" s="286"/>
      <c r="F107" s="286"/>
      <c r="G107" s="287"/>
      <c r="H107" s="340" t="s">
        <v>161</v>
      </c>
      <c r="I107" s="340"/>
      <c r="J107" s="340"/>
      <c r="K107" s="278">
        <v>0.56000000000000005</v>
      </c>
      <c r="L107" s="278"/>
      <c r="M107" s="278"/>
      <c r="N107" s="134">
        <v>5</v>
      </c>
      <c r="O107" s="278">
        <f>ROUNDUP(D102/3,0)*2</f>
        <v>90</v>
      </c>
      <c r="P107" s="278"/>
      <c r="Q107" s="278"/>
      <c r="R107" s="11">
        <f t="shared" si="4"/>
        <v>756</v>
      </c>
      <c r="S107" s="334"/>
      <c r="T107" s="335"/>
      <c r="U107" s="335"/>
      <c r="V107" s="335"/>
      <c r="W107" s="335"/>
      <c r="X107" s="335"/>
      <c r="Y107" s="335"/>
      <c r="Z107" s="335"/>
      <c r="AA107" s="336"/>
    </row>
    <row r="108" spans="2:27" ht="21.75" customHeight="1" x14ac:dyDescent="0.3">
      <c r="B108" s="15"/>
      <c r="C108" s="184" t="s">
        <v>212</v>
      </c>
      <c r="D108" s="285">
        <f>0.2+0.12*2+0.75</f>
        <v>1.19</v>
      </c>
      <c r="E108" s="286"/>
      <c r="F108" s="286"/>
      <c r="G108" s="287"/>
      <c r="H108" s="340" t="s">
        <v>161</v>
      </c>
      <c r="I108" s="340"/>
      <c r="J108" s="340"/>
      <c r="K108" s="278">
        <v>0.56000000000000005</v>
      </c>
      <c r="L108" s="278"/>
      <c r="M108" s="278"/>
      <c r="N108" s="134">
        <f>ROUND(D107/0.25,0)</f>
        <v>12</v>
      </c>
      <c r="O108" s="278">
        <f>O107</f>
        <v>90</v>
      </c>
      <c r="P108" s="278"/>
      <c r="Q108" s="278"/>
      <c r="R108" s="11">
        <f t="shared" si="4"/>
        <v>719.71</v>
      </c>
      <c r="S108" s="334"/>
      <c r="T108" s="335"/>
      <c r="U108" s="335"/>
      <c r="V108" s="335"/>
      <c r="W108" s="335"/>
      <c r="X108" s="335"/>
      <c r="Y108" s="335"/>
      <c r="Z108" s="335"/>
      <c r="AA108" s="336"/>
    </row>
    <row r="109" spans="2:27" ht="21.75" customHeight="1" x14ac:dyDescent="0.3">
      <c r="B109" s="15"/>
      <c r="C109" s="184"/>
      <c r="D109" s="285"/>
      <c r="E109" s="286"/>
      <c r="F109" s="286"/>
      <c r="G109" s="287"/>
      <c r="H109" s="340"/>
      <c r="I109" s="340"/>
      <c r="J109" s="340"/>
      <c r="K109" s="278"/>
      <c r="L109" s="278"/>
      <c r="M109" s="278"/>
      <c r="N109" s="134"/>
      <c r="O109" s="278"/>
      <c r="P109" s="278"/>
      <c r="Q109" s="278"/>
      <c r="R109" s="11"/>
      <c r="S109" s="334"/>
      <c r="T109" s="335"/>
      <c r="U109" s="335"/>
      <c r="V109" s="335"/>
      <c r="W109" s="335"/>
      <c r="X109" s="335"/>
      <c r="Y109" s="335"/>
      <c r="Z109" s="335"/>
      <c r="AA109" s="336"/>
    </row>
    <row r="110" spans="2:27" ht="21.75" customHeight="1" x14ac:dyDescent="0.3">
      <c r="B110" s="15"/>
      <c r="C110" s="13" t="s">
        <v>145</v>
      </c>
      <c r="D110" s="285">
        <f>479-374</f>
        <v>105</v>
      </c>
      <c r="E110" s="286"/>
      <c r="F110" s="286"/>
      <c r="G110" s="287"/>
      <c r="H110" s="278"/>
      <c r="I110" s="278"/>
      <c r="J110" s="278"/>
      <c r="K110" s="278"/>
      <c r="L110" s="278"/>
      <c r="M110" s="278"/>
      <c r="N110" s="134"/>
      <c r="O110" s="278"/>
      <c r="P110" s="278"/>
      <c r="Q110" s="278"/>
      <c r="R110" s="11"/>
      <c r="S110" s="334"/>
      <c r="T110" s="335"/>
      <c r="U110" s="335"/>
      <c r="V110" s="335"/>
      <c r="W110" s="335"/>
      <c r="X110" s="335"/>
      <c r="Y110" s="335"/>
      <c r="Z110" s="335"/>
      <c r="AA110" s="336"/>
    </row>
    <row r="111" spans="2:27" ht="21.75" customHeight="1" x14ac:dyDescent="0.3">
      <c r="B111" s="15"/>
      <c r="C111" s="184" t="s">
        <v>157</v>
      </c>
      <c r="D111" s="285">
        <v>3</v>
      </c>
      <c r="E111" s="286"/>
      <c r="F111" s="286"/>
      <c r="G111" s="287"/>
      <c r="H111" s="340">
        <v>4</v>
      </c>
      <c r="I111" s="340"/>
      <c r="J111" s="340"/>
      <c r="K111" s="341">
        <v>0.99399999999999999</v>
      </c>
      <c r="L111" s="341"/>
      <c r="M111" s="341"/>
      <c r="N111" s="134">
        <v>5</v>
      </c>
      <c r="O111" s="278">
        <f>ROUNDUP(D110/3,0)*2</f>
        <v>70</v>
      </c>
      <c r="P111" s="278"/>
      <c r="Q111" s="278"/>
      <c r="R111" s="11">
        <f>ROUND(O111*N111*K111*D111,2)</f>
        <v>1043.7</v>
      </c>
      <c r="S111" s="334"/>
      <c r="T111" s="335"/>
      <c r="U111" s="335"/>
      <c r="V111" s="335"/>
      <c r="W111" s="335"/>
      <c r="X111" s="335"/>
      <c r="Y111" s="335"/>
      <c r="Z111" s="335"/>
      <c r="AA111" s="336"/>
    </row>
    <row r="112" spans="2:27" ht="21.75" customHeight="1" x14ac:dyDescent="0.3">
      <c r="B112" s="15"/>
      <c r="C112" s="184" t="s">
        <v>158</v>
      </c>
      <c r="D112" s="285">
        <v>1.1000000000000001</v>
      </c>
      <c r="E112" s="286"/>
      <c r="F112" s="286"/>
      <c r="G112" s="287"/>
      <c r="H112" s="340">
        <v>4</v>
      </c>
      <c r="I112" s="340"/>
      <c r="J112" s="340"/>
      <c r="K112" s="341">
        <v>0.99399999999999999</v>
      </c>
      <c r="L112" s="341"/>
      <c r="M112" s="341"/>
      <c r="N112" s="134">
        <f>ROUND(D111/0.2,0)</f>
        <v>15</v>
      </c>
      <c r="O112" s="278">
        <f>O111</f>
        <v>70</v>
      </c>
      <c r="P112" s="278"/>
      <c r="Q112" s="278"/>
      <c r="R112" s="11">
        <f t="shared" ref="R112:R116" si="5">ROUND(O112*N112*K112*D112,2)</f>
        <v>1148.07</v>
      </c>
      <c r="S112" s="334"/>
      <c r="T112" s="335"/>
      <c r="U112" s="335"/>
      <c r="V112" s="335"/>
      <c r="W112" s="335"/>
      <c r="X112" s="335"/>
      <c r="Y112" s="335"/>
      <c r="Z112" s="335"/>
      <c r="AA112" s="336"/>
    </row>
    <row r="113" spans="2:27" ht="21.75" customHeight="1" x14ac:dyDescent="0.3">
      <c r="B113" s="15"/>
      <c r="C113" s="184" t="s">
        <v>159</v>
      </c>
      <c r="D113" s="285">
        <v>4.5</v>
      </c>
      <c r="E113" s="286"/>
      <c r="F113" s="286"/>
      <c r="G113" s="287"/>
      <c r="H113" s="340" t="s">
        <v>161</v>
      </c>
      <c r="I113" s="340"/>
      <c r="J113" s="340"/>
      <c r="K113" s="278">
        <v>0.56000000000000005</v>
      </c>
      <c r="L113" s="278"/>
      <c r="M113" s="278"/>
      <c r="N113" s="134">
        <v>2</v>
      </c>
      <c r="O113" s="278">
        <f>ROUNDUP(D110/3,0)+1</f>
        <v>36</v>
      </c>
      <c r="P113" s="278"/>
      <c r="Q113" s="278"/>
      <c r="R113" s="11">
        <f t="shared" si="5"/>
        <v>181.44</v>
      </c>
      <c r="S113" s="334"/>
      <c r="T113" s="335"/>
      <c r="U113" s="335"/>
      <c r="V113" s="335"/>
      <c r="W113" s="335"/>
      <c r="X113" s="335"/>
      <c r="Y113" s="335"/>
      <c r="Z113" s="335"/>
      <c r="AA113" s="336"/>
    </row>
    <row r="114" spans="2:27" ht="21.75" customHeight="1" x14ac:dyDescent="0.3">
      <c r="B114" s="15"/>
      <c r="C114" s="184" t="s">
        <v>160</v>
      </c>
      <c r="D114" s="285">
        <v>0.38</v>
      </c>
      <c r="E114" s="286"/>
      <c r="F114" s="286"/>
      <c r="G114" s="287"/>
      <c r="H114" s="340" t="s">
        <v>161</v>
      </c>
      <c r="I114" s="340"/>
      <c r="J114" s="340"/>
      <c r="K114" s="278">
        <v>0.56000000000000005</v>
      </c>
      <c r="L114" s="278"/>
      <c r="M114" s="278"/>
      <c r="N114" s="134">
        <f>ROUND(D113/0.2,0)</f>
        <v>23</v>
      </c>
      <c r="O114" s="278">
        <f>O113</f>
        <v>36</v>
      </c>
      <c r="P114" s="278"/>
      <c r="Q114" s="278"/>
      <c r="R114" s="11">
        <f t="shared" si="5"/>
        <v>176.2</v>
      </c>
      <c r="S114" s="334"/>
      <c r="T114" s="335"/>
      <c r="U114" s="335"/>
      <c r="V114" s="335"/>
      <c r="W114" s="335"/>
      <c r="X114" s="335"/>
      <c r="Y114" s="335"/>
      <c r="Z114" s="335"/>
      <c r="AA114" s="336"/>
    </row>
    <row r="115" spans="2:27" ht="21.75" customHeight="1" x14ac:dyDescent="0.3">
      <c r="B115" s="15"/>
      <c r="C115" s="184" t="s">
        <v>211</v>
      </c>
      <c r="D115" s="285">
        <v>3</v>
      </c>
      <c r="E115" s="286"/>
      <c r="F115" s="286"/>
      <c r="G115" s="287"/>
      <c r="H115" s="340" t="s">
        <v>161</v>
      </c>
      <c r="I115" s="340"/>
      <c r="J115" s="340"/>
      <c r="K115" s="278">
        <v>0.56000000000000005</v>
      </c>
      <c r="L115" s="278"/>
      <c r="M115" s="278"/>
      <c r="N115" s="134">
        <v>5</v>
      </c>
      <c r="O115" s="278">
        <f>ROUNDUP(D110/3,0)*2</f>
        <v>70</v>
      </c>
      <c r="P115" s="278"/>
      <c r="Q115" s="278"/>
      <c r="R115" s="11">
        <f t="shared" si="5"/>
        <v>588</v>
      </c>
      <c r="S115" s="334"/>
      <c r="T115" s="335"/>
      <c r="U115" s="335"/>
      <c r="V115" s="335"/>
      <c r="W115" s="335"/>
      <c r="X115" s="335"/>
      <c r="Y115" s="335"/>
      <c r="Z115" s="335"/>
      <c r="AA115" s="336"/>
    </row>
    <row r="116" spans="2:27" ht="21.75" customHeight="1" x14ac:dyDescent="0.3">
      <c r="B116" s="15"/>
      <c r="C116" s="184" t="s">
        <v>212</v>
      </c>
      <c r="D116" s="285">
        <f>0.2+0.12*2+0.75</f>
        <v>1.19</v>
      </c>
      <c r="E116" s="286"/>
      <c r="F116" s="286"/>
      <c r="G116" s="287"/>
      <c r="H116" s="340" t="s">
        <v>161</v>
      </c>
      <c r="I116" s="340"/>
      <c r="J116" s="340"/>
      <c r="K116" s="278">
        <v>0.56000000000000005</v>
      </c>
      <c r="L116" s="278"/>
      <c r="M116" s="278"/>
      <c r="N116" s="134">
        <f>ROUND(D115/0.25,0)</f>
        <v>12</v>
      </c>
      <c r="O116" s="278">
        <f>O115</f>
        <v>70</v>
      </c>
      <c r="P116" s="278"/>
      <c r="Q116" s="278"/>
      <c r="R116" s="11">
        <f t="shared" si="5"/>
        <v>559.78</v>
      </c>
      <c r="S116" s="334"/>
      <c r="T116" s="335"/>
      <c r="U116" s="335"/>
      <c r="V116" s="335"/>
      <c r="W116" s="335"/>
      <c r="X116" s="335"/>
      <c r="Y116" s="335"/>
      <c r="Z116" s="335"/>
      <c r="AA116" s="336"/>
    </row>
    <row r="117" spans="2:27" ht="21.75" customHeight="1" x14ac:dyDescent="0.3">
      <c r="B117" s="15"/>
      <c r="C117" s="184"/>
      <c r="D117" s="285"/>
      <c r="E117" s="286"/>
      <c r="F117" s="286"/>
      <c r="G117" s="287"/>
      <c r="H117" s="340"/>
      <c r="I117" s="340"/>
      <c r="J117" s="340"/>
      <c r="K117" s="278"/>
      <c r="L117" s="278"/>
      <c r="M117" s="278"/>
      <c r="N117" s="134"/>
      <c r="O117" s="278"/>
      <c r="P117" s="278"/>
      <c r="Q117" s="278"/>
      <c r="R117" s="11"/>
      <c r="S117" s="334"/>
      <c r="T117" s="335"/>
      <c r="U117" s="335"/>
      <c r="V117" s="335"/>
      <c r="W117" s="335"/>
      <c r="X117" s="335"/>
      <c r="Y117" s="335"/>
      <c r="Z117" s="335"/>
      <c r="AA117" s="336"/>
    </row>
    <row r="118" spans="2:27" ht="21.75" customHeight="1" x14ac:dyDescent="0.3">
      <c r="B118" s="15"/>
      <c r="C118" s="184"/>
      <c r="D118" s="285"/>
      <c r="E118" s="286"/>
      <c r="F118" s="286"/>
      <c r="G118" s="287"/>
      <c r="H118" s="340"/>
      <c r="I118" s="340"/>
      <c r="J118" s="340"/>
      <c r="K118" s="278"/>
      <c r="L118" s="278"/>
      <c r="M118" s="278"/>
      <c r="N118" s="134"/>
      <c r="O118" s="278"/>
      <c r="P118" s="278"/>
      <c r="Q118" s="278"/>
      <c r="R118" s="11"/>
      <c r="S118" s="334"/>
      <c r="T118" s="335"/>
      <c r="U118" s="335"/>
      <c r="V118" s="335"/>
      <c r="W118" s="335"/>
      <c r="X118" s="335"/>
      <c r="Y118" s="335"/>
      <c r="Z118" s="335"/>
      <c r="AA118" s="336"/>
    </row>
    <row r="119" spans="2:27" ht="21.75" customHeight="1" x14ac:dyDescent="0.3">
      <c r="B119" s="15"/>
      <c r="C119" s="184"/>
      <c r="D119" s="285"/>
      <c r="E119" s="286"/>
      <c r="F119" s="286"/>
      <c r="G119" s="287"/>
      <c r="H119" s="340"/>
      <c r="I119" s="340"/>
      <c r="J119" s="340"/>
      <c r="K119" s="278"/>
      <c r="L119" s="278"/>
      <c r="M119" s="278"/>
      <c r="N119" s="134"/>
      <c r="O119" s="278"/>
      <c r="P119" s="278"/>
      <c r="Q119" s="278"/>
      <c r="R119" s="11"/>
      <c r="S119" s="334"/>
      <c r="T119" s="335"/>
      <c r="U119" s="335"/>
      <c r="V119" s="335"/>
      <c r="W119" s="335"/>
      <c r="X119" s="335"/>
      <c r="Y119" s="335"/>
      <c r="Z119" s="335"/>
      <c r="AA119" s="336"/>
    </row>
    <row r="120" spans="2:27" ht="21.75" customHeight="1" x14ac:dyDescent="0.3">
      <c r="B120" s="15"/>
      <c r="C120" s="16"/>
      <c r="D120" s="280" t="s">
        <v>105</v>
      </c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1"/>
      <c r="Q120" s="282"/>
      <c r="R120" s="19">
        <f>ROUND(SUM(R102:R119),2)</f>
        <v>8447.8700000000008</v>
      </c>
      <c r="S120" s="334"/>
      <c r="T120" s="335"/>
      <c r="U120" s="335"/>
      <c r="V120" s="335"/>
      <c r="W120" s="335"/>
      <c r="X120" s="335"/>
      <c r="Y120" s="335"/>
      <c r="Z120" s="335"/>
      <c r="AA120" s="336"/>
    </row>
    <row r="121" spans="2:27" ht="21.75" customHeight="1" x14ac:dyDescent="0.3">
      <c r="B121" s="15"/>
      <c r="C121" s="16"/>
      <c r="D121" s="280" t="s">
        <v>54</v>
      </c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1"/>
      <c r="Q121" s="282"/>
      <c r="R121" s="19">
        <f>R79</f>
        <v>8463.18</v>
      </c>
      <c r="S121" s="334"/>
      <c r="T121" s="335"/>
      <c r="U121" s="335"/>
      <c r="V121" s="335"/>
      <c r="W121" s="335"/>
      <c r="X121" s="335"/>
      <c r="Y121" s="335"/>
      <c r="Z121" s="335"/>
      <c r="AA121" s="336"/>
    </row>
    <row r="122" spans="2:27" ht="21" customHeight="1" x14ac:dyDescent="0.25">
      <c r="B122" s="17"/>
      <c r="C122" s="18"/>
      <c r="D122" s="280" t="s">
        <v>106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1"/>
      <c r="Q122" s="282"/>
      <c r="R122" s="19">
        <f>R120+R121</f>
        <v>16911.050000000003</v>
      </c>
      <c r="S122" s="337"/>
      <c r="T122" s="338"/>
      <c r="U122" s="338"/>
      <c r="V122" s="338"/>
      <c r="W122" s="338"/>
      <c r="X122" s="338"/>
      <c r="Y122" s="338"/>
      <c r="Z122" s="338"/>
      <c r="AA122" s="339"/>
    </row>
    <row r="123" spans="2:27" x14ac:dyDescent="0.25">
      <c r="B123" s="20"/>
      <c r="C123" s="17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8"/>
      <c r="R123" s="179"/>
      <c r="S123" s="176"/>
      <c r="T123" s="180"/>
      <c r="U123" s="180"/>
      <c r="V123" s="180"/>
      <c r="AA123" s="3"/>
    </row>
    <row r="124" spans="2:27" x14ac:dyDescent="0.25">
      <c r="B124" s="20"/>
      <c r="C124" s="177"/>
      <c r="D124" s="178"/>
      <c r="E124" s="178"/>
      <c r="F124" s="178"/>
      <c r="G124" s="178"/>
      <c r="H124" s="178"/>
      <c r="I124" s="178"/>
      <c r="J124" s="178"/>
      <c r="K124" s="178"/>
      <c r="L124" s="178"/>
      <c r="M124" s="178"/>
      <c r="N124" s="178"/>
      <c r="O124" s="178"/>
      <c r="P124" s="178"/>
      <c r="Q124" s="178"/>
      <c r="R124" s="179"/>
      <c r="S124" s="176"/>
      <c r="T124" s="180"/>
      <c r="U124" s="180"/>
      <c r="V124" s="180"/>
      <c r="AA124" s="3"/>
    </row>
    <row r="125" spans="2:27" x14ac:dyDescent="0.25">
      <c r="B125" s="2"/>
      <c r="O125" s="170"/>
      <c r="P125" s="171"/>
      <c r="Q125" s="171"/>
      <c r="R125" s="181"/>
      <c r="S125" s="176"/>
      <c r="T125" s="176"/>
      <c r="AA125" s="3"/>
    </row>
    <row r="126" spans="2:27" x14ac:dyDescent="0.25">
      <c r="B126" s="2"/>
      <c r="O126" s="170"/>
      <c r="P126" s="171"/>
      <c r="Q126" s="171"/>
      <c r="R126" s="181"/>
      <c r="S126" s="176"/>
      <c r="T126" s="176"/>
      <c r="AA126" s="3"/>
    </row>
    <row r="127" spans="2:27" x14ac:dyDescent="0.25">
      <c r="B127" s="2"/>
      <c r="C127" s="323"/>
      <c r="D127" s="323"/>
      <c r="E127" s="323"/>
      <c r="F127" s="323"/>
      <c r="G127" s="323"/>
      <c r="H127" s="323"/>
      <c r="I127" s="323"/>
      <c r="J127" s="323"/>
      <c r="K127" s="323"/>
      <c r="O127" s="170"/>
      <c r="P127" s="171"/>
      <c r="Q127" s="171"/>
      <c r="R127" s="181"/>
      <c r="S127" s="176"/>
      <c r="T127" s="176"/>
      <c r="AA127" s="3"/>
    </row>
    <row r="128" spans="2:27" x14ac:dyDescent="0.25">
      <c r="B128" s="2"/>
      <c r="C128" s="324" t="s">
        <v>90</v>
      </c>
      <c r="D128" s="324"/>
      <c r="E128" s="324"/>
      <c r="F128" s="324"/>
      <c r="G128" s="324"/>
      <c r="H128" s="324"/>
      <c r="I128" s="324"/>
      <c r="J128" s="324"/>
      <c r="K128" s="324"/>
      <c r="L128" s="182"/>
      <c r="M128" s="182"/>
      <c r="N128" s="182"/>
      <c r="O128" s="176"/>
      <c r="P128" s="176"/>
      <c r="Q128" s="176"/>
      <c r="R128" s="176"/>
      <c r="S128" s="283" t="s">
        <v>22</v>
      </c>
      <c r="T128" s="283"/>
      <c r="U128" s="283"/>
      <c r="V128" s="283"/>
      <c r="W128" s="283"/>
      <c r="X128" s="283"/>
      <c r="Y128" s="283"/>
      <c r="Z128" s="283"/>
      <c r="AA128" s="3"/>
    </row>
    <row r="129" spans="2:27" x14ac:dyDescent="0.25">
      <c r="B129" s="2"/>
      <c r="C129" s="325" t="s">
        <v>91</v>
      </c>
      <c r="D129" s="325"/>
      <c r="E129" s="325"/>
      <c r="F129" s="325"/>
      <c r="G129" s="325"/>
      <c r="H129" s="325"/>
      <c r="I129" s="325"/>
      <c r="J129" s="325"/>
      <c r="K129" s="325"/>
      <c r="L129" s="173"/>
      <c r="M129" s="173"/>
      <c r="N129" s="173"/>
      <c r="O129" s="176"/>
      <c r="P129" s="176"/>
      <c r="Q129" s="176"/>
      <c r="R129" s="176"/>
      <c r="S129" s="284" t="s">
        <v>17</v>
      </c>
      <c r="T129" s="284"/>
      <c r="U129" s="284"/>
      <c r="V129" s="284"/>
      <c r="W129" s="284"/>
      <c r="X129" s="284"/>
      <c r="Y129" s="284"/>
      <c r="Z129" s="284"/>
      <c r="AA129" s="3"/>
    </row>
    <row r="130" spans="2:27" ht="16.5" thickBot="1" x14ac:dyDescent="0.3">
      <c r="B130" s="21"/>
      <c r="C130" s="279" t="s">
        <v>86</v>
      </c>
      <c r="D130" s="279"/>
      <c r="E130" s="279"/>
      <c r="F130" s="279"/>
      <c r="G130" s="279"/>
      <c r="H130" s="279"/>
      <c r="I130" s="279"/>
      <c r="J130" s="279"/>
      <c r="K130" s="279"/>
      <c r="L130" s="183"/>
      <c r="M130" s="183"/>
      <c r="N130" s="183"/>
      <c r="O130" s="22"/>
      <c r="P130" s="22"/>
      <c r="Q130" s="22"/>
      <c r="R130" s="22"/>
      <c r="S130" s="279" t="s">
        <v>7</v>
      </c>
      <c r="T130" s="279"/>
      <c r="U130" s="279"/>
      <c r="V130" s="279"/>
      <c r="W130" s="279"/>
      <c r="X130" s="279"/>
      <c r="Y130" s="279"/>
      <c r="Z130" s="279"/>
      <c r="AA130" s="23"/>
    </row>
    <row r="131" spans="2:27" x14ac:dyDescent="0.25">
      <c r="B131" s="288"/>
      <c r="C131" s="289"/>
      <c r="D131" s="289"/>
      <c r="E131" s="289"/>
      <c r="F131" s="289"/>
      <c r="G131" s="289"/>
      <c r="H131" s="289"/>
      <c r="I131" s="289"/>
      <c r="J131" s="289"/>
      <c r="K131" s="289"/>
      <c r="L131" s="289"/>
      <c r="M131" s="289"/>
      <c r="N131" s="289"/>
      <c r="O131" s="290"/>
      <c r="P131" s="297" t="s">
        <v>18</v>
      </c>
      <c r="Q131" s="298"/>
      <c r="R131" s="298"/>
      <c r="S131" s="298"/>
      <c r="T131" s="298"/>
      <c r="U131" s="298"/>
      <c r="V131" s="298"/>
      <c r="W131" s="298"/>
      <c r="X131" s="298"/>
      <c r="Y131" s="299"/>
      <c r="Z131" s="306"/>
      <c r="AA131" s="307"/>
    </row>
    <row r="132" spans="2:27" x14ac:dyDescent="0.25">
      <c r="B132" s="291"/>
      <c r="C132" s="292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3"/>
      <c r="P132" s="300"/>
      <c r="Q132" s="301"/>
      <c r="R132" s="301"/>
      <c r="S132" s="301"/>
      <c r="T132" s="301"/>
      <c r="U132" s="301"/>
      <c r="V132" s="301"/>
      <c r="W132" s="301"/>
      <c r="X132" s="301"/>
      <c r="Y132" s="302"/>
      <c r="Z132" s="308"/>
      <c r="AA132" s="309"/>
    </row>
    <row r="133" spans="2:27" ht="30" customHeight="1" x14ac:dyDescent="0.25">
      <c r="B133" s="294"/>
      <c r="C133" s="295"/>
      <c r="D133" s="295"/>
      <c r="E133" s="295"/>
      <c r="F133" s="295"/>
      <c r="G133" s="295"/>
      <c r="H133" s="295"/>
      <c r="I133" s="295"/>
      <c r="J133" s="295"/>
      <c r="K133" s="295"/>
      <c r="L133" s="295"/>
      <c r="M133" s="295"/>
      <c r="N133" s="295"/>
      <c r="O133" s="296"/>
      <c r="P133" s="303"/>
      <c r="Q133" s="304"/>
      <c r="R133" s="304"/>
      <c r="S133" s="304"/>
      <c r="T133" s="304"/>
      <c r="U133" s="304"/>
      <c r="V133" s="304"/>
      <c r="W133" s="304"/>
      <c r="X133" s="304"/>
      <c r="Y133" s="305"/>
      <c r="Z133" s="310"/>
      <c r="AA133" s="311"/>
    </row>
    <row r="134" spans="2:27" x14ac:dyDescent="0.25">
      <c r="B134" s="2"/>
      <c r="AA134" s="3"/>
    </row>
    <row r="135" spans="2:27" x14ac:dyDescent="0.25">
      <c r="B135" s="2"/>
      <c r="C135" s="171" t="s">
        <v>4</v>
      </c>
      <c r="D135" s="312" t="str">
        <f>D92</f>
        <v>207 DE 2024</v>
      </c>
      <c r="E135" s="312"/>
      <c r="F135" s="312"/>
      <c r="G135" s="312"/>
      <c r="H135" s="312"/>
      <c r="I135" s="312"/>
      <c r="J135" s="312"/>
      <c r="K135" s="312"/>
      <c r="L135" s="312"/>
      <c r="M135" s="312"/>
      <c r="N135" s="170"/>
      <c r="Q135" s="315"/>
      <c r="R135" s="315"/>
      <c r="S135" s="315"/>
      <c r="T135" s="313"/>
      <c r="U135" s="313"/>
      <c r="V135" s="313"/>
      <c r="W135" s="313"/>
      <c r="X135" s="313"/>
      <c r="Y135" s="313"/>
      <c r="AA135" s="4"/>
    </row>
    <row r="136" spans="2:27" ht="32.25" customHeight="1" x14ac:dyDescent="0.25">
      <c r="B136" s="2"/>
      <c r="C136" s="171" t="s">
        <v>5</v>
      </c>
      <c r="D136" s="314" t="str">
        <f>D93</f>
        <v>ENVIRONMENTAL AND GEOMEDCHANICAL SOLUTIONS - EGS SAS</v>
      </c>
      <c r="E136" s="314"/>
      <c r="F136" s="314"/>
      <c r="G136" s="314"/>
      <c r="H136" s="314"/>
      <c r="I136" s="314"/>
      <c r="J136" s="314"/>
      <c r="K136" s="314"/>
      <c r="L136" s="314"/>
      <c r="M136" s="314"/>
      <c r="N136" s="172"/>
      <c r="Q136" s="315" t="s">
        <v>6</v>
      </c>
      <c r="R136" s="315"/>
      <c r="S136" s="315"/>
      <c r="T136" s="312" t="str">
        <f>T93</f>
        <v>HR INGENIERA SAS</v>
      </c>
      <c r="U136" s="312"/>
      <c r="V136" s="312"/>
      <c r="W136" s="312"/>
      <c r="X136" s="312"/>
      <c r="Y136" s="312"/>
      <c r="Z136" s="174"/>
      <c r="AA136" s="175"/>
    </row>
    <row r="137" spans="2:27" x14ac:dyDescent="0.25">
      <c r="B137" s="2"/>
      <c r="AA137" s="3"/>
    </row>
    <row r="138" spans="2:27" ht="45" customHeight="1" x14ac:dyDescent="0.25">
      <c r="B138" s="326" t="s">
        <v>8</v>
      </c>
      <c r="C138" s="327"/>
      <c r="D138" s="328" t="s">
        <v>93</v>
      </c>
      <c r="E138" s="328"/>
      <c r="F138" s="328"/>
      <c r="G138" s="328"/>
      <c r="H138" s="328"/>
      <c r="I138" s="328"/>
      <c r="J138" s="328"/>
      <c r="K138" s="328"/>
      <c r="L138" s="328"/>
      <c r="M138" s="328"/>
      <c r="N138" s="328"/>
      <c r="O138" s="328"/>
      <c r="P138" s="328"/>
      <c r="Q138" s="328"/>
      <c r="R138" s="328"/>
      <c r="S138" s="328"/>
      <c r="T138" s="328"/>
      <c r="U138" s="328"/>
      <c r="V138" s="328"/>
      <c r="W138" s="328"/>
      <c r="X138" s="328"/>
      <c r="Y138" s="328"/>
      <c r="Z138" s="328"/>
      <c r="AA138" s="329"/>
    </row>
    <row r="139" spans="2:27" x14ac:dyDescent="0.25">
      <c r="B139" s="2"/>
      <c r="AA139" s="3"/>
    </row>
    <row r="140" spans="2:27" ht="32.25" customHeight="1" x14ac:dyDescent="0.25">
      <c r="B140" s="330" t="str">
        <f>B97</f>
        <v>ITEM No.    4.52</v>
      </c>
      <c r="C140" s="318"/>
      <c r="D140" s="318" t="str">
        <f>D97</f>
        <v>SUMINISTRO FIGURADO Y ARMADO DE ACERO DE REFUERZO 60000 PSI</v>
      </c>
      <c r="E140" s="319"/>
      <c r="F140" s="319"/>
      <c r="G140" s="319"/>
      <c r="H140" s="319"/>
      <c r="I140" s="319"/>
      <c r="J140" s="319"/>
      <c r="K140" s="319"/>
      <c r="L140" s="319"/>
      <c r="M140" s="319"/>
      <c r="N140" s="319"/>
      <c r="O140" s="319"/>
      <c r="P140" s="319"/>
      <c r="Q140" s="319"/>
      <c r="R140" s="319"/>
      <c r="S140" s="319"/>
      <c r="T140" s="319"/>
      <c r="U140" s="319"/>
      <c r="V140" s="319"/>
      <c r="W140" s="319"/>
      <c r="X140" s="320"/>
      <c r="Y140" s="316" t="s">
        <v>3</v>
      </c>
      <c r="Z140" s="317"/>
      <c r="AA140" s="5" t="str">
        <f>AA97</f>
        <v>KG</v>
      </c>
    </row>
    <row r="141" spans="2:27" x14ac:dyDescent="0.25">
      <c r="B141" s="2"/>
      <c r="R141" s="176"/>
      <c r="AA141" s="4"/>
    </row>
    <row r="142" spans="2:27" ht="33.75" customHeight="1" x14ac:dyDescent="0.3">
      <c r="B142" s="6" t="s">
        <v>9</v>
      </c>
      <c r="C142" s="7" t="s">
        <v>10</v>
      </c>
      <c r="D142" s="321" t="s">
        <v>11</v>
      </c>
      <c r="E142" s="321"/>
      <c r="F142" s="321"/>
      <c r="G142" s="321"/>
      <c r="H142" s="321" t="s">
        <v>153</v>
      </c>
      <c r="I142" s="321"/>
      <c r="J142" s="321"/>
      <c r="K142" s="321" t="s">
        <v>154</v>
      </c>
      <c r="L142" s="321"/>
      <c r="M142" s="322"/>
      <c r="N142" s="112" t="s">
        <v>155</v>
      </c>
      <c r="O142" s="321" t="s">
        <v>20</v>
      </c>
      <c r="P142" s="321"/>
      <c r="Q142" s="322"/>
      <c r="R142" s="8" t="s">
        <v>19</v>
      </c>
      <c r="S142" s="331" t="s">
        <v>21</v>
      </c>
      <c r="T142" s="332"/>
      <c r="U142" s="332"/>
      <c r="V142" s="332"/>
      <c r="W142" s="332"/>
      <c r="X142" s="332"/>
      <c r="Y142" s="332"/>
      <c r="Z142" s="332"/>
      <c r="AA142" s="333"/>
    </row>
    <row r="143" spans="2:27" ht="21.75" customHeight="1" x14ac:dyDescent="0.25">
      <c r="B143" s="9">
        <v>1</v>
      </c>
      <c r="C143" s="10" t="s">
        <v>14</v>
      </c>
      <c r="D143" s="278"/>
      <c r="E143" s="278"/>
      <c r="F143" s="278"/>
      <c r="G143" s="278"/>
      <c r="H143" s="278"/>
      <c r="I143" s="278"/>
      <c r="J143" s="278"/>
      <c r="K143" s="278"/>
      <c r="L143" s="278"/>
      <c r="M143" s="278"/>
      <c r="N143" s="134"/>
      <c r="O143" s="278"/>
      <c r="P143" s="278"/>
      <c r="Q143" s="278"/>
      <c r="R143" s="11">
        <f>R100</f>
        <v>48647.59</v>
      </c>
      <c r="S143" s="331"/>
      <c r="T143" s="332"/>
      <c r="U143" s="332"/>
      <c r="V143" s="332"/>
      <c r="W143" s="332"/>
      <c r="X143" s="332"/>
      <c r="Y143" s="332"/>
      <c r="Z143" s="332"/>
      <c r="AA143" s="333"/>
    </row>
    <row r="144" spans="2:27" ht="21.75" customHeight="1" x14ac:dyDescent="0.25">
      <c r="B144" s="12">
        <v>2</v>
      </c>
      <c r="C144" s="13" t="s">
        <v>15</v>
      </c>
      <c r="D144" s="278"/>
      <c r="E144" s="278"/>
      <c r="F144" s="278"/>
      <c r="G144" s="278"/>
      <c r="H144" s="278"/>
      <c r="I144" s="278"/>
      <c r="J144" s="278"/>
      <c r="K144" s="278"/>
      <c r="L144" s="278"/>
      <c r="M144" s="278"/>
      <c r="N144" s="134"/>
      <c r="O144" s="278"/>
      <c r="P144" s="278"/>
      <c r="Q144" s="278"/>
      <c r="R144" s="11"/>
      <c r="S144" s="334"/>
      <c r="T144" s="335"/>
      <c r="U144" s="335"/>
      <c r="V144" s="335"/>
      <c r="W144" s="335"/>
      <c r="X144" s="335"/>
      <c r="Y144" s="335"/>
      <c r="Z144" s="335"/>
      <c r="AA144" s="336"/>
    </row>
    <row r="145" spans="2:27" ht="21.75" customHeight="1" x14ac:dyDescent="0.25">
      <c r="B145" s="9"/>
      <c r="C145" s="13" t="s">
        <v>144</v>
      </c>
      <c r="D145" s="285">
        <f>587-479</f>
        <v>108</v>
      </c>
      <c r="E145" s="286"/>
      <c r="F145" s="286"/>
      <c r="G145" s="287"/>
      <c r="H145" s="278"/>
      <c r="I145" s="278"/>
      <c r="J145" s="278"/>
      <c r="K145" s="278"/>
      <c r="L145" s="278"/>
      <c r="M145" s="278"/>
      <c r="N145" s="134"/>
      <c r="O145" s="278"/>
      <c r="P145" s="278"/>
      <c r="Q145" s="278"/>
      <c r="R145" s="11"/>
      <c r="S145" s="334"/>
      <c r="T145" s="335"/>
      <c r="U145" s="335"/>
      <c r="V145" s="335"/>
      <c r="W145" s="335"/>
      <c r="X145" s="335"/>
      <c r="Y145" s="335"/>
      <c r="Z145" s="335"/>
      <c r="AA145" s="336"/>
    </row>
    <row r="146" spans="2:27" ht="21.75" customHeight="1" x14ac:dyDescent="0.25">
      <c r="B146" s="14"/>
      <c r="C146" s="184" t="s">
        <v>157</v>
      </c>
      <c r="D146" s="285">
        <v>3</v>
      </c>
      <c r="E146" s="286"/>
      <c r="F146" s="286"/>
      <c r="G146" s="287"/>
      <c r="H146" s="340">
        <v>4</v>
      </c>
      <c r="I146" s="340"/>
      <c r="J146" s="340"/>
      <c r="K146" s="341">
        <v>0.99399999999999999</v>
      </c>
      <c r="L146" s="341"/>
      <c r="M146" s="341"/>
      <c r="N146" s="134">
        <v>5</v>
      </c>
      <c r="O146" s="278">
        <f>ROUNDUP(D145/3,0)*2</f>
        <v>72</v>
      </c>
      <c r="P146" s="278"/>
      <c r="Q146" s="278"/>
      <c r="R146" s="11">
        <f>ROUND(O146*N146*K146*D146,2)</f>
        <v>1073.52</v>
      </c>
      <c r="S146" s="334"/>
      <c r="T146" s="335"/>
      <c r="U146" s="335"/>
      <c r="V146" s="335"/>
      <c r="W146" s="335"/>
      <c r="X146" s="335"/>
      <c r="Y146" s="335"/>
      <c r="Z146" s="335"/>
      <c r="AA146" s="336"/>
    </row>
    <row r="147" spans="2:27" ht="21.75" customHeight="1" x14ac:dyDescent="0.3">
      <c r="B147" s="15"/>
      <c r="C147" s="184" t="s">
        <v>158</v>
      </c>
      <c r="D147" s="285">
        <v>1.1000000000000001</v>
      </c>
      <c r="E147" s="286"/>
      <c r="F147" s="286"/>
      <c r="G147" s="287"/>
      <c r="H147" s="340">
        <v>4</v>
      </c>
      <c r="I147" s="340"/>
      <c r="J147" s="340"/>
      <c r="K147" s="341">
        <v>0.99399999999999999</v>
      </c>
      <c r="L147" s="341"/>
      <c r="M147" s="341"/>
      <c r="N147" s="134">
        <f>ROUND(D146/0.2,0)</f>
        <v>15</v>
      </c>
      <c r="O147" s="278">
        <f>O146</f>
        <v>72</v>
      </c>
      <c r="P147" s="278"/>
      <c r="Q147" s="278"/>
      <c r="R147" s="11">
        <f t="shared" ref="R147:R151" si="6">ROUND(O147*N147*K147*D147,2)</f>
        <v>1180.8699999999999</v>
      </c>
      <c r="S147" s="334"/>
      <c r="T147" s="335"/>
      <c r="U147" s="335"/>
      <c r="V147" s="335"/>
      <c r="W147" s="335"/>
      <c r="X147" s="335"/>
      <c r="Y147" s="335"/>
      <c r="Z147" s="335"/>
      <c r="AA147" s="336"/>
    </row>
    <row r="148" spans="2:27" ht="21.75" customHeight="1" x14ac:dyDescent="0.3">
      <c r="B148" s="15"/>
      <c r="C148" s="184" t="s">
        <v>159</v>
      </c>
      <c r="D148" s="285">
        <v>4.0999999999999996</v>
      </c>
      <c r="E148" s="286"/>
      <c r="F148" s="286"/>
      <c r="G148" s="287"/>
      <c r="H148" s="340" t="s">
        <v>161</v>
      </c>
      <c r="I148" s="340"/>
      <c r="J148" s="340"/>
      <c r="K148" s="278">
        <v>0.56000000000000005</v>
      </c>
      <c r="L148" s="278"/>
      <c r="M148" s="278"/>
      <c r="N148" s="134">
        <v>2</v>
      </c>
      <c r="O148" s="278">
        <f>ROUNDUP(D145/3,0)+1</f>
        <v>37</v>
      </c>
      <c r="P148" s="278"/>
      <c r="Q148" s="278"/>
      <c r="R148" s="11">
        <f t="shared" si="6"/>
        <v>169.9</v>
      </c>
      <c r="S148" s="334"/>
      <c r="T148" s="335"/>
      <c r="U148" s="335"/>
      <c r="V148" s="335"/>
      <c r="W148" s="335"/>
      <c r="X148" s="335"/>
      <c r="Y148" s="335"/>
      <c r="Z148" s="335"/>
      <c r="AA148" s="336"/>
    </row>
    <row r="149" spans="2:27" ht="21.75" customHeight="1" x14ac:dyDescent="0.3">
      <c r="B149" s="15"/>
      <c r="C149" s="184" t="s">
        <v>160</v>
      </c>
      <c r="D149" s="285">
        <v>0.38</v>
      </c>
      <c r="E149" s="286"/>
      <c r="F149" s="286"/>
      <c r="G149" s="287"/>
      <c r="H149" s="340" t="s">
        <v>161</v>
      </c>
      <c r="I149" s="340"/>
      <c r="J149" s="340"/>
      <c r="K149" s="278">
        <v>0.56000000000000005</v>
      </c>
      <c r="L149" s="278"/>
      <c r="M149" s="278"/>
      <c r="N149" s="134">
        <f>ROUND(D148/0.2,0)</f>
        <v>21</v>
      </c>
      <c r="O149" s="278">
        <f>O148</f>
        <v>37</v>
      </c>
      <c r="P149" s="278"/>
      <c r="Q149" s="278"/>
      <c r="R149" s="11">
        <f t="shared" si="6"/>
        <v>165.35</v>
      </c>
      <c r="S149" s="334"/>
      <c r="T149" s="335"/>
      <c r="U149" s="335"/>
      <c r="V149" s="335"/>
      <c r="W149" s="335"/>
      <c r="X149" s="335"/>
      <c r="Y149" s="335"/>
      <c r="Z149" s="335"/>
      <c r="AA149" s="336"/>
    </row>
    <row r="150" spans="2:27" ht="21.75" customHeight="1" x14ac:dyDescent="0.3">
      <c r="B150" s="15"/>
      <c r="C150" s="184" t="s">
        <v>211</v>
      </c>
      <c r="D150" s="285">
        <v>3</v>
      </c>
      <c r="E150" s="286"/>
      <c r="F150" s="286"/>
      <c r="G150" s="287"/>
      <c r="H150" s="340" t="s">
        <v>161</v>
      </c>
      <c r="I150" s="340"/>
      <c r="J150" s="340"/>
      <c r="K150" s="278">
        <v>0.56000000000000005</v>
      </c>
      <c r="L150" s="278"/>
      <c r="M150" s="278"/>
      <c r="N150" s="134">
        <v>4</v>
      </c>
      <c r="O150" s="278">
        <f>ROUNDUP(D145/3,0)*2</f>
        <v>72</v>
      </c>
      <c r="P150" s="278"/>
      <c r="Q150" s="278"/>
      <c r="R150" s="11">
        <f t="shared" si="6"/>
        <v>483.84</v>
      </c>
      <c r="S150" s="334"/>
      <c r="T150" s="335"/>
      <c r="U150" s="335"/>
      <c r="V150" s="335"/>
      <c r="W150" s="335"/>
      <c r="X150" s="335"/>
      <c r="Y150" s="335"/>
      <c r="Z150" s="335"/>
      <c r="AA150" s="336"/>
    </row>
    <row r="151" spans="2:27" ht="21.75" customHeight="1" x14ac:dyDescent="0.3">
      <c r="B151" s="15"/>
      <c r="C151" s="184" t="s">
        <v>212</v>
      </c>
      <c r="D151" s="285">
        <f>0.2+0.12*2+0.55</f>
        <v>0.99</v>
      </c>
      <c r="E151" s="286"/>
      <c r="F151" s="286"/>
      <c r="G151" s="287"/>
      <c r="H151" s="340" t="s">
        <v>161</v>
      </c>
      <c r="I151" s="340"/>
      <c r="J151" s="340"/>
      <c r="K151" s="278">
        <v>0.56000000000000005</v>
      </c>
      <c r="L151" s="278"/>
      <c r="M151" s="278"/>
      <c r="N151" s="134">
        <f>ROUND(D150/0.25,0)</f>
        <v>12</v>
      </c>
      <c r="O151" s="278">
        <f>O150</f>
        <v>72</v>
      </c>
      <c r="P151" s="278"/>
      <c r="Q151" s="278"/>
      <c r="R151" s="11">
        <f t="shared" si="6"/>
        <v>479</v>
      </c>
      <c r="S151" s="334"/>
      <c r="T151" s="335"/>
      <c r="U151" s="335"/>
      <c r="V151" s="335"/>
      <c r="W151" s="335"/>
      <c r="X151" s="335"/>
      <c r="Y151" s="335"/>
      <c r="Z151" s="335"/>
      <c r="AA151" s="336"/>
    </row>
    <row r="152" spans="2:27" ht="21.75" customHeight="1" x14ac:dyDescent="0.3">
      <c r="B152" s="15"/>
      <c r="C152" s="184"/>
      <c r="D152" s="285"/>
      <c r="E152" s="286"/>
      <c r="F152" s="286"/>
      <c r="G152" s="287"/>
      <c r="H152" s="340"/>
      <c r="I152" s="340"/>
      <c r="J152" s="340"/>
      <c r="K152" s="278"/>
      <c r="L152" s="278"/>
      <c r="M152" s="278"/>
      <c r="N152" s="134"/>
      <c r="O152" s="278"/>
      <c r="P152" s="278"/>
      <c r="Q152" s="278"/>
      <c r="R152" s="11"/>
      <c r="S152" s="334"/>
      <c r="T152" s="335"/>
      <c r="U152" s="335"/>
      <c r="V152" s="335"/>
      <c r="W152" s="335"/>
      <c r="X152" s="335"/>
      <c r="Y152" s="335"/>
      <c r="Z152" s="335"/>
      <c r="AA152" s="336"/>
    </row>
    <row r="153" spans="2:27" ht="21.75" customHeight="1" x14ac:dyDescent="0.3">
      <c r="B153" s="15"/>
      <c r="C153" s="13" t="s">
        <v>205</v>
      </c>
      <c r="D153" s="285">
        <f>600-587</f>
        <v>13</v>
      </c>
      <c r="E153" s="286"/>
      <c r="F153" s="286"/>
      <c r="G153" s="287"/>
      <c r="H153" s="278"/>
      <c r="I153" s="278"/>
      <c r="J153" s="278"/>
      <c r="K153" s="278"/>
      <c r="L153" s="278"/>
      <c r="M153" s="278"/>
      <c r="N153" s="134"/>
      <c r="O153" s="278"/>
      <c r="P153" s="278"/>
      <c r="Q153" s="278"/>
      <c r="R153" s="11"/>
      <c r="S153" s="334"/>
      <c r="T153" s="335"/>
      <c r="U153" s="335"/>
      <c r="V153" s="335"/>
      <c r="W153" s="335"/>
      <c r="X153" s="335"/>
      <c r="Y153" s="335"/>
      <c r="Z153" s="335"/>
      <c r="AA153" s="336"/>
    </row>
    <row r="154" spans="2:27" ht="21.75" customHeight="1" x14ac:dyDescent="0.3">
      <c r="B154" s="15"/>
      <c r="C154" s="184" t="s">
        <v>157</v>
      </c>
      <c r="D154" s="285">
        <v>3</v>
      </c>
      <c r="E154" s="286"/>
      <c r="F154" s="286"/>
      <c r="G154" s="287"/>
      <c r="H154" s="340">
        <v>4</v>
      </c>
      <c r="I154" s="340"/>
      <c r="J154" s="340"/>
      <c r="K154" s="341">
        <v>0.99399999999999999</v>
      </c>
      <c r="L154" s="341"/>
      <c r="M154" s="341"/>
      <c r="N154" s="134">
        <v>5</v>
      </c>
      <c r="O154" s="278">
        <f>ROUNDUP(D153/3,0)*2</f>
        <v>10</v>
      </c>
      <c r="P154" s="278"/>
      <c r="Q154" s="278"/>
      <c r="R154" s="11">
        <f>ROUND(O154*N154*K154*D154,2)</f>
        <v>149.1</v>
      </c>
      <c r="S154" s="334"/>
      <c r="T154" s="335"/>
      <c r="U154" s="335"/>
      <c r="V154" s="335"/>
      <c r="W154" s="335"/>
      <c r="X154" s="335"/>
      <c r="Y154" s="335"/>
      <c r="Z154" s="335"/>
      <c r="AA154" s="336"/>
    </row>
    <row r="155" spans="2:27" ht="21.75" customHeight="1" x14ac:dyDescent="0.3">
      <c r="B155" s="15"/>
      <c r="C155" s="184" t="s">
        <v>158</v>
      </c>
      <c r="D155" s="285">
        <v>1.1000000000000001</v>
      </c>
      <c r="E155" s="286"/>
      <c r="F155" s="286"/>
      <c r="G155" s="287"/>
      <c r="H155" s="340">
        <v>4</v>
      </c>
      <c r="I155" s="340"/>
      <c r="J155" s="340"/>
      <c r="K155" s="341">
        <v>0.99399999999999999</v>
      </c>
      <c r="L155" s="341"/>
      <c r="M155" s="341"/>
      <c r="N155" s="134">
        <f>ROUND(D154/0.2,0)</f>
        <v>15</v>
      </c>
      <c r="O155" s="278">
        <f>O154</f>
        <v>10</v>
      </c>
      <c r="P155" s="278"/>
      <c r="Q155" s="278"/>
      <c r="R155" s="11">
        <f t="shared" ref="R155:R159" si="7">ROUND(O155*N155*K155*D155,2)</f>
        <v>164.01</v>
      </c>
      <c r="S155" s="334"/>
      <c r="T155" s="335"/>
      <c r="U155" s="335"/>
      <c r="V155" s="335"/>
      <c r="W155" s="335"/>
      <c r="X155" s="335"/>
      <c r="Y155" s="335"/>
      <c r="Z155" s="335"/>
      <c r="AA155" s="336"/>
    </row>
    <row r="156" spans="2:27" ht="21.75" customHeight="1" x14ac:dyDescent="0.3">
      <c r="B156" s="15"/>
      <c r="C156" s="184" t="s">
        <v>159</v>
      </c>
      <c r="D156" s="285">
        <v>4.5</v>
      </c>
      <c r="E156" s="286"/>
      <c r="F156" s="286"/>
      <c r="G156" s="287"/>
      <c r="H156" s="340" t="s">
        <v>161</v>
      </c>
      <c r="I156" s="340"/>
      <c r="J156" s="340"/>
      <c r="K156" s="278">
        <v>0.56000000000000005</v>
      </c>
      <c r="L156" s="278"/>
      <c r="M156" s="278"/>
      <c r="N156" s="134">
        <v>2</v>
      </c>
      <c r="O156" s="278">
        <f>ROUNDUP(D153/3,0)+1</f>
        <v>6</v>
      </c>
      <c r="P156" s="278"/>
      <c r="Q156" s="278"/>
      <c r="R156" s="11">
        <f t="shared" si="7"/>
        <v>30.24</v>
      </c>
      <c r="S156" s="334"/>
      <c r="T156" s="335"/>
      <c r="U156" s="335"/>
      <c r="V156" s="335"/>
      <c r="W156" s="335"/>
      <c r="X156" s="335"/>
      <c r="Y156" s="335"/>
      <c r="Z156" s="335"/>
      <c r="AA156" s="336"/>
    </row>
    <row r="157" spans="2:27" ht="21.75" customHeight="1" x14ac:dyDescent="0.3">
      <c r="B157" s="15"/>
      <c r="C157" s="184" t="s">
        <v>160</v>
      </c>
      <c r="D157" s="285">
        <v>0.38</v>
      </c>
      <c r="E157" s="286"/>
      <c r="F157" s="286"/>
      <c r="G157" s="287"/>
      <c r="H157" s="340" t="s">
        <v>161</v>
      </c>
      <c r="I157" s="340"/>
      <c r="J157" s="340"/>
      <c r="K157" s="278">
        <v>0.56000000000000005</v>
      </c>
      <c r="L157" s="278"/>
      <c r="M157" s="278"/>
      <c r="N157" s="134">
        <f>ROUND(D156/0.2,0)</f>
        <v>23</v>
      </c>
      <c r="O157" s="278">
        <f>O156</f>
        <v>6</v>
      </c>
      <c r="P157" s="278"/>
      <c r="Q157" s="278"/>
      <c r="R157" s="11">
        <f t="shared" si="7"/>
        <v>29.37</v>
      </c>
      <c r="S157" s="334"/>
      <c r="T157" s="335"/>
      <c r="U157" s="335"/>
      <c r="V157" s="335"/>
      <c r="W157" s="335"/>
      <c r="X157" s="335"/>
      <c r="Y157" s="335"/>
      <c r="Z157" s="335"/>
      <c r="AA157" s="336"/>
    </row>
    <row r="158" spans="2:27" ht="21.75" customHeight="1" x14ac:dyDescent="0.3">
      <c r="B158" s="15"/>
      <c r="C158" s="184" t="s">
        <v>211</v>
      </c>
      <c r="D158" s="285">
        <v>3</v>
      </c>
      <c r="E158" s="286"/>
      <c r="F158" s="286"/>
      <c r="G158" s="287"/>
      <c r="H158" s="340" t="s">
        <v>161</v>
      </c>
      <c r="I158" s="340"/>
      <c r="J158" s="340"/>
      <c r="K158" s="278">
        <v>0.56000000000000005</v>
      </c>
      <c r="L158" s="278"/>
      <c r="M158" s="278"/>
      <c r="N158" s="134">
        <v>5</v>
      </c>
      <c r="O158" s="278">
        <f>ROUNDUP(D153/3,0)*2</f>
        <v>10</v>
      </c>
      <c r="P158" s="278"/>
      <c r="Q158" s="278"/>
      <c r="R158" s="11">
        <f t="shared" si="7"/>
        <v>84</v>
      </c>
      <c r="S158" s="334"/>
      <c r="T158" s="335"/>
      <c r="U158" s="335"/>
      <c r="V158" s="335"/>
      <c r="W158" s="335"/>
      <c r="X158" s="335"/>
      <c r="Y158" s="335"/>
      <c r="Z158" s="335"/>
      <c r="AA158" s="336"/>
    </row>
    <row r="159" spans="2:27" ht="21.75" customHeight="1" x14ac:dyDescent="0.3">
      <c r="B159" s="15"/>
      <c r="C159" s="184" t="s">
        <v>212</v>
      </c>
      <c r="D159" s="285">
        <f>0.2+0.12*2+0.75</f>
        <v>1.19</v>
      </c>
      <c r="E159" s="286"/>
      <c r="F159" s="286"/>
      <c r="G159" s="287"/>
      <c r="H159" s="340" t="s">
        <v>161</v>
      </c>
      <c r="I159" s="340"/>
      <c r="J159" s="340"/>
      <c r="K159" s="278">
        <v>0.56000000000000005</v>
      </c>
      <c r="L159" s="278"/>
      <c r="M159" s="278"/>
      <c r="N159" s="134">
        <f>ROUND(D158/0.25,0)</f>
        <v>12</v>
      </c>
      <c r="O159" s="278">
        <f>O158</f>
        <v>10</v>
      </c>
      <c r="P159" s="278"/>
      <c r="Q159" s="278"/>
      <c r="R159" s="11">
        <f t="shared" si="7"/>
        <v>79.97</v>
      </c>
      <c r="S159" s="334"/>
      <c r="T159" s="335"/>
      <c r="U159" s="335"/>
      <c r="V159" s="335"/>
      <c r="W159" s="335"/>
      <c r="X159" s="335"/>
      <c r="Y159" s="335"/>
      <c r="Z159" s="335"/>
      <c r="AA159" s="336"/>
    </row>
    <row r="160" spans="2:27" ht="21.75" customHeight="1" x14ac:dyDescent="0.3">
      <c r="B160" s="15"/>
      <c r="C160" s="184"/>
      <c r="D160" s="285"/>
      <c r="E160" s="286"/>
      <c r="F160" s="286"/>
      <c r="G160" s="287"/>
      <c r="H160" s="340"/>
      <c r="I160" s="340"/>
      <c r="J160" s="340"/>
      <c r="K160" s="278"/>
      <c r="L160" s="278"/>
      <c r="M160" s="278"/>
      <c r="N160" s="134"/>
      <c r="O160" s="278"/>
      <c r="P160" s="278"/>
      <c r="Q160" s="278"/>
      <c r="R160" s="11"/>
      <c r="S160" s="334"/>
      <c r="T160" s="335"/>
      <c r="U160" s="335"/>
      <c r="V160" s="335"/>
      <c r="W160" s="335"/>
      <c r="X160" s="335"/>
      <c r="Y160" s="335"/>
      <c r="Z160" s="335"/>
      <c r="AA160" s="336"/>
    </row>
    <row r="161" spans="2:27" ht="21.75" customHeight="1" x14ac:dyDescent="0.3">
      <c r="B161" s="15"/>
      <c r="C161" s="184"/>
      <c r="D161" s="285"/>
      <c r="E161" s="286"/>
      <c r="F161" s="286"/>
      <c r="G161" s="287"/>
      <c r="H161" s="340"/>
      <c r="I161" s="340"/>
      <c r="J161" s="340"/>
      <c r="K161" s="278"/>
      <c r="L161" s="278"/>
      <c r="M161" s="278"/>
      <c r="N161" s="134"/>
      <c r="O161" s="278"/>
      <c r="P161" s="278"/>
      <c r="Q161" s="278"/>
      <c r="R161" s="11"/>
      <c r="S161" s="334"/>
      <c r="T161" s="335"/>
      <c r="U161" s="335"/>
      <c r="V161" s="335"/>
      <c r="W161" s="335"/>
      <c r="X161" s="335"/>
      <c r="Y161" s="335"/>
      <c r="Z161" s="335"/>
      <c r="AA161" s="336"/>
    </row>
    <row r="162" spans="2:27" ht="21.75" customHeight="1" x14ac:dyDescent="0.3">
      <c r="B162" s="15"/>
      <c r="C162" s="184"/>
      <c r="D162" s="285"/>
      <c r="E162" s="286"/>
      <c r="F162" s="286"/>
      <c r="G162" s="287"/>
      <c r="H162" s="340"/>
      <c r="I162" s="340"/>
      <c r="J162" s="340"/>
      <c r="K162" s="278"/>
      <c r="L162" s="278"/>
      <c r="M162" s="278"/>
      <c r="N162" s="134"/>
      <c r="O162" s="278"/>
      <c r="P162" s="278"/>
      <c r="Q162" s="278"/>
      <c r="R162" s="11"/>
      <c r="S162" s="334"/>
      <c r="T162" s="335"/>
      <c r="U162" s="335"/>
      <c r="V162" s="335"/>
      <c r="W162" s="335"/>
      <c r="X162" s="335"/>
      <c r="Y162" s="335"/>
      <c r="Z162" s="335"/>
      <c r="AA162" s="336"/>
    </row>
    <row r="163" spans="2:27" ht="21.75" customHeight="1" x14ac:dyDescent="0.3">
      <c r="B163" s="15"/>
      <c r="C163" s="16"/>
      <c r="D163" s="280" t="s">
        <v>105</v>
      </c>
      <c r="E163" s="281"/>
      <c r="F163" s="281"/>
      <c r="G163" s="281"/>
      <c r="H163" s="281"/>
      <c r="I163" s="281"/>
      <c r="J163" s="281"/>
      <c r="K163" s="281"/>
      <c r="L163" s="281"/>
      <c r="M163" s="281"/>
      <c r="N163" s="281"/>
      <c r="O163" s="281"/>
      <c r="P163" s="281"/>
      <c r="Q163" s="282"/>
      <c r="R163" s="19">
        <f>ROUND(SUM(R145:R162),2)</f>
        <v>4089.17</v>
      </c>
      <c r="S163" s="334"/>
      <c r="T163" s="335"/>
      <c r="U163" s="335"/>
      <c r="V163" s="335"/>
      <c r="W163" s="335"/>
      <c r="X163" s="335"/>
      <c r="Y163" s="335"/>
      <c r="Z163" s="335"/>
      <c r="AA163" s="336"/>
    </row>
    <row r="164" spans="2:27" ht="21.75" customHeight="1" x14ac:dyDescent="0.3">
      <c r="B164" s="15"/>
      <c r="C164" s="16"/>
      <c r="D164" s="280" t="s">
        <v>54</v>
      </c>
      <c r="E164" s="281"/>
      <c r="F164" s="281"/>
      <c r="G164" s="281"/>
      <c r="H164" s="281"/>
      <c r="I164" s="281"/>
      <c r="J164" s="281"/>
      <c r="K164" s="281"/>
      <c r="L164" s="281"/>
      <c r="M164" s="281"/>
      <c r="N164" s="281"/>
      <c r="O164" s="281"/>
      <c r="P164" s="281"/>
      <c r="Q164" s="282"/>
      <c r="R164" s="19">
        <f>R122</f>
        <v>16911.050000000003</v>
      </c>
      <c r="S164" s="334"/>
      <c r="T164" s="335"/>
      <c r="U164" s="335"/>
      <c r="V164" s="335"/>
      <c r="W164" s="335"/>
      <c r="X164" s="335"/>
      <c r="Y164" s="335"/>
      <c r="Z164" s="335"/>
      <c r="AA164" s="336"/>
    </row>
    <row r="165" spans="2:27" ht="21" customHeight="1" x14ac:dyDescent="0.25">
      <c r="B165" s="17"/>
      <c r="C165" s="18"/>
      <c r="D165" s="280" t="s">
        <v>106</v>
      </c>
      <c r="E165" s="281"/>
      <c r="F165" s="281"/>
      <c r="G165" s="281"/>
      <c r="H165" s="281"/>
      <c r="I165" s="281"/>
      <c r="J165" s="281"/>
      <c r="K165" s="281"/>
      <c r="L165" s="281"/>
      <c r="M165" s="281"/>
      <c r="N165" s="281"/>
      <c r="O165" s="281"/>
      <c r="P165" s="281"/>
      <c r="Q165" s="282"/>
      <c r="R165" s="19">
        <f>R163+R164</f>
        <v>21000.22</v>
      </c>
      <c r="S165" s="337"/>
      <c r="T165" s="338"/>
      <c r="U165" s="338"/>
      <c r="V165" s="338"/>
      <c r="W165" s="338"/>
      <c r="X165" s="338"/>
      <c r="Y165" s="338"/>
      <c r="Z165" s="338"/>
      <c r="AA165" s="339"/>
    </row>
    <row r="166" spans="2:27" x14ac:dyDescent="0.25">
      <c r="B166" s="20"/>
      <c r="C166" s="177"/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178"/>
      <c r="R166" s="179"/>
      <c r="S166" s="176"/>
      <c r="T166" s="180"/>
      <c r="U166" s="180"/>
      <c r="V166" s="180"/>
      <c r="AA166" s="3"/>
    </row>
    <row r="167" spans="2:27" x14ac:dyDescent="0.25">
      <c r="B167" s="20"/>
      <c r="C167" s="177"/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  <c r="Q167" s="178"/>
      <c r="R167" s="179"/>
      <c r="S167" s="176"/>
      <c r="T167" s="180"/>
      <c r="U167" s="180"/>
      <c r="V167" s="180"/>
      <c r="AA167" s="3"/>
    </row>
    <row r="168" spans="2:27" x14ac:dyDescent="0.25">
      <c r="B168" s="2"/>
      <c r="O168" s="170"/>
      <c r="P168" s="171"/>
      <c r="Q168" s="171"/>
      <c r="R168" s="181"/>
      <c r="S168" s="176"/>
      <c r="T168" s="176"/>
      <c r="AA168" s="3"/>
    </row>
    <row r="169" spans="2:27" x14ac:dyDescent="0.25">
      <c r="B169" s="2"/>
      <c r="O169" s="170"/>
      <c r="P169" s="171"/>
      <c r="Q169" s="171"/>
      <c r="R169" s="181"/>
      <c r="S169" s="176"/>
      <c r="T169" s="176"/>
      <c r="AA169" s="3"/>
    </row>
    <row r="170" spans="2:27" x14ac:dyDescent="0.25">
      <c r="B170" s="2"/>
      <c r="C170" s="323"/>
      <c r="D170" s="323"/>
      <c r="E170" s="323"/>
      <c r="F170" s="323"/>
      <c r="G170" s="323"/>
      <c r="H170" s="323"/>
      <c r="I170" s="323"/>
      <c r="J170" s="323"/>
      <c r="K170" s="323"/>
      <c r="O170" s="170"/>
      <c r="P170" s="171"/>
      <c r="Q170" s="171"/>
      <c r="R170" s="181"/>
      <c r="S170" s="176"/>
      <c r="T170" s="176"/>
      <c r="AA170" s="3"/>
    </row>
    <row r="171" spans="2:27" x14ac:dyDescent="0.25">
      <c r="B171" s="2"/>
      <c r="C171" s="324" t="s">
        <v>90</v>
      </c>
      <c r="D171" s="324"/>
      <c r="E171" s="324"/>
      <c r="F171" s="324"/>
      <c r="G171" s="324"/>
      <c r="H171" s="324"/>
      <c r="I171" s="324"/>
      <c r="J171" s="324"/>
      <c r="K171" s="324"/>
      <c r="L171" s="182"/>
      <c r="M171" s="182"/>
      <c r="N171" s="182"/>
      <c r="O171" s="176"/>
      <c r="P171" s="176"/>
      <c r="Q171" s="176"/>
      <c r="R171" s="176"/>
      <c r="S171" s="283" t="s">
        <v>22</v>
      </c>
      <c r="T171" s="283"/>
      <c r="U171" s="283"/>
      <c r="V171" s="283"/>
      <c r="W171" s="283"/>
      <c r="X171" s="283"/>
      <c r="Y171" s="283"/>
      <c r="Z171" s="283"/>
      <c r="AA171" s="3"/>
    </row>
    <row r="172" spans="2:27" x14ac:dyDescent="0.25">
      <c r="B172" s="2"/>
      <c r="C172" s="325" t="s">
        <v>91</v>
      </c>
      <c r="D172" s="325"/>
      <c r="E172" s="325"/>
      <c r="F172" s="325"/>
      <c r="G172" s="325"/>
      <c r="H172" s="325"/>
      <c r="I172" s="325"/>
      <c r="J172" s="325"/>
      <c r="K172" s="325"/>
      <c r="L172" s="173"/>
      <c r="M172" s="173"/>
      <c r="N172" s="173"/>
      <c r="O172" s="176"/>
      <c r="P172" s="176"/>
      <c r="Q172" s="176"/>
      <c r="R172" s="176"/>
      <c r="S172" s="284" t="s">
        <v>17</v>
      </c>
      <c r="T172" s="284"/>
      <c r="U172" s="284"/>
      <c r="V172" s="284"/>
      <c r="W172" s="284"/>
      <c r="X172" s="284"/>
      <c r="Y172" s="284"/>
      <c r="Z172" s="284"/>
      <c r="AA172" s="3"/>
    </row>
    <row r="173" spans="2:27" ht="16.5" thickBot="1" x14ac:dyDescent="0.3">
      <c r="B173" s="21"/>
      <c r="C173" s="279" t="s">
        <v>86</v>
      </c>
      <c r="D173" s="279"/>
      <c r="E173" s="279"/>
      <c r="F173" s="279"/>
      <c r="G173" s="279"/>
      <c r="H173" s="279"/>
      <c r="I173" s="279"/>
      <c r="J173" s="279"/>
      <c r="K173" s="279"/>
      <c r="L173" s="183"/>
      <c r="M173" s="183"/>
      <c r="N173" s="183"/>
      <c r="O173" s="22"/>
      <c r="P173" s="22"/>
      <c r="Q173" s="22"/>
      <c r="R173" s="22"/>
      <c r="S173" s="279" t="s">
        <v>7</v>
      </c>
      <c r="T173" s="279"/>
      <c r="U173" s="279"/>
      <c r="V173" s="279"/>
      <c r="W173" s="279"/>
      <c r="X173" s="279"/>
      <c r="Y173" s="279"/>
      <c r="Z173" s="279"/>
      <c r="AA173" s="23"/>
    </row>
    <row r="174" spans="2:27" x14ac:dyDescent="0.25">
      <c r="B174" s="288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90"/>
      <c r="P174" s="297" t="s">
        <v>18</v>
      </c>
      <c r="Q174" s="298"/>
      <c r="R174" s="298"/>
      <c r="S174" s="298"/>
      <c r="T174" s="298"/>
      <c r="U174" s="298"/>
      <c r="V174" s="298"/>
      <c r="W174" s="298"/>
      <c r="X174" s="298"/>
      <c r="Y174" s="299"/>
      <c r="Z174" s="306"/>
      <c r="AA174" s="307"/>
    </row>
    <row r="175" spans="2:27" x14ac:dyDescent="0.25">
      <c r="B175" s="291"/>
      <c r="C175" s="292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3"/>
      <c r="P175" s="300"/>
      <c r="Q175" s="301"/>
      <c r="R175" s="301"/>
      <c r="S175" s="301"/>
      <c r="T175" s="301"/>
      <c r="U175" s="301"/>
      <c r="V175" s="301"/>
      <c r="W175" s="301"/>
      <c r="X175" s="301"/>
      <c r="Y175" s="302"/>
      <c r="Z175" s="308"/>
      <c r="AA175" s="309"/>
    </row>
    <row r="176" spans="2:27" ht="30" customHeight="1" x14ac:dyDescent="0.25">
      <c r="B176" s="294"/>
      <c r="C176" s="295"/>
      <c r="D176" s="295"/>
      <c r="E176" s="295"/>
      <c r="F176" s="295"/>
      <c r="G176" s="295"/>
      <c r="H176" s="295"/>
      <c r="I176" s="295"/>
      <c r="J176" s="295"/>
      <c r="K176" s="295"/>
      <c r="L176" s="295"/>
      <c r="M176" s="295"/>
      <c r="N176" s="295"/>
      <c r="O176" s="296"/>
      <c r="P176" s="303"/>
      <c r="Q176" s="304"/>
      <c r="R176" s="304"/>
      <c r="S176" s="304"/>
      <c r="T176" s="304"/>
      <c r="U176" s="304"/>
      <c r="V176" s="304"/>
      <c r="W176" s="304"/>
      <c r="X176" s="304"/>
      <c r="Y176" s="305"/>
      <c r="Z176" s="310"/>
      <c r="AA176" s="311"/>
    </row>
    <row r="177" spans="2:27" x14ac:dyDescent="0.25">
      <c r="B177" s="2"/>
      <c r="AA177" s="3"/>
    </row>
    <row r="178" spans="2:27" x14ac:dyDescent="0.25">
      <c r="B178" s="2"/>
      <c r="C178" s="171" t="s">
        <v>4</v>
      </c>
      <c r="D178" s="312" t="str">
        <f>D135</f>
        <v>207 DE 2024</v>
      </c>
      <c r="E178" s="312"/>
      <c r="F178" s="312"/>
      <c r="G178" s="312"/>
      <c r="H178" s="312"/>
      <c r="I178" s="312"/>
      <c r="J178" s="312"/>
      <c r="K178" s="312"/>
      <c r="L178" s="312"/>
      <c r="M178" s="312"/>
      <c r="N178" s="170"/>
      <c r="Q178" s="315"/>
      <c r="R178" s="315"/>
      <c r="S178" s="315"/>
      <c r="T178" s="313"/>
      <c r="U178" s="313"/>
      <c r="V178" s="313"/>
      <c r="W178" s="313"/>
      <c r="X178" s="313"/>
      <c r="Y178" s="313"/>
      <c r="AA178" s="4"/>
    </row>
    <row r="179" spans="2:27" ht="32.25" customHeight="1" x14ac:dyDescent="0.25">
      <c r="B179" s="2"/>
      <c r="C179" s="171" t="s">
        <v>5</v>
      </c>
      <c r="D179" s="314" t="str">
        <f>D136</f>
        <v>ENVIRONMENTAL AND GEOMEDCHANICAL SOLUTIONS - EGS SAS</v>
      </c>
      <c r="E179" s="314"/>
      <c r="F179" s="314"/>
      <c r="G179" s="314"/>
      <c r="H179" s="314"/>
      <c r="I179" s="314"/>
      <c r="J179" s="314"/>
      <c r="K179" s="314"/>
      <c r="L179" s="314"/>
      <c r="M179" s="314"/>
      <c r="N179" s="172"/>
      <c r="Q179" s="315" t="s">
        <v>6</v>
      </c>
      <c r="R179" s="315"/>
      <c r="S179" s="315"/>
      <c r="T179" s="312" t="str">
        <f>T136</f>
        <v>HR INGENIERA SAS</v>
      </c>
      <c r="U179" s="312"/>
      <c r="V179" s="312"/>
      <c r="W179" s="312"/>
      <c r="X179" s="312"/>
      <c r="Y179" s="312"/>
      <c r="Z179" s="174"/>
      <c r="AA179" s="175"/>
    </row>
    <row r="180" spans="2:27" x14ac:dyDescent="0.25">
      <c r="B180" s="2"/>
      <c r="AA180" s="3"/>
    </row>
    <row r="181" spans="2:27" ht="45" customHeight="1" x14ac:dyDescent="0.25">
      <c r="B181" s="326" t="s">
        <v>8</v>
      </c>
      <c r="C181" s="327"/>
      <c r="D181" s="328" t="s">
        <v>93</v>
      </c>
      <c r="E181" s="328"/>
      <c r="F181" s="328"/>
      <c r="G181" s="328"/>
      <c r="H181" s="328"/>
      <c r="I181" s="328"/>
      <c r="J181" s="328"/>
      <c r="K181" s="328"/>
      <c r="L181" s="328"/>
      <c r="M181" s="328"/>
      <c r="N181" s="328"/>
      <c r="O181" s="328"/>
      <c r="P181" s="328"/>
      <c r="Q181" s="328"/>
      <c r="R181" s="328"/>
      <c r="S181" s="328"/>
      <c r="T181" s="328"/>
      <c r="U181" s="328"/>
      <c r="V181" s="328"/>
      <c r="W181" s="328"/>
      <c r="X181" s="328"/>
      <c r="Y181" s="328"/>
      <c r="Z181" s="328"/>
      <c r="AA181" s="329"/>
    </row>
    <row r="182" spans="2:27" x14ac:dyDescent="0.25">
      <c r="B182" s="2"/>
      <c r="AA182" s="3"/>
    </row>
    <row r="183" spans="2:27" ht="32.25" customHeight="1" x14ac:dyDescent="0.25">
      <c r="B183" s="330" t="str">
        <f>B140</f>
        <v>ITEM No.    4.52</v>
      </c>
      <c r="C183" s="318"/>
      <c r="D183" s="318" t="str">
        <f>D140</f>
        <v>SUMINISTRO FIGURADO Y ARMADO DE ACERO DE REFUERZO 60000 PSI</v>
      </c>
      <c r="E183" s="319"/>
      <c r="F183" s="319"/>
      <c r="G183" s="319"/>
      <c r="H183" s="319"/>
      <c r="I183" s="319"/>
      <c r="J183" s="319"/>
      <c r="K183" s="319"/>
      <c r="L183" s="319"/>
      <c r="M183" s="319"/>
      <c r="N183" s="319"/>
      <c r="O183" s="319"/>
      <c r="P183" s="319"/>
      <c r="Q183" s="319"/>
      <c r="R183" s="319"/>
      <c r="S183" s="319"/>
      <c r="T183" s="319"/>
      <c r="U183" s="319"/>
      <c r="V183" s="319"/>
      <c r="W183" s="319"/>
      <c r="X183" s="320"/>
      <c r="Y183" s="316" t="s">
        <v>3</v>
      </c>
      <c r="Z183" s="317"/>
      <c r="AA183" s="5" t="str">
        <f>AA140</f>
        <v>KG</v>
      </c>
    </row>
    <row r="184" spans="2:27" x14ac:dyDescent="0.25">
      <c r="B184" s="2"/>
      <c r="R184" s="176"/>
      <c r="AA184" s="4"/>
    </row>
    <row r="185" spans="2:27" ht="33.75" customHeight="1" x14ac:dyDescent="0.3">
      <c r="B185" s="6" t="s">
        <v>9</v>
      </c>
      <c r="C185" s="7" t="s">
        <v>10</v>
      </c>
      <c r="D185" s="321" t="s">
        <v>11</v>
      </c>
      <c r="E185" s="321"/>
      <c r="F185" s="321"/>
      <c r="G185" s="321"/>
      <c r="H185" s="321" t="s">
        <v>153</v>
      </c>
      <c r="I185" s="321"/>
      <c r="J185" s="321"/>
      <c r="K185" s="321" t="s">
        <v>154</v>
      </c>
      <c r="L185" s="321"/>
      <c r="M185" s="322"/>
      <c r="N185" s="112" t="s">
        <v>155</v>
      </c>
      <c r="O185" s="321" t="s">
        <v>20</v>
      </c>
      <c r="P185" s="321"/>
      <c r="Q185" s="322"/>
      <c r="R185" s="8" t="s">
        <v>19</v>
      </c>
      <c r="S185" s="331" t="s">
        <v>21</v>
      </c>
      <c r="T185" s="332"/>
      <c r="U185" s="332"/>
      <c r="V185" s="332"/>
      <c r="W185" s="332"/>
      <c r="X185" s="332"/>
      <c r="Y185" s="332"/>
      <c r="Z185" s="332"/>
      <c r="AA185" s="333"/>
    </row>
    <row r="186" spans="2:27" ht="21.75" customHeight="1" x14ac:dyDescent="0.25">
      <c r="B186" s="9">
        <v>1</v>
      </c>
      <c r="C186" s="10" t="s">
        <v>14</v>
      </c>
      <c r="D186" s="278"/>
      <c r="E186" s="278"/>
      <c r="F186" s="278"/>
      <c r="G186" s="278"/>
      <c r="H186" s="278"/>
      <c r="I186" s="278"/>
      <c r="J186" s="278"/>
      <c r="K186" s="278"/>
      <c r="L186" s="278"/>
      <c r="M186" s="278"/>
      <c r="N186" s="134"/>
      <c r="O186" s="278"/>
      <c r="P186" s="278"/>
      <c r="Q186" s="278"/>
      <c r="R186" s="11">
        <f>R143</f>
        <v>48647.59</v>
      </c>
      <c r="S186" s="331"/>
      <c r="T186" s="332"/>
      <c r="U186" s="332"/>
      <c r="V186" s="332"/>
      <c r="W186" s="332"/>
      <c r="X186" s="332"/>
      <c r="Y186" s="332"/>
      <c r="Z186" s="332"/>
      <c r="AA186" s="333"/>
    </row>
    <row r="187" spans="2:27" ht="21.75" customHeight="1" x14ac:dyDescent="0.25">
      <c r="B187" s="12">
        <v>2</v>
      </c>
      <c r="C187" s="13" t="s">
        <v>15</v>
      </c>
      <c r="D187" s="278"/>
      <c r="E187" s="278"/>
      <c r="F187" s="278"/>
      <c r="G187" s="278"/>
      <c r="H187" s="278"/>
      <c r="I187" s="278"/>
      <c r="J187" s="278"/>
      <c r="K187" s="278"/>
      <c r="L187" s="278"/>
      <c r="M187" s="278"/>
      <c r="N187" s="134"/>
      <c r="O187" s="278"/>
      <c r="P187" s="278"/>
      <c r="Q187" s="278"/>
      <c r="R187" s="11"/>
      <c r="S187" s="334"/>
      <c r="T187" s="335"/>
      <c r="U187" s="335"/>
      <c r="V187" s="335"/>
      <c r="W187" s="335"/>
      <c r="X187" s="335"/>
      <c r="Y187" s="335"/>
      <c r="Z187" s="335"/>
      <c r="AA187" s="336"/>
    </row>
    <row r="188" spans="2:27" ht="21.75" customHeight="1" x14ac:dyDescent="0.25">
      <c r="B188" s="9"/>
      <c r="C188" s="13" t="s">
        <v>146</v>
      </c>
      <c r="D188" s="285">
        <f>720-600</f>
        <v>120</v>
      </c>
      <c r="E188" s="286"/>
      <c r="F188" s="286"/>
      <c r="G188" s="287"/>
      <c r="H188" s="278"/>
      <c r="I188" s="278"/>
      <c r="J188" s="278"/>
      <c r="K188" s="278"/>
      <c r="L188" s="278"/>
      <c r="M188" s="278"/>
      <c r="N188" s="134"/>
      <c r="O188" s="278"/>
      <c r="P188" s="278"/>
      <c r="Q188" s="278"/>
      <c r="R188" s="11"/>
      <c r="S188" s="334"/>
      <c r="T188" s="335"/>
      <c r="U188" s="335"/>
      <c r="V188" s="335"/>
      <c r="W188" s="335"/>
      <c r="X188" s="335"/>
      <c r="Y188" s="335"/>
      <c r="Z188" s="335"/>
      <c r="AA188" s="336"/>
    </row>
    <row r="189" spans="2:27" ht="21.75" customHeight="1" x14ac:dyDescent="0.25">
      <c r="B189" s="14"/>
      <c r="C189" s="184" t="s">
        <v>157</v>
      </c>
      <c r="D189" s="285">
        <v>3</v>
      </c>
      <c r="E189" s="286"/>
      <c r="F189" s="286"/>
      <c r="G189" s="287"/>
      <c r="H189" s="340">
        <v>4</v>
      </c>
      <c r="I189" s="340"/>
      <c r="J189" s="340"/>
      <c r="K189" s="341">
        <v>0.99399999999999999</v>
      </c>
      <c r="L189" s="341"/>
      <c r="M189" s="341"/>
      <c r="N189" s="134">
        <v>5</v>
      </c>
      <c r="O189" s="278">
        <f>ROUNDUP(D188/3,0)*2</f>
        <v>80</v>
      </c>
      <c r="P189" s="278"/>
      <c r="Q189" s="278"/>
      <c r="R189" s="11">
        <f>ROUND(O189*N189*K189*D189,2)</f>
        <v>1192.8</v>
      </c>
      <c r="S189" s="334"/>
      <c r="T189" s="335"/>
      <c r="U189" s="335"/>
      <c r="V189" s="335"/>
      <c r="W189" s="335"/>
      <c r="X189" s="335"/>
      <c r="Y189" s="335"/>
      <c r="Z189" s="335"/>
      <c r="AA189" s="336"/>
    </row>
    <row r="190" spans="2:27" ht="21.75" customHeight="1" x14ac:dyDescent="0.3">
      <c r="B190" s="15"/>
      <c r="C190" s="184" t="s">
        <v>158</v>
      </c>
      <c r="D190" s="285">
        <v>1.1000000000000001</v>
      </c>
      <c r="E190" s="286"/>
      <c r="F190" s="286"/>
      <c r="G190" s="287"/>
      <c r="H190" s="340">
        <v>4</v>
      </c>
      <c r="I190" s="340"/>
      <c r="J190" s="340"/>
      <c r="K190" s="341">
        <v>0.99399999999999999</v>
      </c>
      <c r="L190" s="341"/>
      <c r="M190" s="341"/>
      <c r="N190" s="134">
        <f>ROUND(D189/0.2,0)</f>
        <v>15</v>
      </c>
      <c r="O190" s="278">
        <f>O189</f>
        <v>80</v>
      </c>
      <c r="P190" s="278"/>
      <c r="Q190" s="278"/>
      <c r="R190" s="11">
        <f t="shared" ref="R190:R194" si="8">ROUND(O190*N190*K190*D190,2)</f>
        <v>1312.08</v>
      </c>
      <c r="S190" s="334"/>
      <c r="T190" s="335"/>
      <c r="U190" s="335"/>
      <c r="V190" s="335"/>
      <c r="W190" s="335"/>
      <c r="X190" s="335"/>
      <c r="Y190" s="335"/>
      <c r="Z190" s="335"/>
      <c r="AA190" s="336"/>
    </row>
    <row r="191" spans="2:27" ht="21.75" customHeight="1" x14ac:dyDescent="0.3">
      <c r="B191" s="15"/>
      <c r="C191" s="184" t="s">
        <v>159</v>
      </c>
      <c r="D191" s="285">
        <v>4.5</v>
      </c>
      <c r="E191" s="286"/>
      <c r="F191" s="286"/>
      <c r="G191" s="287"/>
      <c r="H191" s="340" t="s">
        <v>161</v>
      </c>
      <c r="I191" s="340"/>
      <c r="J191" s="340"/>
      <c r="K191" s="278">
        <v>0.56000000000000005</v>
      </c>
      <c r="L191" s="278"/>
      <c r="M191" s="278"/>
      <c r="N191" s="134">
        <v>2</v>
      </c>
      <c r="O191" s="278">
        <f>ROUNDUP(D188/3,0)+1</f>
        <v>41</v>
      </c>
      <c r="P191" s="278"/>
      <c r="Q191" s="278"/>
      <c r="R191" s="11">
        <f t="shared" si="8"/>
        <v>206.64</v>
      </c>
      <c r="S191" s="334"/>
      <c r="T191" s="335"/>
      <c r="U191" s="335"/>
      <c r="V191" s="335"/>
      <c r="W191" s="335"/>
      <c r="X191" s="335"/>
      <c r="Y191" s="335"/>
      <c r="Z191" s="335"/>
      <c r="AA191" s="336"/>
    </row>
    <row r="192" spans="2:27" ht="21.75" customHeight="1" x14ac:dyDescent="0.3">
      <c r="B192" s="15"/>
      <c r="C192" s="184" t="s">
        <v>160</v>
      </c>
      <c r="D192" s="285">
        <v>0.38</v>
      </c>
      <c r="E192" s="286"/>
      <c r="F192" s="286"/>
      <c r="G192" s="287"/>
      <c r="H192" s="340" t="s">
        <v>161</v>
      </c>
      <c r="I192" s="340"/>
      <c r="J192" s="340"/>
      <c r="K192" s="278">
        <v>0.56000000000000005</v>
      </c>
      <c r="L192" s="278"/>
      <c r="M192" s="278"/>
      <c r="N192" s="134">
        <f>ROUND(D191/0.2,0)</f>
        <v>23</v>
      </c>
      <c r="O192" s="278">
        <f>O191</f>
        <v>41</v>
      </c>
      <c r="P192" s="278"/>
      <c r="Q192" s="278"/>
      <c r="R192" s="11">
        <f t="shared" si="8"/>
        <v>200.67</v>
      </c>
      <c r="S192" s="334"/>
      <c r="T192" s="335"/>
      <c r="U192" s="335"/>
      <c r="V192" s="335"/>
      <c r="W192" s="335"/>
      <c r="X192" s="335"/>
      <c r="Y192" s="335"/>
      <c r="Z192" s="335"/>
      <c r="AA192" s="336"/>
    </row>
    <row r="193" spans="2:27" ht="21.75" customHeight="1" x14ac:dyDescent="0.3">
      <c r="B193" s="15"/>
      <c r="C193" s="184" t="s">
        <v>211</v>
      </c>
      <c r="D193" s="285">
        <v>3</v>
      </c>
      <c r="E193" s="286"/>
      <c r="F193" s="286"/>
      <c r="G193" s="287"/>
      <c r="H193" s="340" t="s">
        <v>161</v>
      </c>
      <c r="I193" s="340"/>
      <c r="J193" s="340"/>
      <c r="K193" s="278">
        <v>0.56000000000000005</v>
      </c>
      <c r="L193" s="278"/>
      <c r="M193" s="278"/>
      <c r="N193" s="134">
        <v>5</v>
      </c>
      <c r="O193" s="278">
        <f>ROUNDUP(D188/3,0)*2</f>
        <v>80</v>
      </c>
      <c r="P193" s="278"/>
      <c r="Q193" s="278"/>
      <c r="R193" s="11">
        <f t="shared" si="8"/>
        <v>672</v>
      </c>
      <c r="S193" s="334"/>
      <c r="T193" s="335"/>
      <c r="U193" s="335"/>
      <c r="V193" s="335"/>
      <c r="W193" s="335"/>
      <c r="X193" s="335"/>
      <c r="Y193" s="335"/>
      <c r="Z193" s="335"/>
      <c r="AA193" s="336"/>
    </row>
    <row r="194" spans="2:27" ht="21.75" customHeight="1" x14ac:dyDescent="0.3">
      <c r="B194" s="15"/>
      <c r="C194" s="184" t="s">
        <v>212</v>
      </c>
      <c r="D194" s="285">
        <f>0.2+0.12*2+0.75</f>
        <v>1.19</v>
      </c>
      <c r="E194" s="286"/>
      <c r="F194" s="286"/>
      <c r="G194" s="287"/>
      <c r="H194" s="340" t="s">
        <v>161</v>
      </c>
      <c r="I194" s="340"/>
      <c r="J194" s="340"/>
      <c r="K194" s="278">
        <v>0.56000000000000005</v>
      </c>
      <c r="L194" s="278"/>
      <c r="M194" s="278"/>
      <c r="N194" s="134">
        <f>ROUND(D193/0.25,0)</f>
        <v>12</v>
      </c>
      <c r="O194" s="278">
        <f>O193</f>
        <v>80</v>
      </c>
      <c r="P194" s="278"/>
      <c r="Q194" s="278"/>
      <c r="R194" s="11">
        <f t="shared" si="8"/>
        <v>639.74</v>
      </c>
      <c r="S194" s="334"/>
      <c r="T194" s="335"/>
      <c r="U194" s="335"/>
      <c r="V194" s="335"/>
      <c r="W194" s="335"/>
      <c r="X194" s="335"/>
      <c r="Y194" s="335"/>
      <c r="Z194" s="335"/>
      <c r="AA194" s="336"/>
    </row>
    <row r="195" spans="2:27" ht="21.75" customHeight="1" x14ac:dyDescent="0.3">
      <c r="B195" s="15"/>
      <c r="C195" s="184"/>
      <c r="D195" s="285"/>
      <c r="E195" s="286"/>
      <c r="F195" s="286"/>
      <c r="G195" s="287"/>
      <c r="H195" s="340"/>
      <c r="I195" s="340"/>
      <c r="J195" s="340"/>
      <c r="K195" s="278"/>
      <c r="L195" s="278"/>
      <c r="M195" s="278"/>
      <c r="N195" s="134"/>
      <c r="O195" s="278"/>
      <c r="P195" s="278"/>
      <c r="Q195" s="278"/>
      <c r="R195" s="11"/>
      <c r="S195" s="334"/>
      <c r="T195" s="335"/>
      <c r="U195" s="335"/>
      <c r="V195" s="335"/>
      <c r="W195" s="335"/>
      <c r="X195" s="335"/>
      <c r="Y195" s="335"/>
      <c r="Z195" s="335"/>
      <c r="AA195" s="336"/>
    </row>
    <row r="196" spans="2:27" ht="21.75" customHeight="1" x14ac:dyDescent="0.3">
      <c r="B196" s="15"/>
      <c r="C196" s="13" t="s">
        <v>147</v>
      </c>
      <c r="D196" s="285">
        <f>750-720</f>
        <v>30</v>
      </c>
      <c r="E196" s="286"/>
      <c r="F196" s="286"/>
      <c r="G196" s="287"/>
      <c r="H196" s="278"/>
      <c r="I196" s="278"/>
      <c r="J196" s="278"/>
      <c r="K196" s="278"/>
      <c r="L196" s="278"/>
      <c r="M196" s="278"/>
      <c r="N196" s="134"/>
      <c r="O196" s="278"/>
      <c r="P196" s="278"/>
      <c r="Q196" s="278"/>
      <c r="R196" s="11"/>
      <c r="S196" s="334"/>
      <c r="T196" s="335"/>
      <c r="U196" s="335"/>
      <c r="V196" s="335"/>
      <c r="W196" s="335"/>
      <c r="X196" s="335"/>
      <c r="Y196" s="335"/>
      <c r="Z196" s="335"/>
      <c r="AA196" s="336"/>
    </row>
    <row r="197" spans="2:27" ht="21.75" customHeight="1" x14ac:dyDescent="0.3">
      <c r="B197" s="15"/>
      <c r="C197" s="184" t="s">
        <v>157</v>
      </c>
      <c r="D197" s="285">
        <v>3</v>
      </c>
      <c r="E197" s="286"/>
      <c r="F197" s="286"/>
      <c r="G197" s="287"/>
      <c r="H197" s="340">
        <v>4</v>
      </c>
      <c r="I197" s="340"/>
      <c r="J197" s="340"/>
      <c r="K197" s="341">
        <v>0.99399999999999999</v>
      </c>
      <c r="L197" s="341"/>
      <c r="M197" s="341"/>
      <c r="N197" s="134">
        <v>5</v>
      </c>
      <c r="O197" s="278">
        <f>ROUNDUP(D196/3,0)*2</f>
        <v>20</v>
      </c>
      <c r="P197" s="278"/>
      <c r="Q197" s="278"/>
      <c r="R197" s="11">
        <f>ROUND(O197*N197*K197*D197,2)</f>
        <v>298.2</v>
      </c>
      <c r="S197" s="334"/>
      <c r="T197" s="335"/>
      <c r="U197" s="335"/>
      <c r="V197" s="335"/>
      <c r="W197" s="335"/>
      <c r="X197" s="335"/>
      <c r="Y197" s="335"/>
      <c r="Z197" s="335"/>
      <c r="AA197" s="336"/>
    </row>
    <row r="198" spans="2:27" ht="21.75" customHeight="1" x14ac:dyDescent="0.3">
      <c r="B198" s="15"/>
      <c r="C198" s="184" t="s">
        <v>158</v>
      </c>
      <c r="D198" s="285">
        <v>1.1000000000000001</v>
      </c>
      <c r="E198" s="286"/>
      <c r="F198" s="286"/>
      <c r="G198" s="287"/>
      <c r="H198" s="340">
        <v>4</v>
      </c>
      <c r="I198" s="340"/>
      <c r="J198" s="340"/>
      <c r="K198" s="341">
        <v>0.99399999999999999</v>
      </c>
      <c r="L198" s="341"/>
      <c r="M198" s="341"/>
      <c r="N198" s="134">
        <f>ROUND(D197/0.2,0)</f>
        <v>15</v>
      </c>
      <c r="O198" s="278">
        <f>O197</f>
        <v>20</v>
      </c>
      <c r="P198" s="278"/>
      <c r="Q198" s="278"/>
      <c r="R198" s="11">
        <f t="shared" ref="R198:R202" si="9">ROUND(O198*N198*K198*D198,2)</f>
        <v>328.02</v>
      </c>
      <c r="S198" s="334"/>
      <c r="T198" s="335"/>
      <c r="U198" s="335"/>
      <c r="V198" s="335"/>
      <c r="W198" s="335"/>
      <c r="X198" s="335"/>
      <c r="Y198" s="335"/>
      <c r="Z198" s="335"/>
      <c r="AA198" s="336"/>
    </row>
    <row r="199" spans="2:27" ht="21.75" customHeight="1" x14ac:dyDescent="0.3">
      <c r="B199" s="15"/>
      <c r="C199" s="184" t="s">
        <v>159</v>
      </c>
      <c r="D199" s="285">
        <v>5</v>
      </c>
      <c r="E199" s="286"/>
      <c r="F199" s="286"/>
      <c r="G199" s="287"/>
      <c r="H199" s="340" t="s">
        <v>161</v>
      </c>
      <c r="I199" s="340"/>
      <c r="J199" s="340"/>
      <c r="K199" s="278">
        <v>0.56000000000000005</v>
      </c>
      <c r="L199" s="278"/>
      <c r="M199" s="278"/>
      <c r="N199" s="134">
        <v>2</v>
      </c>
      <c r="O199" s="278">
        <f>ROUNDUP(D196/3,0)+1</f>
        <v>11</v>
      </c>
      <c r="P199" s="278"/>
      <c r="Q199" s="278"/>
      <c r="R199" s="11">
        <f t="shared" si="9"/>
        <v>61.6</v>
      </c>
      <c r="S199" s="334"/>
      <c r="T199" s="335"/>
      <c r="U199" s="335"/>
      <c r="V199" s="335"/>
      <c r="W199" s="335"/>
      <c r="X199" s="335"/>
      <c r="Y199" s="335"/>
      <c r="Z199" s="335"/>
      <c r="AA199" s="336"/>
    </row>
    <row r="200" spans="2:27" ht="21.75" customHeight="1" x14ac:dyDescent="0.3">
      <c r="B200" s="15"/>
      <c r="C200" s="184" t="s">
        <v>160</v>
      </c>
      <c r="D200" s="285">
        <v>0.38</v>
      </c>
      <c r="E200" s="286"/>
      <c r="F200" s="286"/>
      <c r="G200" s="287"/>
      <c r="H200" s="340" t="s">
        <v>161</v>
      </c>
      <c r="I200" s="340"/>
      <c r="J200" s="340"/>
      <c r="K200" s="278">
        <v>0.56000000000000005</v>
      </c>
      <c r="L200" s="278"/>
      <c r="M200" s="278"/>
      <c r="N200" s="134">
        <f>ROUND(D199/0.2,0)</f>
        <v>25</v>
      </c>
      <c r="O200" s="278">
        <f>O199</f>
        <v>11</v>
      </c>
      <c r="P200" s="278"/>
      <c r="Q200" s="278"/>
      <c r="R200" s="11">
        <f t="shared" si="9"/>
        <v>58.52</v>
      </c>
      <c r="S200" s="334"/>
      <c r="T200" s="335"/>
      <c r="U200" s="335"/>
      <c r="V200" s="335"/>
      <c r="W200" s="335"/>
      <c r="X200" s="335"/>
      <c r="Y200" s="335"/>
      <c r="Z200" s="335"/>
      <c r="AA200" s="336"/>
    </row>
    <row r="201" spans="2:27" ht="21.75" customHeight="1" x14ac:dyDescent="0.3">
      <c r="B201" s="15"/>
      <c r="C201" s="184" t="s">
        <v>211</v>
      </c>
      <c r="D201" s="285">
        <v>3</v>
      </c>
      <c r="E201" s="286"/>
      <c r="F201" s="286"/>
      <c r="G201" s="287"/>
      <c r="H201" s="340" t="s">
        <v>161</v>
      </c>
      <c r="I201" s="340"/>
      <c r="J201" s="340"/>
      <c r="K201" s="278">
        <v>0.56000000000000005</v>
      </c>
      <c r="L201" s="278"/>
      <c r="M201" s="278"/>
      <c r="N201" s="134">
        <v>4</v>
      </c>
      <c r="O201" s="278">
        <f>ROUNDUP(D196/3,0)*2</f>
        <v>20</v>
      </c>
      <c r="P201" s="278"/>
      <c r="Q201" s="278"/>
      <c r="R201" s="11">
        <f t="shared" si="9"/>
        <v>134.4</v>
      </c>
      <c r="S201" s="334"/>
      <c r="T201" s="335"/>
      <c r="U201" s="335"/>
      <c r="V201" s="335"/>
      <c r="W201" s="335"/>
      <c r="X201" s="335"/>
      <c r="Y201" s="335"/>
      <c r="Z201" s="335"/>
      <c r="AA201" s="336"/>
    </row>
    <row r="202" spans="2:27" ht="21.75" customHeight="1" x14ac:dyDescent="0.3">
      <c r="B202" s="15"/>
      <c r="C202" s="184" t="s">
        <v>212</v>
      </c>
      <c r="D202" s="285">
        <f>0.2+0.12*2+0.55</f>
        <v>0.99</v>
      </c>
      <c r="E202" s="286"/>
      <c r="F202" s="286"/>
      <c r="G202" s="287"/>
      <c r="H202" s="340" t="s">
        <v>161</v>
      </c>
      <c r="I202" s="340"/>
      <c r="J202" s="340"/>
      <c r="K202" s="278">
        <v>0.56000000000000005</v>
      </c>
      <c r="L202" s="278"/>
      <c r="M202" s="278"/>
      <c r="N202" s="134">
        <f>ROUND(D201/0.25,0)</f>
        <v>12</v>
      </c>
      <c r="O202" s="278">
        <f>O201</f>
        <v>20</v>
      </c>
      <c r="P202" s="278"/>
      <c r="Q202" s="278"/>
      <c r="R202" s="11">
        <f t="shared" si="9"/>
        <v>133.06</v>
      </c>
      <c r="S202" s="334"/>
      <c r="T202" s="335"/>
      <c r="U202" s="335"/>
      <c r="V202" s="335"/>
      <c r="W202" s="335"/>
      <c r="X202" s="335"/>
      <c r="Y202" s="335"/>
      <c r="Z202" s="335"/>
      <c r="AA202" s="336"/>
    </row>
    <row r="203" spans="2:27" ht="21.75" customHeight="1" x14ac:dyDescent="0.3">
      <c r="B203" s="15"/>
      <c r="C203" s="184"/>
      <c r="D203" s="285"/>
      <c r="E203" s="286"/>
      <c r="F203" s="286"/>
      <c r="G203" s="287"/>
      <c r="H203" s="340"/>
      <c r="I203" s="340"/>
      <c r="J203" s="340"/>
      <c r="K203" s="278"/>
      <c r="L203" s="278"/>
      <c r="M203" s="278"/>
      <c r="N203" s="134"/>
      <c r="O203" s="278"/>
      <c r="P203" s="278"/>
      <c r="Q203" s="278"/>
      <c r="R203" s="11"/>
      <c r="S203" s="334"/>
      <c r="T203" s="335"/>
      <c r="U203" s="335"/>
      <c r="V203" s="335"/>
      <c r="W203" s="335"/>
      <c r="X203" s="335"/>
      <c r="Y203" s="335"/>
      <c r="Z203" s="335"/>
      <c r="AA203" s="336"/>
    </row>
    <row r="204" spans="2:27" ht="21.75" customHeight="1" x14ac:dyDescent="0.3">
      <c r="B204" s="15"/>
      <c r="C204" s="184"/>
      <c r="D204" s="285"/>
      <c r="E204" s="286"/>
      <c r="F204" s="286"/>
      <c r="G204" s="287"/>
      <c r="H204" s="340"/>
      <c r="I204" s="340"/>
      <c r="J204" s="340"/>
      <c r="K204" s="278"/>
      <c r="L204" s="278"/>
      <c r="M204" s="278"/>
      <c r="N204" s="134"/>
      <c r="O204" s="278"/>
      <c r="P204" s="278"/>
      <c r="Q204" s="278"/>
      <c r="R204" s="11"/>
      <c r="S204" s="334"/>
      <c r="T204" s="335"/>
      <c r="U204" s="335"/>
      <c r="V204" s="335"/>
      <c r="W204" s="335"/>
      <c r="X204" s="335"/>
      <c r="Y204" s="335"/>
      <c r="Z204" s="335"/>
      <c r="AA204" s="336"/>
    </row>
    <row r="205" spans="2:27" ht="21.75" customHeight="1" x14ac:dyDescent="0.3">
      <c r="B205" s="15"/>
      <c r="C205" s="184"/>
      <c r="D205" s="285"/>
      <c r="E205" s="286"/>
      <c r="F205" s="286"/>
      <c r="G205" s="287"/>
      <c r="H205" s="340"/>
      <c r="I205" s="340"/>
      <c r="J205" s="340"/>
      <c r="K205" s="278"/>
      <c r="L205" s="278"/>
      <c r="M205" s="278"/>
      <c r="N205" s="134"/>
      <c r="O205" s="278"/>
      <c r="P205" s="278"/>
      <c r="Q205" s="278"/>
      <c r="R205" s="11"/>
      <c r="S205" s="334"/>
      <c r="T205" s="335"/>
      <c r="U205" s="335"/>
      <c r="V205" s="335"/>
      <c r="W205" s="335"/>
      <c r="X205" s="335"/>
      <c r="Y205" s="335"/>
      <c r="Z205" s="335"/>
      <c r="AA205" s="336"/>
    </row>
    <row r="206" spans="2:27" ht="21.75" customHeight="1" x14ac:dyDescent="0.3">
      <c r="B206" s="15"/>
      <c r="C206" s="16"/>
      <c r="D206" s="280" t="s">
        <v>105</v>
      </c>
      <c r="E206" s="281"/>
      <c r="F206" s="281"/>
      <c r="G206" s="281"/>
      <c r="H206" s="281"/>
      <c r="I206" s="281"/>
      <c r="J206" s="281"/>
      <c r="K206" s="281"/>
      <c r="L206" s="281"/>
      <c r="M206" s="281"/>
      <c r="N206" s="281"/>
      <c r="O206" s="281"/>
      <c r="P206" s="281"/>
      <c r="Q206" s="282"/>
      <c r="R206" s="19">
        <f>ROUND(SUM(R188:R205),2)</f>
        <v>5237.7299999999996</v>
      </c>
      <c r="S206" s="334"/>
      <c r="T206" s="335"/>
      <c r="U206" s="335"/>
      <c r="V206" s="335"/>
      <c r="W206" s="335"/>
      <c r="X206" s="335"/>
      <c r="Y206" s="335"/>
      <c r="Z206" s="335"/>
      <c r="AA206" s="336"/>
    </row>
    <row r="207" spans="2:27" ht="21.75" customHeight="1" x14ac:dyDescent="0.3">
      <c r="B207" s="15"/>
      <c r="C207" s="16"/>
      <c r="D207" s="280" t="s">
        <v>54</v>
      </c>
      <c r="E207" s="281"/>
      <c r="F207" s="281"/>
      <c r="G207" s="281"/>
      <c r="H207" s="281"/>
      <c r="I207" s="281"/>
      <c r="J207" s="281"/>
      <c r="K207" s="281"/>
      <c r="L207" s="281"/>
      <c r="M207" s="281"/>
      <c r="N207" s="281"/>
      <c r="O207" s="281"/>
      <c r="P207" s="281"/>
      <c r="Q207" s="282"/>
      <c r="R207" s="19">
        <f>R165</f>
        <v>21000.22</v>
      </c>
      <c r="S207" s="334"/>
      <c r="T207" s="335"/>
      <c r="U207" s="335"/>
      <c r="V207" s="335"/>
      <c r="W207" s="335"/>
      <c r="X207" s="335"/>
      <c r="Y207" s="335"/>
      <c r="Z207" s="335"/>
      <c r="AA207" s="336"/>
    </row>
    <row r="208" spans="2:27" ht="21" customHeight="1" x14ac:dyDescent="0.25">
      <c r="B208" s="17"/>
      <c r="C208" s="18"/>
      <c r="D208" s="280" t="s">
        <v>106</v>
      </c>
      <c r="E208" s="281"/>
      <c r="F208" s="281"/>
      <c r="G208" s="281"/>
      <c r="H208" s="281"/>
      <c r="I208" s="281"/>
      <c r="J208" s="281"/>
      <c r="K208" s="281"/>
      <c r="L208" s="281"/>
      <c r="M208" s="281"/>
      <c r="N208" s="281"/>
      <c r="O208" s="281"/>
      <c r="P208" s="281"/>
      <c r="Q208" s="282"/>
      <c r="R208" s="19">
        <f>R206+R207</f>
        <v>26237.95</v>
      </c>
      <c r="S208" s="337"/>
      <c r="T208" s="338"/>
      <c r="U208" s="338"/>
      <c r="V208" s="338"/>
      <c r="W208" s="338"/>
      <c r="X208" s="338"/>
      <c r="Y208" s="338"/>
      <c r="Z208" s="338"/>
      <c r="AA208" s="339"/>
    </row>
    <row r="209" spans="2:27" x14ac:dyDescent="0.25">
      <c r="B209" s="20"/>
      <c r="C209" s="177"/>
      <c r="D209" s="178"/>
      <c r="E209" s="178"/>
      <c r="F209" s="178"/>
      <c r="G209" s="178"/>
      <c r="H209" s="178"/>
      <c r="I209" s="178"/>
      <c r="J209" s="178"/>
      <c r="K209" s="178"/>
      <c r="L209" s="178"/>
      <c r="M209" s="178"/>
      <c r="N209" s="178"/>
      <c r="O209" s="178"/>
      <c r="P209" s="178"/>
      <c r="Q209" s="178"/>
      <c r="R209" s="179"/>
      <c r="S209" s="176"/>
      <c r="T209" s="180"/>
      <c r="U209" s="180"/>
      <c r="V209" s="180"/>
      <c r="AA209" s="3"/>
    </row>
    <row r="210" spans="2:27" x14ac:dyDescent="0.25">
      <c r="B210" s="20"/>
      <c r="C210" s="177"/>
      <c r="D210" s="178"/>
      <c r="E210" s="178"/>
      <c r="F210" s="178"/>
      <c r="G210" s="178"/>
      <c r="H210" s="178"/>
      <c r="I210" s="178"/>
      <c r="J210" s="178"/>
      <c r="K210" s="178"/>
      <c r="L210" s="178"/>
      <c r="M210" s="178"/>
      <c r="N210" s="178"/>
      <c r="O210" s="178"/>
      <c r="P210" s="178"/>
      <c r="Q210" s="178"/>
      <c r="R210" s="179"/>
      <c r="S210" s="176"/>
      <c r="T210" s="180"/>
      <c r="U210" s="180"/>
      <c r="V210" s="180"/>
      <c r="AA210" s="3"/>
    </row>
    <row r="211" spans="2:27" x14ac:dyDescent="0.25">
      <c r="B211" s="2"/>
      <c r="O211" s="170"/>
      <c r="P211" s="171"/>
      <c r="Q211" s="171"/>
      <c r="R211" s="181"/>
      <c r="S211" s="176"/>
      <c r="T211" s="176"/>
      <c r="AA211" s="3"/>
    </row>
    <row r="212" spans="2:27" x14ac:dyDescent="0.25">
      <c r="B212" s="2"/>
      <c r="O212" s="170"/>
      <c r="P212" s="171"/>
      <c r="Q212" s="171"/>
      <c r="R212" s="181"/>
      <c r="S212" s="176"/>
      <c r="T212" s="176"/>
      <c r="AA212" s="3"/>
    </row>
    <row r="213" spans="2:27" x14ac:dyDescent="0.25">
      <c r="B213" s="2"/>
      <c r="C213" s="323"/>
      <c r="D213" s="323"/>
      <c r="E213" s="323"/>
      <c r="F213" s="323"/>
      <c r="G213" s="323"/>
      <c r="H213" s="323"/>
      <c r="I213" s="323"/>
      <c r="J213" s="323"/>
      <c r="K213" s="323"/>
      <c r="O213" s="170"/>
      <c r="P213" s="171"/>
      <c r="Q213" s="171"/>
      <c r="R213" s="181"/>
      <c r="S213" s="176"/>
      <c r="T213" s="176"/>
      <c r="AA213" s="3"/>
    </row>
    <row r="214" spans="2:27" x14ac:dyDescent="0.25">
      <c r="B214" s="2"/>
      <c r="C214" s="324" t="s">
        <v>90</v>
      </c>
      <c r="D214" s="324"/>
      <c r="E214" s="324"/>
      <c r="F214" s="324"/>
      <c r="G214" s="324"/>
      <c r="H214" s="324"/>
      <c r="I214" s="324"/>
      <c r="J214" s="324"/>
      <c r="K214" s="324"/>
      <c r="L214" s="182"/>
      <c r="M214" s="182"/>
      <c r="N214" s="182"/>
      <c r="O214" s="176"/>
      <c r="P214" s="176"/>
      <c r="Q214" s="176"/>
      <c r="R214" s="176"/>
      <c r="S214" s="283" t="s">
        <v>22</v>
      </c>
      <c r="T214" s="283"/>
      <c r="U214" s="283"/>
      <c r="V214" s="283"/>
      <c r="W214" s="283"/>
      <c r="X214" s="283"/>
      <c r="Y214" s="283"/>
      <c r="Z214" s="283"/>
      <c r="AA214" s="3"/>
    </row>
    <row r="215" spans="2:27" x14ac:dyDescent="0.25">
      <c r="B215" s="2"/>
      <c r="C215" s="325" t="s">
        <v>91</v>
      </c>
      <c r="D215" s="325"/>
      <c r="E215" s="325"/>
      <c r="F215" s="325"/>
      <c r="G215" s="325"/>
      <c r="H215" s="325"/>
      <c r="I215" s="325"/>
      <c r="J215" s="325"/>
      <c r="K215" s="325"/>
      <c r="L215" s="173"/>
      <c r="M215" s="173"/>
      <c r="N215" s="173"/>
      <c r="O215" s="176"/>
      <c r="P215" s="176"/>
      <c r="Q215" s="176"/>
      <c r="R215" s="176"/>
      <c r="S215" s="284" t="s">
        <v>17</v>
      </c>
      <c r="T215" s="284"/>
      <c r="U215" s="284"/>
      <c r="V215" s="284"/>
      <c r="W215" s="284"/>
      <c r="X215" s="284"/>
      <c r="Y215" s="284"/>
      <c r="Z215" s="284"/>
      <c r="AA215" s="3"/>
    </row>
    <row r="216" spans="2:27" ht="16.5" thickBot="1" x14ac:dyDescent="0.3">
      <c r="B216" s="21"/>
      <c r="C216" s="279" t="s">
        <v>86</v>
      </c>
      <c r="D216" s="279"/>
      <c r="E216" s="279"/>
      <c r="F216" s="279"/>
      <c r="G216" s="279"/>
      <c r="H216" s="279"/>
      <c r="I216" s="279"/>
      <c r="J216" s="279"/>
      <c r="K216" s="279"/>
      <c r="L216" s="183"/>
      <c r="M216" s="183"/>
      <c r="N216" s="183"/>
      <c r="O216" s="22"/>
      <c r="P216" s="22"/>
      <c r="Q216" s="22"/>
      <c r="R216" s="22"/>
      <c r="S216" s="279" t="s">
        <v>7</v>
      </c>
      <c r="T216" s="279"/>
      <c r="U216" s="279"/>
      <c r="V216" s="279"/>
      <c r="W216" s="279"/>
      <c r="X216" s="279"/>
      <c r="Y216" s="279"/>
      <c r="Z216" s="279"/>
      <c r="AA216" s="23"/>
    </row>
    <row r="217" spans="2:27" x14ac:dyDescent="0.25">
      <c r="B217" s="288"/>
      <c r="C217" s="289"/>
      <c r="D217" s="289"/>
      <c r="E217" s="289"/>
      <c r="F217" s="289"/>
      <c r="G217" s="289"/>
      <c r="H217" s="289"/>
      <c r="I217" s="289"/>
      <c r="J217" s="289"/>
      <c r="K217" s="289"/>
      <c r="L217" s="289"/>
      <c r="M217" s="289"/>
      <c r="N217" s="289"/>
      <c r="O217" s="290"/>
      <c r="P217" s="297" t="s">
        <v>18</v>
      </c>
      <c r="Q217" s="298"/>
      <c r="R217" s="298"/>
      <c r="S217" s="298"/>
      <c r="T217" s="298"/>
      <c r="U217" s="298"/>
      <c r="V217" s="298"/>
      <c r="W217" s="298"/>
      <c r="X217" s="298"/>
      <c r="Y217" s="299"/>
      <c r="Z217" s="306"/>
      <c r="AA217" s="307"/>
    </row>
    <row r="218" spans="2:27" x14ac:dyDescent="0.25">
      <c r="B218" s="291"/>
      <c r="C218" s="292"/>
      <c r="D218" s="292"/>
      <c r="E218" s="292"/>
      <c r="F218" s="292"/>
      <c r="G218" s="292"/>
      <c r="H218" s="292"/>
      <c r="I218" s="292"/>
      <c r="J218" s="292"/>
      <c r="K218" s="292"/>
      <c r="L218" s="292"/>
      <c r="M218" s="292"/>
      <c r="N218" s="292"/>
      <c r="O218" s="293"/>
      <c r="P218" s="300"/>
      <c r="Q218" s="301"/>
      <c r="R218" s="301"/>
      <c r="S218" s="301"/>
      <c r="T218" s="301"/>
      <c r="U218" s="301"/>
      <c r="V218" s="301"/>
      <c r="W218" s="301"/>
      <c r="X218" s="301"/>
      <c r="Y218" s="302"/>
      <c r="Z218" s="308"/>
      <c r="AA218" s="309"/>
    </row>
    <row r="219" spans="2:27" ht="30" customHeight="1" x14ac:dyDescent="0.25">
      <c r="B219" s="294"/>
      <c r="C219" s="295"/>
      <c r="D219" s="295"/>
      <c r="E219" s="295"/>
      <c r="F219" s="295"/>
      <c r="G219" s="295"/>
      <c r="H219" s="295"/>
      <c r="I219" s="295"/>
      <c r="J219" s="295"/>
      <c r="K219" s="295"/>
      <c r="L219" s="295"/>
      <c r="M219" s="295"/>
      <c r="N219" s="295"/>
      <c r="O219" s="296"/>
      <c r="P219" s="303"/>
      <c r="Q219" s="304"/>
      <c r="R219" s="304"/>
      <c r="S219" s="304"/>
      <c r="T219" s="304"/>
      <c r="U219" s="304"/>
      <c r="V219" s="304"/>
      <c r="W219" s="304"/>
      <c r="X219" s="304"/>
      <c r="Y219" s="305"/>
      <c r="Z219" s="310"/>
      <c r="AA219" s="311"/>
    </row>
    <row r="220" spans="2:27" x14ac:dyDescent="0.25">
      <c r="B220" s="2"/>
      <c r="AA220" s="3"/>
    </row>
    <row r="221" spans="2:27" x14ac:dyDescent="0.25">
      <c r="B221" s="2"/>
      <c r="C221" s="171" t="s">
        <v>4</v>
      </c>
      <c r="D221" s="312" t="str">
        <f>D178</f>
        <v>207 DE 2024</v>
      </c>
      <c r="E221" s="312"/>
      <c r="F221" s="312"/>
      <c r="G221" s="312"/>
      <c r="H221" s="312"/>
      <c r="I221" s="312"/>
      <c r="J221" s="312"/>
      <c r="K221" s="312"/>
      <c r="L221" s="312"/>
      <c r="M221" s="312"/>
      <c r="N221" s="170"/>
      <c r="Q221" s="315"/>
      <c r="R221" s="315"/>
      <c r="S221" s="315"/>
      <c r="T221" s="313"/>
      <c r="U221" s="313"/>
      <c r="V221" s="313"/>
      <c r="W221" s="313"/>
      <c r="X221" s="313"/>
      <c r="Y221" s="313"/>
      <c r="AA221" s="4"/>
    </row>
    <row r="222" spans="2:27" ht="32.25" customHeight="1" x14ac:dyDescent="0.25">
      <c r="B222" s="2"/>
      <c r="C222" s="171" t="s">
        <v>5</v>
      </c>
      <c r="D222" s="314" t="str">
        <f>D179</f>
        <v>ENVIRONMENTAL AND GEOMEDCHANICAL SOLUTIONS - EGS SAS</v>
      </c>
      <c r="E222" s="314"/>
      <c r="F222" s="314"/>
      <c r="G222" s="314"/>
      <c r="H222" s="314"/>
      <c r="I222" s="314"/>
      <c r="J222" s="314"/>
      <c r="K222" s="314"/>
      <c r="L222" s="314"/>
      <c r="M222" s="314"/>
      <c r="N222" s="172"/>
      <c r="Q222" s="315" t="s">
        <v>6</v>
      </c>
      <c r="R222" s="315"/>
      <c r="S222" s="315"/>
      <c r="T222" s="312" t="str">
        <f>T179</f>
        <v>HR INGENIERA SAS</v>
      </c>
      <c r="U222" s="312"/>
      <c r="V222" s="312"/>
      <c r="W222" s="312"/>
      <c r="X222" s="312"/>
      <c r="Y222" s="312"/>
      <c r="Z222" s="174"/>
      <c r="AA222" s="175"/>
    </row>
    <row r="223" spans="2:27" x14ac:dyDescent="0.25">
      <c r="B223" s="2"/>
      <c r="AA223" s="3"/>
    </row>
    <row r="224" spans="2:27" ht="45" customHeight="1" x14ac:dyDescent="0.25">
      <c r="B224" s="326" t="s">
        <v>8</v>
      </c>
      <c r="C224" s="327"/>
      <c r="D224" s="328" t="s">
        <v>93</v>
      </c>
      <c r="E224" s="328"/>
      <c r="F224" s="328"/>
      <c r="G224" s="328"/>
      <c r="H224" s="328"/>
      <c r="I224" s="328"/>
      <c r="J224" s="328"/>
      <c r="K224" s="328"/>
      <c r="L224" s="328"/>
      <c r="M224" s="328"/>
      <c r="N224" s="328"/>
      <c r="O224" s="328"/>
      <c r="P224" s="328"/>
      <c r="Q224" s="328"/>
      <c r="R224" s="328"/>
      <c r="S224" s="328"/>
      <c r="T224" s="328"/>
      <c r="U224" s="328"/>
      <c r="V224" s="328"/>
      <c r="W224" s="328"/>
      <c r="X224" s="328"/>
      <c r="Y224" s="328"/>
      <c r="Z224" s="328"/>
      <c r="AA224" s="329"/>
    </row>
    <row r="225" spans="2:27" x14ac:dyDescent="0.25">
      <c r="B225" s="2"/>
      <c r="AA225" s="3"/>
    </row>
    <row r="226" spans="2:27" ht="32.25" customHeight="1" x14ac:dyDescent="0.25">
      <c r="B226" s="330" t="str">
        <f>B183</f>
        <v>ITEM No.    4.52</v>
      </c>
      <c r="C226" s="318"/>
      <c r="D226" s="318" t="str">
        <f>D183</f>
        <v>SUMINISTRO FIGURADO Y ARMADO DE ACERO DE REFUERZO 60000 PSI</v>
      </c>
      <c r="E226" s="319"/>
      <c r="F226" s="319"/>
      <c r="G226" s="319"/>
      <c r="H226" s="319"/>
      <c r="I226" s="319"/>
      <c r="J226" s="319"/>
      <c r="K226" s="319"/>
      <c r="L226" s="319"/>
      <c r="M226" s="319"/>
      <c r="N226" s="319"/>
      <c r="O226" s="319"/>
      <c r="P226" s="319"/>
      <c r="Q226" s="319"/>
      <c r="R226" s="319"/>
      <c r="S226" s="319"/>
      <c r="T226" s="319"/>
      <c r="U226" s="319"/>
      <c r="V226" s="319"/>
      <c r="W226" s="319"/>
      <c r="X226" s="320"/>
      <c r="Y226" s="316" t="s">
        <v>3</v>
      </c>
      <c r="Z226" s="317"/>
      <c r="AA226" s="5" t="str">
        <f>AA183</f>
        <v>KG</v>
      </c>
    </row>
    <row r="227" spans="2:27" x14ac:dyDescent="0.25">
      <c r="B227" s="2"/>
      <c r="R227" s="176"/>
      <c r="AA227" s="4"/>
    </row>
    <row r="228" spans="2:27" ht="33.75" customHeight="1" x14ac:dyDescent="0.3">
      <c r="B228" s="6" t="s">
        <v>9</v>
      </c>
      <c r="C228" s="7" t="s">
        <v>10</v>
      </c>
      <c r="D228" s="321" t="s">
        <v>11</v>
      </c>
      <c r="E228" s="321"/>
      <c r="F228" s="321"/>
      <c r="G228" s="321"/>
      <c r="H228" s="321" t="s">
        <v>153</v>
      </c>
      <c r="I228" s="321"/>
      <c r="J228" s="321"/>
      <c r="K228" s="321" t="s">
        <v>154</v>
      </c>
      <c r="L228" s="321"/>
      <c r="M228" s="322"/>
      <c r="N228" s="112" t="s">
        <v>155</v>
      </c>
      <c r="O228" s="321" t="s">
        <v>20</v>
      </c>
      <c r="P228" s="321"/>
      <c r="Q228" s="322"/>
      <c r="R228" s="8" t="s">
        <v>19</v>
      </c>
      <c r="S228" s="331" t="s">
        <v>21</v>
      </c>
      <c r="T228" s="332"/>
      <c r="U228" s="332"/>
      <c r="V228" s="332"/>
      <c r="W228" s="332"/>
      <c r="X228" s="332"/>
      <c r="Y228" s="332"/>
      <c r="Z228" s="332"/>
      <c r="AA228" s="333"/>
    </row>
    <row r="229" spans="2:27" ht="21.75" customHeight="1" x14ac:dyDescent="0.25">
      <c r="B229" s="9">
        <v>1</v>
      </c>
      <c r="C229" s="10" t="s">
        <v>14</v>
      </c>
      <c r="D229" s="278"/>
      <c r="E229" s="278"/>
      <c r="F229" s="278"/>
      <c r="G229" s="278"/>
      <c r="H229" s="278"/>
      <c r="I229" s="278"/>
      <c r="J229" s="278"/>
      <c r="K229" s="278"/>
      <c r="L229" s="278"/>
      <c r="M229" s="278"/>
      <c r="N229" s="134"/>
      <c r="O229" s="278"/>
      <c r="P229" s="278"/>
      <c r="Q229" s="278"/>
      <c r="R229" s="11">
        <f>R186</f>
        <v>48647.59</v>
      </c>
      <c r="S229" s="331"/>
      <c r="T229" s="332"/>
      <c r="U229" s="332"/>
      <c r="V229" s="332"/>
      <c r="W229" s="332"/>
      <c r="X229" s="332"/>
      <c r="Y229" s="332"/>
      <c r="Z229" s="332"/>
      <c r="AA229" s="333"/>
    </row>
    <row r="230" spans="2:27" ht="21.75" customHeight="1" x14ac:dyDescent="0.25">
      <c r="B230" s="12">
        <v>2</v>
      </c>
      <c r="C230" s="13" t="s">
        <v>15</v>
      </c>
      <c r="D230" s="278"/>
      <c r="E230" s="278"/>
      <c r="F230" s="278"/>
      <c r="G230" s="278"/>
      <c r="H230" s="278"/>
      <c r="I230" s="278"/>
      <c r="J230" s="278"/>
      <c r="K230" s="278"/>
      <c r="L230" s="278"/>
      <c r="M230" s="278"/>
      <c r="N230" s="134"/>
      <c r="O230" s="278"/>
      <c r="P230" s="278"/>
      <c r="Q230" s="278"/>
      <c r="R230" s="11"/>
      <c r="S230" s="334"/>
      <c r="T230" s="335"/>
      <c r="U230" s="335"/>
      <c r="V230" s="335"/>
      <c r="W230" s="335"/>
      <c r="X230" s="335"/>
      <c r="Y230" s="335"/>
      <c r="Z230" s="335"/>
      <c r="AA230" s="336"/>
    </row>
    <row r="231" spans="2:27" ht="21.75" customHeight="1" x14ac:dyDescent="0.25">
      <c r="B231" s="9"/>
      <c r="C231" s="13" t="s">
        <v>148</v>
      </c>
      <c r="D231" s="278">
        <f>1006-750</f>
        <v>256</v>
      </c>
      <c r="E231" s="278"/>
      <c r="F231" s="278"/>
      <c r="G231" s="278"/>
      <c r="H231" s="278"/>
      <c r="I231" s="278"/>
      <c r="J231" s="278"/>
      <c r="K231" s="278"/>
      <c r="L231" s="278"/>
      <c r="M231" s="278"/>
      <c r="N231" s="134"/>
      <c r="O231" s="278"/>
      <c r="P231" s="278"/>
      <c r="Q231" s="278"/>
      <c r="R231" s="11"/>
      <c r="S231" s="334"/>
      <c r="T231" s="335"/>
      <c r="U231" s="335"/>
      <c r="V231" s="335"/>
      <c r="W231" s="335"/>
      <c r="X231" s="335"/>
      <c r="Y231" s="335"/>
      <c r="Z231" s="335"/>
      <c r="AA231" s="336"/>
    </row>
    <row r="232" spans="2:27" ht="21.75" customHeight="1" x14ac:dyDescent="0.25">
      <c r="B232" s="14"/>
      <c r="C232" s="184" t="s">
        <v>157</v>
      </c>
      <c r="D232" s="285">
        <v>3</v>
      </c>
      <c r="E232" s="286"/>
      <c r="F232" s="286"/>
      <c r="G232" s="287"/>
      <c r="H232" s="340">
        <v>4</v>
      </c>
      <c r="I232" s="340"/>
      <c r="J232" s="340"/>
      <c r="K232" s="341">
        <v>0.99399999999999999</v>
      </c>
      <c r="L232" s="341"/>
      <c r="M232" s="341"/>
      <c r="N232" s="134">
        <v>5</v>
      </c>
      <c r="O232" s="278">
        <f>ROUNDUP(D231/3,0)*2</f>
        <v>172</v>
      </c>
      <c r="P232" s="278"/>
      <c r="Q232" s="278"/>
      <c r="R232" s="11">
        <f t="shared" ref="R232:R237" si="10">ROUND(O232*N232*K232*D232,2)</f>
        <v>2564.52</v>
      </c>
      <c r="S232" s="334"/>
      <c r="T232" s="335"/>
      <c r="U232" s="335"/>
      <c r="V232" s="335"/>
      <c r="W232" s="335"/>
      <c r="X232" s="335"/>
      <c r="Y232" s="335"/>
      <c r="Z232" s="335"/>
      <c r="AA232" s="336"/>
    </row>
    <row r="233" spans="2:27" ht="21.75" customHeight="1" x14ac:dyDescent="0.3">
      <c r="B233" s="15"/>
      <c r="C233" s="184" t="s">
        <v>158</v>
      </c>
      <c r="D233" s="285">
        <v>1.1000000000000001</v>
      </c>
      <c r="E233" s="286"/>
      <c r="F233" s="286"/>
      <c r="G233" s="287"/>
      <c r="H233" s="340">
        <v>4</v>
      </c>
      <c r="I233" s="340"/>
      <c r="J233" s="340"/>
      <c r="K233" s="341">
        <v>0.99399999999999999</v>
      </c>
      <c r="L233" s="341"/>
      <c r="M233" s="341"/>
      <c r="N233" s="134">
        <f>ROUND(D232/0.2,0)</f>
        <v>15</v>
      </c>
      <c r="O233" s="278">
        <f>O232</f>
        <v>172</v>
      </c>
      <c r="P233" s="278"/>
      <c r="Q233" s="278"/>
      <c r="R233" s="11">
        <f t="shared" si="10"/>
        <v>2820.97</v>
      </c>
      <c r="S233" s="334"/>
      <c r="T233" s="335"/>
      <c r="U233" s="335"/>
      <c r="V233" s="335"/>
      <c r="W233" s="335"/>
      <c r="X233" s="335"/>
      <c r="Y233" s="335"/>
      <c r="Z233" s="335"/>
      <c r="AA233" s="336"/>
    </row>
    <row r="234" spans="2:27" ht="21.75" customHeight="1" x14ac:dyDescent="0.3">
      <c r="B234" s="15"/>
      <c r="C234" s="184" t="s">
        <v>159</v>
      </c>
      <c r="D234" s="285">
        <v>4.5</v>
      </c>
      <c r="E234" s="286"/>
      <c r="F234" s="286"/>
      <c r="G234" s="287"/>
      <c r="H234" s="340" t="s">
        <v>161</v>
      </c>
      <c r="I234" s="340"/>
      <c r="J234" s="340"/>
      <c r="K234" s="278">
        <v>0.56000000000000005</v>
      </c>
      <c r="L234" s="278"/>
      <c r="M234" s="278"/>
      <c r="N234" s="134">
        <v>2</v>
      </c>
      <c r="O234" s="278">
        <f>ROUNDUP(D231/3,0)+1</f>
        <v>87</v>
      </c>
      <c r="P234" s="278"/>
      <c r="Q234" s="278"/>
      <c r="R234" s="11">
        <f t="shared" si="10"/>
        <v>438.48</v>
      </c>
      <c r="S234" s="334"/>
      <c r="T234" s="335"/>
      <c r="U234" s="335"/>
      <c r="V234" s="335"/>
      <c r="W234" s="335"/>
      <c r="X234" s="335"/>
      <c r="Y234" s="335"/>
      <c r="Z234" s="335"/>
      <c r="AA234" s="336"/>
    </row>
    <row r="235" spans="2:27" ht="21.75" customHeight="1" x14ac:dyDescent="0.3">
      <c r="B235" s="15"/>
      <c r="C235" s="184" t="s">
        <v>160</v>
      </c>
      <c r="D235" s="285">
        <v>0.38</v>
      </c>
      <c r="E235" s="286"/>
      <c r="F235" s="286"/>
      <c r="G235" s="287"/>
      <c r="H235" s="340" t="s">
        <v>161</v>
      </c>
      <c r="I235" s="340"/>
      <c r="J235" s="340"/>
      <c r="K235" s="278">
        <v>0.56000000000000005</v>
      </c>
      <c r="L235" s="278"/>
      <c r="M235" s="278"/>
      <c r="N235" s="134">
        <f>ROUND(D234/0.2,0)</f>
        <v>23</v>
      </c>
      <c r="O235" s="278">
        <f>O234</f>
        <v>87</v>
      </c>
      <c r="P235" s="278"/>
      <c r="Q235" s="278"/>
      <c r="R235" s="11">
        <f t="shared" si="10"/>
        <v>425.81</v>
      </c>
      <c r="S235" s="334"/>
      <c r="T235" s="335"/>
      <c r="U235" s="335"/>
      <c r="V235" s="335"/>
      <c r="W235" s="335"/>
      <c r="X235" s="335"/>
      <c r="Y235" s="335"/>
      <c r="Z235" s="335"/>
      <c r="AA235" s="336"/>
    </row>
    <row r="236" spans="2:27" ht="21.75" customHeight="1" x14ac:dyDescent="0.3">
      <c r="B236" s="15"/>
      <c r="C236" s="184" t="s">
        <v>211</v>
      </c>
      <c r="D236" s="285">
        <v>3</v>
      </c>
      <c r="E236" s="286"/>
      <c r="F236" s="286"/>
      <c r="G236" s="287"/>
      <c r="H236" s="340" t="s">
        <v>161</v>
      </c>
      <c r="I236" s="340"/>
      <c r="J236" s="340"/>
      <c r="K236" s="278">
        <v>0.56000000000000005</v>
      </c>
      <c r="L236" s="278"/>
      <c r="M236" s="278"/>
      <c r="N236" s="134">
        <v>5</v>
      </c>
      <c r="O236" s="278">
        <f>ROUNDUP(D231/3,0)*2</f>
        <v>172</v>
      </c>
      <c r="P236" s="278"/>
      <c r="Q236" s="278"/>
      <c r="R236" s="11">
        <f t="shared" si="10"/>
        <v>1444.8</v>
      </c>
      <c r="S236" s="334"/>
      <c r="T236" s="335"/>
      <c r="U236" s="335"/>
      <c r="V236" s="335"/>
      <c r="W236" s="335"/>
      <c r="X236" s="335"/>
      <c r="Y236" s="335"/>
      <c r="Z236" s="335"/>
      <c r="AA236" s="336"/>
    </row>
    <row r="237" spans="2:27" ht="21.75" customHeight="1" x14ac:dyDescent="0.3">
      <c r="B237" s="15"/>
      <c r="C237" s="184" t="s">
        <v>212</v>
      </c>
      <c r="D237" s="285">
        <f>0.2+0.12*2+0.75</f>
        <v>1.19</v>
      </c>
      <c r="E237" s="286"/>
      <c r="F237" s="286"/>
      <c r="G237" s="287"/>
      <c r="H237" s="340" t="s">
        <v>161</v>
      </c>
      <c r="I237" s="340"/>
      <c r="J237" s="340"/>
      <c r="K237" s="278">
        <v>0.56000000000000005</v>
      </c>
      <c r="L237" s="278"/>
      <c r="M237" s="278"/>
      <c r="N237" s="134">
        <f>ROUND(D236/0.25,0)</f>
        <v>12</v>
      </c>
      <c r="O237" s="278">
        <f>O236</f>
        <v>172</v>
      </c>
      <c r="P237" s="278"/>
      <c r="Q237" s="278"/>
      <c r="R237" s="11">
        <f t="shared" si="10"/>
        <v>1375.45</v>
      </c>
      <c r="S237" s="334"/>
      <c r="T237" s="335"/>
      <c r="U237" s="335"/>
      <c r="V237" s="335"/>
      <c r="W237" s="335"/>
      <c r="X237" s="335"/>
      <c r="Y237" s="335"/>
      <c r="Z237" s="335"/>
      <c r="AA237" s="336"/>
    </row>
    <row r="238" spans="2:27" ht="21.75" customHeight="1" x14ac:dyDescent="0.3">
      <c r="B238" s="15"/>
      <c r="C238" s="184"/>
      <c r="D238" s="285"/>
      <c r="E238" s="286"/>
      <c r="F238" s="286"/>
      <c r="G238" s="287"/>
      <c r="H238" s="340"/>
      <c r="I238" s="340"/>
      <c r="J238" s="340"/>
      <c r="K238" s="278"/>
      <c r="L238" s="278"/>
      <c r="M238" s="278"/>
      <c r="N238" s="134"/>
      <c r="O238" s="278"/>
      <c r="P238" s="278"/>
      <c r="Q238" s="278"/>
      <c r="R238" s="11"/>
      <c r="S238" s="334"/>
      <c r="T238" s="335"/>
      <c r="U238" s="335"/>
      <c r="V238" s="335"/>
      <c r="W238" s="335"/>
      <c r="X238" s="335"/>
      <c r="Y238" s="335"/>
      <c r="Z238" s="335"/>
      <c r="AA238" s="336"/>
    </row>
    <row r="239" spans="2:27" ht="21.75" customHeight="1" x14ac:dyDescent="0.3">
      <c r="B239" s="15"/>
      <c r="C239" s="13" t="s">
        <v>104</v>
      </c>
      <c r="D239" s="285"/>
      <c r="E239" s="286"/>
      <c r="F239" s="286"/>
      <c r="G239" s="287"/>
      <c r="H239" s="278"/>
      <c r="I239" s="278"/>
      <c r="J239" s="278"/>
      <c r="K239" s="278"/>
      <c r="L239" s="278"/>
      <c r="M239" s="278"/>
      <c r="N239" s="134"/>
      <c r="O239" s="278"/>
      <c r="P239" s="278"/>
      <c r="Q239" s="278"/>
      <c r="R239" s="11"/>
      <c r="S239" s="334"/>
      <c r="T239" s="335"/>
      <c r="U239" s="335"/>
      <c r="V239" s="335"/>
      <c r="W239" s="335"/>
      <c r="X239" s="335"/>
      <c r="Y239" s="335"/>
      <c r="Z239" s="335"/>
      <c r="AA239" s="336"/>
    </row>
    <row r="240" spans="2:27" ht="21.75" customHeight="1" x14ac:dyDescent="0.3">
      <c r="B240" s="15"/>
      <c r="C240" s="184" t="s">
        <v>163</v>
      </c>
      <c r="D240" s="278">
        <v>4.0999999999999996</v>
      </c>
      <c r="E240" s="278"/>
      <c r="F240" s="278"/>
      <c r="G240" s="278"/>
      <c r="H240" s="340">
        <v>4</v>
      </c>
      <c r="I240" s="340"/>
      <c r="J240" s="340"/>
      <c r="K240" s="341">
        <v>0.99399999999999999</v>
      </c>
      <c r="L240" s="341"/>
      <c r="M240" s="341"/>
      <c r="N240" s="134">
        <f>ROUND(1.2/0.2,0)</f>
        <v>6</v>
      </c>
      <c r="O240" s="278">
        <v>1</v>
      </c>
      <c r="P240" s="278"/>
      <c r="Q240" s="278"/>
      <c r="R240" s="11">
        <f t="shared" ref="R240:R241" si="11">ROUND(O240*N240*K240*D240,2)</f>
        <v>24.45</v>
      </c>
      <c r="S240" s="334"/>
      <c r="T240" s="335"/>
      <c r="U240" s="335"/>
      <c r="V240" s="335"/>
      <c r="W240" s="335"/>
      <c r="X240" s="335"/>
      <c r="Y240" s="335"/>
      <c r="Z240" s="335"/>
      <c r="AA240" s="336"/>
    </row>
    <row r="241" spans="2:27" ht="21.75" customHeight="1" x14ac:dyDescent="0.3">
      <c r="B241" s="15"/>
      <c r="C241" s="184" t="s">
        <v>164</v>
      </c>
      <c r="D241" s="278">
        <v>1.3</v>
      </c>
      <c r="E241" s="278"/>
      <c r="F241" s="278"/>
      <c r="G241" s="278"/>
      <c r="H241" s="340" t="s">
        <v>165</v>
      </c>
      <c r="I241" s="340"/>
      <c r="J241" s="340"/>
      <c r="K241" s="341">
        <v>0.99399999999999999</v>
      </c>
      <c r="L241" s="341"/>
      <c r="M241" s="341"/>
      <c r="N241" s="134">
        <f>ROUND(D240/0.25,0)</f>
        <v>16</v>
      </c>
      <c r="O241" s="278">
        <v>1</v>
      </c>
      <c r="P241" s="278"/>
      <c r="Q241" s="278"/>
      <c r="R241" s="11">
        <f t="shared" si="11"/>
        <v>20.68</v>
      </c>
      <c r="S241" s="334"/>
      <c r="T241" s="335"/>
      <c r="U241" s="335"/>
      <c r="V241" s="335"/>
      <c r="W241" s="335"/>
      <c r="X241" s="335"/>
      <c r="Y241" s="335"/>
      <c r="Z241" s="335"/>
      <c r="AA241" s="336"/>
    </row>
    <row r="242" spans="2:27" ht="21.75" customHeight="1" x14ac:dyDescent="0.3">
      <c r="B242" s="15"/>
      <c r="C242" s="184" t="s">
        <v>166</v>
      </c>
      <c r="D242" s="278">
        <v>4.5</v>
      </c>
      <c r="E242" s="278"/>
      <c r="F242" s="278"/>
      <c r="G242" s="278"/>
      <c r="H242" s="340">
        <v>4</v>
      </c>
      <c r="I242" s="340"/>
      <c r="J242" s="340"/>
      <c r="K242" s="341">
        <v>0.99399999999999999</v>
      </c>
      <c r="L242" s="341"/>
      <c r="M242" s="341"/>
      <c r="N242" s="134">
        <f>ROUND(1.2/0.2,0)</f>
        <v>6</v>
      </c>
      <c r="O242" s="278">
        <v>1</v>
      </c>
      <c r="P242" s="278"/>
      <c r="Q242" s="278"/>
      <c r="R242" s="11">
        <f t="shared" ref="R242:R243" si="12">ROUND(O242*N242*K242*D242,2)</f>
        <v>26.84</v>
      </c>
      <c r="S242" s="334"/>
      <c r="T242" s="335"/>
      <c r="U242" s="335"/>
      <c r="V242" s="335"/>
      <c r="W242" s="335"/>
      <c r="X242" s="335"/>
      <c r="Y242" s="335"/>
      <c r="Z242" s="335"/>
      <c r="AA242" s="336"/>
    </row>
    <row r="243" spans="2:27" ht="21.75" customHeight="1" x14ac:dyDescent="0.3">
      <c r="B243" s="15"/>
      <c r="C243" s="184" t="s">
        <v>167</v>
      </c>
      <c r="D243" s="278">
        <v>1.3</v>
      </c>
      <c r="E243" s="278"/>
      <c r="F243" s="278"/>
      <c r="G243" s="278"/>
      <c r="H243" s="340" t="s">
        <v>165</v>
      </c>
      <c r="I243" s="340"/>
      <c r="J243" s="340"/>
      <c r="K243" s="341">
        <v>0.99399999999999999</v>
      </c>
      <c r="L243" s="341"/>
      <c r="M243" s="341"/>
      <c r="N243" s="134">
        <f>ROUND(D242/0.25,0)</f>
        <v>18</v>
      </c>
      <c r="O243" s="278">
        <v>1</v>
      </c>
      <c r="P243" s="278"/>
      <c r="Q243" s="278"/>
      <c r="R243" s="11">
        <f t="shared" si="12"/>
        <v>23.26</v>
      </c>
      <c r="S243" s="334"/>
      <c r="T243" s="335"/>
      <c r="U243" s="335"/>
      <c r="V243" s="335"/>
      <c r="W243" s="335"/>
      <c r="X243" s="335"/>
      <c r="Y243" s="335"/>
      <c r="Z243" s="335"/>
      <c r="AA243" s="336"/>
    </row>
    <row r="244" spans="2:27" ht="21.75" customHeight="1" x14ac:dyDescent="0.3">
      <c r="B244" s="15"/>
      <c r="C244" s="184" t="s">
        <v>168</v>
      </c>
      <c r="D244" s="278">
        <v>11</v>
      </c>
      <c r="E244" s="278"/>
      <c r="F244" s="278"/>
      <c r="G244" s="278"/>
      <c r="H244" s="340">
        <v>4</v>
      </c>
      <c r="I244" s="340"/>
      <c r="J244" s="340"/>
      <c r="K244" s="341">
        <v>0.99399999999999999</v>
      </c>
      <c r="L244" s="341"/>
      <c r="M244" s="341"/>
      <c r="N244" s="134">
        <f>ROUND(1.2/0.2,0)</f>
        <v>6</v>
      </c>
      <c r="O244" s="278">
        <v>1</v>
      </c>
      <c r="P244" s="278"/>
      <c r="Q244" s="278"/>
      <c r="R244" s="11">
        <f t="shared" ref="R244:R245" si="13">ROUND(O244*N244*K244*D244,2)</f>
        <v>65.599999999999994</v>
      </c>
      <c r="S244" s="334"/>
      <c r="T244" s="335"/>
      <c r="U244" s="335"/>
      <c r="V244" s="335"/>
      <c r="W244" s="335"/>
      <c r="X244" s="335"/>
      <c r="Y244" s="335"/>
      <c r="Z244" s="335"/>
      <c r="AA244" s="336"/>
    </row>
    <row r="245" spans="2:27" ht="21.75" customHeight="1" x14ac:dyDescent="0.3">
      <c r="B245" s="15"/>
      <c r="C245" s="184" t="s">
        <v>169</v>
      </c>
      <c r="D245" s="278">
        <v>1.3</v>
      </c>
      <c r="E245" s="278"/>
      <c r="F245" s="278"/>
      <c r="G245" s="278"/>
      <c r="H245" s="340" t="s">
        <v>165</v>
      </c>
      <c r="I245" s="340"/>
      <c r="J245" s="340"/>
      <c r="K245" s="341">
        <v>0.99399999999999999</v>
      </c>
      <c r="L245" s="341"/>
      <c r="M245" s="341"/>
      <c r="N245" s="134">
        <f>ROUND(D244/0.25,0)</f>
        <v>44</v>
      </c>
      <c r="O245" s="278">
        <v>1</v>
      </c>
      <c r="P245" s="278"/>
      <c r="Q245" s="278"/>
      <c r="R245" s="11">
        <f t="shared" si="13"/>
        <v>56.86</v>
      </c>
      <c r="S245" s="334"/>
      <c r="T245" s="335"/>
      <c r="U245" s="335"/>
      <c r="V245" s="335"/>
      <c r="W245" s="335"/>
      <c r="X245" s="335"/>
      <c r="Y245" s="335"/>
      <c r="Z245" s="335"/>
      <c r="AA245" s="336"/>
    </row>
    <row r="246" spans="2:27" ht="21.75" customHeight="1" x14ac:dyDescent="0.3">
      <c r="B246" s="15"/>
      <c r="C246" s="184" t="s">
        <v>170</v>
      </c>
      <c r="D246" s="278">
        <v>3.5</v>
      </c>
      <c r="E246" s="278"/>
      <c r="F246" s="278"/>
      <c r="G246" s="278"/>
      <c r="H246" s="340">
        <v>4</v>
      </c>
      <c r="I246" s="340"/>
      <c r="J246" s="340"/>
      <c r="K246" s="341">
        <v>0.99399999999999999</v>
      </c>
      <c r="L246" s="341"/>
      <c r="M246" s="341"/>
      <c r="N246" s="134">
        <f>ROUND(1.2/0.2,0)</f>
        <v>6</v>
      </c>
      <c r="O246" s="278">
        <v>1</v>
      </c>
      <c r="P246" s="278"/>
      <c r="Q246" s="278"/>
      <c r="R246" s="11">
        <f t="shared" ref="R246:R247" si="14">ROUND(O246*N246*K246*D246,2)</f>
        <v>20.87</v>
      </c>
      <c r="S246" s="334"/>
      <c r="T246" s="335"/>
      <c r="U246" s="335"/>
      <c r="V246" s="335"/>
      <c r="W246" s="335"/>
      <c r="X246" s="335"/>
      <c r="Y246" s="335"/>
      <c r="Z246" s="335"/>
      <c r="AA246" s="336"/>
    </row>
    <row r="247" spans="2:27" ht="21.75" customHeight="1" x14ac:dyDescent="0.3">
      <c r="B247" s="15"/>
      <c r="C247" s="184" t="s">
        <v>171</v>
      </c>
      <c r="D247" s="278">
        <v>1.3</v>
      </c>
      <c r="E247" s="278"/>
      <c r="F247" s="278"/>
      <c r="G247" s="278"/>
      <c r="H247" s="340" t="s">
        <v>165</v>
      </c>
      <c r="I247" s="340"/>
      <c r="J247" s="340"/>
      <c r="K247" s="341">
        <v>0.99399999999999999</v>
      </c>
      <c r="L247" s="341"/>
      <c r="M247" s="341"/>
      <c r="N247" s="134">
        <f>ROUND(D246/0.25,0)</f>
        <v>14</v>
      </c>
      <c r="O247" s="278">
        <v>1</v>
      </c>
      <c r="P247" s="278"/>
      <c r="Q247" s="278"/>
      <c r="R247" s="11">
        <f t="shared" si="14"/>
        <v>18.09</v>
      </c>
      <c r="S247" s="334"/>
      <c r="T247" s="335"/>
      <c r="U247" s="335"/>
      <c r="V247" s="335"/>
      <c r="W247" s="335"/>
      <c r="X247" s="335"/>
      <c r="Y247" s="335"/>
      <c r="Z247" s="335"/>
      <c r="AA247" s="336"/>
    </row>
    <row r="248" spans="2:27" ht="21.75" customHeight="1" x14ac:dyDescent="0.3">
      <c r="B248" s="15"/>
      <c r="C248" s="184"/>
      <c r="D248" s="278"/>
      <c r="E248" s="278"/>
      <c r="F248" s="278"/>
      <c r="G248" s="278"/>
      <c r="H248" s="340"/>
      <c r="I248" s="340"/>
      <c r="J248" s="340"/>
      <c r="K248" s="341"/>
      <c r="L248" s="341"/>
      <c r="M248" s="341"/>
      <c r="N248" s="134"/>
      <c r="O248" s="278"/>
      <c r="P248" s="278"/>
      <c r="Q248" s="278"/>
      <c r="R248" s="11"/>
      <c r="S248" s="334"/>
      <c r="T248" s="335"/>
      <c r="U248" s="335"/>
      <c r="V248" s="335"/>
      <c r="W248" s="335"/>
      <c r="X248" s="335"/>
      <c r="Y248" s="335"/>
      <c r="Z248" s="335"/>
      <c r="AA248" s="336"/>
    </row>
    <row r="249" spans="2:27" ht="21.75" customHeight="1" x14ac:dyDescent="0.3">
      <c r="B249" s="15"/>
      <c r="C249" s="16"/>
      <c r="D249" s="280" t="s">
        <v>105</v>
      </c>
      <c r="E249" s="281"/>
      <c r="F249" s="281"/>
      <c r="G249" s="281"/>
      <c r="H249" s="281"/>
      <c r="I249" s="281"/>
      <c r="J249" s="281"/>
      <c r="K249" s="281"/>
      <c r="L249" s="281"/>
      <c r="M249" s="281"/>
      <c r="N249" s="281"/>
      <c r="O249" s="281"/>
      <c r="P249" s="281"/>
      <c r="Q249" s="282"/>
      <c r="R249" s="19">
        <f>ROUND(SUM(R231:R248),2)</f>
        <v>9326.68</v>
      </c>
      <c r="S249" s="334"/>
      <c r="T249" s="335"/>
      <c r="U249" s="335"/>
      <c r="V249" s="335"/>
      <c r="W249" s="335"/>
      <c r="X249" s="335"/>
      <c r="Y249" s="335"/>
      <c r="Z249" s="335"/>
      <c r="AA249" s="336"/>
    </row>
    <row r="250" spans="2:27" ht="21.75" customHeight="1" x14ac:dyDescent="0.3">
      <c r="B250" s="15"/>
      <c r="C250" s="16"/>
      <c r="D250" s="280" t="s">
        <v>54</v>
      </c>
      <c r="E250" s="281"/>
      <c r="F250" s="281"/>
      <c r="G250" s="281"/>
      <c r="H250" s="281"/>
      <c r="I250" s="281"/>
      <c r="J250" s="281"/>
      <c r="K250" s="281"/>
      <c r="L250" s="281"/>
      <c r="M250" s="281"/>
      <c r="N250" s="281"/>
      <c r="O250" s="281"/>
      <c r="P250" s="281"/>
      <c r="Q250" s="282"/>
      <c r="R250" s="19">
        <f>R208</f>
        <v>26237.95</v>
      </c>
      <c r="S250" s="334"/>
      <c r="T250" s="335"/>
      <c r="U250" s="335"/>
      <c r="V250" s="335"/>
      <c r="W250" s="335"/>
      <c r="X250" s="335"/>
      <c r="Y250" s="335"/>
      <c r="Z250" s="335"/>
      <c r="AA250" s="336"/>
    </row>
    <row r="251" spans="2:27" ht="21" customHeight="1" x14ac:dyDescent="0.25">
      <c r="B251" s="17"/>
      <c r="C251" s="18"/>
      <c r="D251" s="280" t="s">
        <v>106</v>
      </c>
      <c r="E251" s="281"/>
      <c r="F251" s="281"/>
      <c r="G251" s="281"/>
      <c r="H251" s="281"/>
      <c r="I251" s="281"/>
      <c r="J251" s="281"/>
      <c r="K251" s="281"/>
      <c r="L251" s="281"/>
      <c r="M251" s="281"/>
      <c r="N251" s="281"/>
      <c r="O251" s="281"/>
      <c r="P251" s="281"/>
      <c r="Q251" s="282"/>
      <c r="R251" s="19">
        <f>R249+R250</f>
        <v>35564.630000000005</v>
      </c>
      <c r="S251" s="337"/>
      <c r="T251" s="338"/>
      <c r="U251" s="338"/>
      <c r="V251" s="338"/>
      <c r="W251" s="338"/>
      <c r="X251" s="338"/>
      <c r="Y251" s="338"/>
      <c r="Z251" s="338"/>
      <c r="AA251" s="339"/>
    </row>
    <row r="252" spans="2:27" x14ac:dyDescent="0.25">
      <c r="B252" s="20"/>
      <c r="C252" s="177"/>
      <c r="D252" s="178"/>
      <c r="E252" s="178"/>
      <c r="F252" s="178"/>
      <c r="G252" s="178"/>
      <c r="H252" s="178"/>
      <c r="I252" s="178"/>
      <c r="J252" s="178"/>
      <c r="K252" s="178"/>
      <c r="L252" s="178"/>
      <c r="M252" s="178"/>
      <c r="N252" s="178"/>
      <c r="O252" s="178"/>
      <c r="P252" s="178"/>
      <c r="Q252" s="178"/>
      <c r="R252" s="179"/>
      <c r="S252" s="176"/>
      <c r="T252" s="180"/>
      <c r="U252" s="180"/>
      <c r="V252" s="180"/>
      <c r="AA252" s="3"/>
    </row>
    <row r="253" spans="2:27" x14ac:dyDescent="0.25">
      <c r="B253" s="2"/>
      <c r="O253" s="170"/>
      <c r="P253" s="171"/>
      <c r="Q253" s="171"/>
      <c r="R253" s="181"/>
      <c r="S253" s="176"/>
      <c r="T253" s="176"/>
      <c r="AA253" s="3"/>
    </row>
    <row r="254" spans="2:27" x14ac:dyDescent="0.25">
      <c r="B254" s="2"/>
      <c r="O254" s="170"/>
      <c r="P254" s="171"/>
      <c r="Q254" s="171"/>
      <c r="R254" s="181"/>
      <c r="S254" s="176"/>
      <c r="T254" s="176"/>
      <c r="AA254" s="3"/>
    </row>
    <row r="255" spans="2:27" x14ac:dyDescent="0.25">
      <c r="B255" s="2"/>
      <c r="O255" s="170"/>
      <c r="P255" s="171"/>
      <c r="Q255" s="171"/>
      <c r="R255" s="181"/>
      <c r="S255" s="176"/>
      <c r="T255" s="176"/>
      <c r="AA255" s="3"/>
    </row>
    <row r="256" spans="2:27" x14ac:dyDescent="0.25">
      <c r="B256" s="2"/>
      <c r="C256" s="323"/>
      <c r="D256" s="323"/>
      <c r="E256" s="323"/>
      <c r="F256" s="323"/>
      <c r="G256" s="323"/>
      <c r="H256" s="323"/>
      <c r="I256" s="323"/>
      <c r="J256" s="323"/>
      <c r="K256" s="323"/>
      <c r="O256" s="170"/>
      <c r="P256" s="171"/>
      <c r="Q256" s="171"/>
      <c r="R256" s="181"/>
      <c r="S256" s="176"/>
      <c r="T256" s="176"/>
      <c r="AA256" s="3"/>
    </row>
    <row r="257" spans="2:27" x14ac:dyDescent="0.25">
      <c r="B257" s="2"/>
      <c r="C257" s="324" t="s">
        <v>90</v>
      </c>
      <c r="D257" s="324"/>
      <c r="E257" s="324"/>
      <c r="F257" s="324"/>
      <c r="G257" s="324"/>
      <c r="H257" s="324"/>
      <c r="I257" s="324"/>
      <c r="J257" s="324"/>
      <c r="K257" s="324"/>
      <c r="L257" s="182"/>
      <c r="M257" s="182"/>
      <c r="N257" s="182"/>
      <c r="O257" s="176"/>
      <c r="P257" s="176"/>
      <c r="Q257" s="176"/>
      <c r="R257" s="176"/>
      <c r="S257" s="283" t="s">
        <v>22</v>
      </c>
      <c r="T257" s="283"/>
      <c r="U257" s="283"/>
      <c r="V257" s="283"/>
      <c r="W257" s="283"/>
      <c r="X257" s="283"/>
      <c r="Y257" s="283"/>
      <c r="Z257" s="283"/>
      <c r="AA257" s="3"/>
    </row>
    <row r="258" spans="2:27" x14ac:dyDescent="0.25">
      <c r="B258" s="2"/>
      <c r="C258" s="325" t="s">
        <v>91</v>
      </c>
      <c r="D258" s="325"/>
      <c r="E258" s="325"/>
      <c r="F258" s="325"/>
      <c r="G258" s="325"/>
      <c r="H258" s="325"/>
      <c r="I258" s="325"/>
      <c r="J258" s="325"/>
      <c r="K258" s="325"/>
      <c r="L258" s="173"/>
      <c r="M258" s="173"/>
      <c r="N258" s="173"/>
      <c r="O258" s="176"/>
      <c r="P258" s="176"/>
      <c r="Q258" s="176"/>
      <c r="R258" s="176"/>
      <c r="S258" s="284" t="s">
        <v>17</v>
      </c>
      <c r="T258" s="284"/>
      <c r="U258" s="284"/>
      <c r="V258" s="284"/>
      <c r="W258" s="284"/>
      <c r="X258" s="284"/>
      <c r="Y258" s="284"/>
      <c r="Z258" s="284"/>
      <c r="AA258" s="3"/>
    </row>
    <row r="259" spans="2:27" ht="16.5" thickBot="1" x14ac:dyDescent="0.3">
      <c r="B259" s="21"/>
      <c r="C259" s="279" t="s">
        <v>86</v>
      </c>
      <c r="D259" s="279"/>
      <c r="E259" s="279"/>
      <c r="F259" s="279"/>
      <c r="G259" s="279"/>
      <c r="H259" s="279"/>
      <c r="I259" s="279"/>
      <c r="J259" s="279"/>
      <c r="K259" s="279"/>
      <c r="L259" s="183"/>
      <c r="M259" s="183"/>
      <c r="N259" s="183"/>
      <c r="O259" s="22"/>
      <c r="P259" s="22"/>
      <c r="Q259" s="22"/>
      <c r="R259" s="22"/>
      <c r="S259" s="279" t="s">
        <v>7</v>
      </c>
      <c r="T259" s="279"/>
      <c r="U259" s="279"/>
      <c r="V259" s="279"/>
      <c r="W259" s="279"/>
      <c r="X259" s="279"/>
      <c r="Y259" s="279"/>
      <c r="Z259" s="279"/>
      <c r="AA259" s="23"/>
    </row>
    <row r="260" spans="2:27" x14ac:dyDescent="0.25">
      <c r="B260" s="288"/>
      <c r="C260" s="289"/>
      <c r="D260" s="289"/>
      <c r="E260" s="289"/>
      <c r="F260" s="289"/>
      <c r="G260" s="289"/>
      <c r="H260" s="289"/>
      <c r="I260" s="289"/>
      <c r="J260" s="289"/>
      <c r="K260" s="289"/>
      <c r="L260" s="289"/>
      <c r="M260" s="289"/>
      <c r="N260" s="289"/>
      <c r="O260" s="290"/>
      <c r="P260" s="297" t="s">
        <v>18</v>
      </c>
      <c r="Q260" s="298"/>
      <c r="R260" s="298"/>
      <c r="S260" s="298"/>
      <c r="T260" s="298"/>
      <c r="U260" s="298"/>
      <c r="V260" s="298"/>
      <c r="W260" s="298"/>
      <c r="X260" s="298"/>
      <c r="Y260" s="299"/>
      <c r="Z260" s="306"/>
      <c r="AA260" s="307"/>
    </row>
    <row r="261" spans="2:27" x14ac:dyDescent="0.25">
      <c r="B261" s="291"/>
      <c r="C261" s="292"/>
      <c r="D261" s="292"/>
      <c r="E261" s="292"/>
      <c r="F261" s="292"/>
      <c r="G261" s="292"/>
      <c r="H261" s="292"/>
      <c r="I261" s="292"/>
      <c r="J261" s="292"/>
      <c r="K261" s="292"/>
      <c r="L261" s="292"/>
      <c r="M261" s="292"/>
      <c r="N261" s="292"/>
      <c r="O261" s="293"/>
      <c r="P261" s="300"/>
      <c r="Q261" s="301"/>
      <c r="R261" s="301"/>
      <c r="S261" s="301"/>
      <c r="T261" s="301"/>
      <c r="U261" s="301"/>
      <c r="V261" s="301"/>
      <c r="W261" s="301"/>
      <c r="X261" s="301"/>
      <c r="Y261" s="302"/>
      <c r="Z261" s="308"/>
      <c r="AA261" s="309"/>
    </row>
    <row r="262" spans="2:27" ht="30" customHeight="1" x14ac:dyDescent="0.25">
      <c r="B262" s="294"/>
      <c r="C262" s="295"/>
      <c r="D262" s="295"/>
      <c r="E262" s="295"/>
      <c r="F262" s="295"/>
      <c r="G262" s="295"/>
      <c r="H262" s="295"/>
      <c r="I262" s="295"/>
      <c r="J262" s="295"/>
      <c r="K262" s="295"/>
      <c r="L262" s="295"/>
      <c r="M262" s="295"/>
      <c r="N262" s="295"/>
      <c r="O262" s="296"/>
      <c r="P262" s="303"/>
      <c r="Q262" s="304"/>
      <c r="R262" s="304"/>
      <c r="S262" s="304"/>
      <c r="T262" s="304"/>
      <c r="U262" s="304"/>
      <c r="V262" s="304"/>
      <c r="W262" s="304"/>
      <c r="X262" s="304"/>
      <c r="Y262" s="305"/>
      <c r="Z262" s="310"/>
      <c r="AA262" s="311"/>
    </row>
    <row r="263" spans="2:27" x14ac:dyDescent="0.25">
      <c r="B263" s="2"/>
      <c r="AA263" s="3"/>
    </row>
    <row r="264" spans="2:27" x14ac:dyDescent="0.25">
      <c r="B264" s="2"/>
      <c r="C264" s="171" t="s">
        <v>4</v>
      </c>
      <c r="D264" s="312" t="str">
        <f>D221</f>
        <v>207 DE 2024</v>
      </c>
      <c r="E264" s="312"/>
      <c r="F264" s="312"/>
      <c r="G264" s="312"/>
      <c r="H264" s="312"/>
      <c r="I264" s="312"/>
      <c r="J264" s="312"/>
      <c r="K264" s="312"/>
      <c r="L264" s="312"/>
      <c r="M264" s="312"/>
      <c r="N264" s="170"/>
      <c r="Q264" s="315"/>
      <c r="R264" s="315"/>
      <c r="S264" s="315"/>
      <c r="T264" s="313"/>
      <c r="U264" s="313"/>
      <c r="V264" s="313"/>
      <c r="W264" s="313"/>
      <c r="X264" s="313"/>
      <c r="Y264" s="313"/>
      <c r="AA264" s="4"/>
    </row>
    <row r="265" spans="2:27" ht="32.25" customHeight="1" x14ac:dyDescent="0.25">
      <c r="B265" s="2"/>
      <c r="C265" s="171" t="s">
        <v>5</v>
      </c>
      <c r="D265" s="314" t="str">
        <f>D222</f>
        <v>ENVIRONMENTAL AND GEOMEDCHANICAL SOLUTIONS - EGS SAS</v>
      </c>
      <c r="E265" s="314"/>
      <c r="F265" s="314"/>
      <c r="G265" s="314"/>
      <c r="H265" s="314"/>
      <c r="I265" s="314"/>
      <c r="J265" s="314"/>
      <c r="K265" s="314"/>
      <c r="L265" s="314"/>
      <c r="M265" s="314"/>
      <c r="N265" s="172"/>
      <c r="Q265" s="315" t="s">
        <v>6</v>
      </c>
      <c r="R265" s="315"/>
      <c r="S265" s="315"/>
      <c r="T265" s="312" t="str">
        <f>T222</f>
        <v>HR INGENIERA SAS</v>
      </c>
      <c r="U265" s="312"/>
      <c r="V265" s="312"/>
      <c r="W265" s="312"/>
      <c r="X265" s="312"/>
      <c r="Y265" s="312"/>
      <c r="Z265" s="174"/>
      <c r="AA265" s="175"/>
    </row>
    <row r="266" spans="2:27" x14ac:dyDescent="0.25">
      <c r="B266" s="2"/>
      <c r="AA266" s="3"/>
    </row>
    <row r="267" spans="2:27" ht="45" customHeight="1" x14ac:dyDescent="0.25">
      <c r="B267" s="326" t="s">
        <v>8</v>
      </c>
      <c r="C267" s="327"/>
      <c r="D267" s="328" t="s">
        <v>93</v>
      </c>
      <c r="E267" s="328"/>
      <c r="F267" s="328"/>
      <c r="G267" s="328"/>
      <c r="H267" s="328"/>
      <c r="I267" s="328"/>
      <c r="J267" s="328"/>
      <c r="K267" s="328"/>
      <c r="L267" s="328"/>
      <c r="M267" s="328"/>
      <c r="N267" s="328"/>
      <c r="O267" s="328"/>
      <c r="P267" s="328"/>
      <c r="Q267" s="328"/>
      <c r="R267" s="328"/>
      <c r="S267" s="328"/>
      <c r="T267" s="328"/>
      <c r="U267" s="328"/>
      <c r="V267" s="328"/>
      <c r="W267" s="328"/>
      <c r="X267" s="328"/>
      <c r="Y267" s="328"/>
      <c r="Z267" s="328"/>
      <c r="AA267" s="329"/>
    </row>
    <row r="268" spans="2:27" x14ac:dyDescent="0.25">
      <c r="B268" s="2"/>
      <c r="AA268" s="3"/>
    </row>
    <row r="269" spans="2:27" ht="32.25" customHeight="1" x14ac:dyDescent="0.25">
      <c r="B269" s="330" t="str">
        <f>B226</f>
        <v>ITEM No.    4.52</v>
      </c>
      <c r="C269" s="318"/>
      <c r="D269" s="318" t="str">
        <f>D226</f>
        <v>SUMINISTRO FIGURADO Y ARMADO DE ACERO DE REFUERZO 60000 PSI</v>
      </c>
      <c r="E269" s="319"/>
      <c r="F269" s="319"/>
      <c r="G269" s="319"/>
      <c r="H269" s="319"/>
      <c r="I269" s="319"/>
      <c r="J269" s="319"/>
      <c r="K269" s="319"/>
      <c r="L269" s="319"/>
      <c r="M269" s="319"/>
      <c r="N269" s="319"/>
      <c r="O269" s="319"/>
      <c r="P269" s="319"/>
      <c r="Q269" s="319"/>
      <c r="R269" s="319"/>
      <c r="S269" s="319"/>
      <c r="T269" s="319"/>
      <c r="U269" s="319"/>
      <c r="V269" s="319"/>
      <c r="W269" s="319"/>
      <c r="X269" s="320"/>
      <c r="Y269" s="316" t="s">
        <v>3</v>
      </c>
      <c r="Z269" s="317"/>
      <c r="AA269" s="5" t="str">
        <f>AA226</f>
        <v>KG</v>
      </c>
    </row>
    <row r="270" spans="2:27" x14ac:dyDescent="0.25">
      <c r="B270" s="2"/>
      <c r="R270" s="176"/>
      <c r="AA270" s="4"/>
    </row>
    <row r="271" spans="2:27" ht="33.75" customHeight="1" x14ac:dyDescent="0.3">
      <c r="B271" s="6" t="s">
        <v>9</v>
      </c>
      <c r="C271" s="7" t="s">
        <v>10</v>
      </c>
      <c r="D271" s="321" t="s">
        <v>11</v>
      </c>
      <c r="E271" s="321"/>
      <c r="F271" s="321"/>
      <c r="G271" s="321"/>
      <c r="H271" s="321" t="s">
        <v>153</v>
      </c>
      <c r="I271" s="321"/>
      <c r="J271" s="321"/>
      <c r="K271" s="321" t="s">
        <v>154</v>
      </c>
      <c r="L271" s="321"/>
      <c r="M271" s="322"/>
      <c r="N271" s="112" t="s">
        <v>155</v>
      </c>
      <c r="O271" s="321" t="s">
        <v>20</v>
      </c>
      <c r="P271" s="321"/>
      <c r="Q271" s="322"/>
      <c r="R271" s="8" t="s">
        <v>19</v>
      </c>
      <c r="S271" s="331" t="s">
        <v>21</v>
      </c>
      <c r="T271" s="332"/>
      <c r="U271" s="332"/>
      <c r="V271" s="332"/>
      <c r="W271" s="332"/>
      <c r="X271" s="332"/>
      <c r="Y271" s="332"/>
      <c r="Z271" s="332"/>
      <c r="AA271" s="333"/>
    </row>
    <row r="272" spans="2:27" ht="21.75" customHeight="1" x14ac:dyDescent="0.25">
      <c r="B272" s="9">
        <v>1</v>
      </c>
      <c r="C272" s="10" t="s">
        <v>14</v>
      </c>
      <c r="D272" s="278"/>
      <c r="E272" s="278"/>
      <c r="F272" s="278"/>
      <c r="G272" s="278"/>
      <c r="H272" s="278"/>
      <c r="I272" s="278"/>
      <c r="J272" s="278"/>
      <c r="K272" s="278"/>
      <c r="L272" s="278"/>
      <c r="M272" s="278"/>
      <c r="N272" s="134"/>
      <c r="O272" s="278"/>
      <c r="P272" s="278"/>
      <c r="Q272" s="278"/>
      <c r="R272" s="11">
        <f>R229</f>
        <v>48647.59</v>
      </c>
      <c r="S272" s="331"/>
      <c r="T272" s="332"/>
      <c r="U272" s="332"/>
      <c r="V272" s="332"/>
      <c r="W272" s="332"/>
      <c r="X272" s="332"/>
      <c r="Y272" s="332"/>
      <c r="Z272" s="332"/>
      <c r="AA272" s="333"/>
    </row>
    <row r="273" spans="2:27" ht="21.75" customHeight="1" x14ac:dyDescent="0.25">
      <c r="B273" s="12">
        <v>2</v>
      </c>
      <c r="C273" s="13" t="s">
        <v>15</v>
      </c>
      <c r="D273" s="278"/>
      <c r="E273" s="278"/>
      <c r="F273" s="278"/>
      <c r="G273" s="278"/>
      <c r="H273" s="278"/>
      <c r="I273" s="278"/>
      <c r="J273" s="278"/>
      <c r="K273" s="278"/>
      <c r="L273" s="278"/>
      <c r="M273" s="278"/>
      <c r="N273" s="134"/>
      <c r="O273" s="278"/>
      <c r="P273" s="278"/>
      <c r="Q273" s="278"/>
      <c r="R273" s="11"/>
      <c r="S273" s="334"/>
      <c r="T273" s="335"/>
      <c r="U273" s="335"/>
      <c r="V273" s="335"/>
      <c r="W273" s="335"/>
      <c r="X273" s="335"/>
      <c r="Y273" s="335"/>
      <c r="Z273" s="335"/>
      <c r="AA273" s="336"/>
    </row>
    <row r="274" spans="2:27" ht="21.75" customHeight="1" x14ac:dyDescent="0.25">
      <c r="B274" s="9"/>
      <c r="C274" s="13" t="s">
        <v>104</v>
      </c>
      <c r="D274" s="285"/>
      <c r="E274" s="286"/>
      <c r="F274" s="286"/>
      <c r="G274" s="287"/>
      <c r="H274" s="278"/>
      <c r="I274" s="278"/>
      <c r="J274" s="278"/>
      <c r="K274" s="278"/>
      <c r="L274" s="278"/>
      <c r="M274" s="278"/>
      <c r="N274" s="134"/>
      <c r="O274" s="278"/>
      <c r="P274" s="278"/>
      <c r="Q274" s="278"/>
      <c r="R274" s="11"/>
      <c r="S274" s="334"/>
      <c r="T274" s="335"/>
      <c r="U274" s="335"/>
      <c r="V274" s="335"/>
      <c r="W274" s="335"/>
      <c r="X274" s="335"/>
      <c r="Y274" s="335"/>
      <c r="Z274" s="335"/>
      <c r="AA274" s="336"/>
    </row>
    <row r="275" spans="2:27" ht="21.75" customHeight="1" x14ac:dyDescent="0.25">
      <c r="B275" s="14"/>
      <c r="C275" s="184" t="s">
        <v>172</v>
      </c>
      <c r="D275" s="278">
        <v>4.0999999999999996</v>
      </c>
      <c r="E275" s="278"/>
      <c r="F275" s="278"/>
      <c r="G275" s="278"/>
      <c r="H275" s="340">
        <v>4</v>
      </c>
      <c r="I275" s="340"/>
      <c r="J275" s="340"/>
      <c r="K275" s="341">
        <v>0.99399999999999999</v>
      </c>
      <c r="L275" s="341"/>
      <c r="M275" s="341"/>
      <c r="N275" s="134">
        <f>ROUND(1.2/0.2,0)</f>
        <v>6</v>
      </c>
      <c r="O275" s="278">
        <v>1</v>
      </c>
      <c r="P275" s="278"/>
      <c r="Q275" s="278"/>
      <c r="R275" s="11">
        <f>ROUND(O275*N275*K275*D275,2)</f>
        <v>24.45</v>
      </c>
      <c r="S275" s="334"/>
      <c r="T275" s="335"/>
      <c r="U275" s="335"/>
      <c r="V275" s="335"/>
      <c r="W275" s="335"/>
      <c r="X275" s="335"/>
      <c r="Y275" s="335"/>
      <c r="Z275" s="335"/>
      <c r="AA275" s="336"/>
    </row>
    <row r="276" spans="2:27" ht="21.75" customHeight="1" x14ac:dyDescent="0.3">
      <c r="B276" s="15"/>
      <c r="C276" s="184" t="s">
        <v>173</v>
      </c>
      <c r="D276" s="278">
        <v>1.3</v>
      </c>
      <c r="E276" s="278"/>
      <c r="F276" s="278"/>
      <c r="G276" s="278"/>
      <c r="H276" s="340" t="s">
        <v>165</v>
      </c>
      <c r="I276" s="340"/>
      <c r="J276" s="340"/>
      <c r="K276" s="341">
        <v>0.99399999999999999</v>
      </c>
      <c r="L276" s="341"/>
      <c r="M276" s="341"/>
      <c r="N276" s="134">
        <f>ROUND(D275/0.25,0)</f>
        <v>16</v>
      </c>
      <c r="O276" s="278">
        <v>1</v>
      </c>
      <c r="P276" s="278"/>
      <c r="Q276" s="278"/>
      <c r="R276" s="11">
        <f t="shared" ref="R276:R282" si="15">ROUND(O276*N276*K276*D276,2)</f>
        <v>20.68</v>
      </c>
      <c r="S276" s="334"/>
      <c r="T276" s="335"/>
      <c r="U276" s="335"/>
      <c r="V276" s="335"/>
      <c r="W276" s="335"/>
      <c r="X276" s="335"/>
      <c r="Y276" s="335"/>
      <c r="Z276" s="335"/>
      <c r="AA276" s="336"/>
    </row>
    <row r="277" spans="2:27" ht="21.75" customHeight="1" x14ac:dyDescent="0.3">
      <c r="B277" s="15"/>
      <c r="C277" s="184" t="s">
        <v>174</v>
      </c>
      <c r="D277" s="278">
        <v>3.9</v>
      </c>
      <c r="E277" s="278"/>
      <c r="F277" s="278"/>
      <c r="G277" s="278"/>
      <c r="H277" s="340">
        <v>4</v>
      </c>
      <c r="I277" s="340"/>
      <c r="J277" s="340"/>
      <c r="K277" s="341">
        <v>0.99399999999999999</v>
      </c>
      <c r="L277" s="341"/>
      <c r="M277" s="341"/>
      <c r="N277" s="134">
        <f>ROUND(1.2/0.2,0)</f>
        <v>6</v>
      </c>
      <c r="O277" s="278">
        <v>1</v>
      </c>
      <c r="P277" s="278"/>
      <c r="Q277" s="278"/>
      <c r="R277" s="11">
        <f t="shared" si="15"/>
        <v>23.26</v>
      </c>
      <c r="S277" s="334"/>
      <c r="T277" s="335"/>
      <c r="U277" s="335"/>
      <c r="V277" s="335"/>
      <c r="W277" s="335"/>
      <c r="X277" s="335"/>
      <c r="Y277" s="335"/>
      <c r="Z277" s="335"/>
      <c r="AA277" s="336"/>
    </row>
    <row r="278" spans="2:27" ht="21.75" customHeight="1" x14ac:dyDescent="0.3">
      <c r="B278" s="15"/>
      <c r="C278" s="184" t="s">
        <v>175</v>
      </c>
      <c r="D278" s="278">
        <v>1.3149999999999999</v>
      </c>
      <c r="E278" s="278"/>
      <c r="F278" s="278"/>
      <c r="G278" s="278"/>
      <c r="H278" s="340" t="s">
        <v>165</v>
      </c>
      <c r="I278" s="340"/>
      <c r="J278" s="340"/>
      <c r="K278" s="341">
        <v>0.99399999999999999</v>
      </c>
      <c r="L278" s="341"/>
      <c r="M278" s="341"/>
      <c r="N278" s="134">
        <f>ROUND(D277/0.25,0)</f>
        <v>16</v>
      </c>
      <c r="O278" s="278">
        <v>1</v>
      </c>
      <c r="P278" s="278"/>
      <c r="Q278" s="278"/>
      <c r="R278" s="11">
        <f t="shared" si="15"/>
        <v>20.91</v>
      </c>
      <c r="S278" s="334"/>
      <c r="T278" s="335"/>
      <c r="U278" s="335"/>
      <c r="V278" s="335"/>
      <c r="W278" s="335"/>
      <c r="X278" s="335"/>
      <c r="Y278" s="335"/>
      <c r="Z278" s="335"/>
      <c r="AA278" s="336"/>
    </row>
    <row r="279" spans="2:27" ht="21.75" customHeight="1" x14ac:dyDescent="0.3">
      <c r="B279" s="15"/>
      <c r="C279" s="184" t="s">
        <v>176</v>
      </c>
      <c r="D279" s="278">
        <v>4.7</v>
      </c>
      <c r="E279" s="278"/>
      <c r="F279" s="278"/>
      <c r="G279" s="278"/>
      <c r="H279" s="340">
        <v>4</v>
      </c>
      <c r="I279" s="340"/>
      <c r="J279" s="340"/>
      <c r="K279" s="341">
        <v>0.99399999999999999</v>
      </c>
      <c r="L279" s="341"/>
      <c r="M279" s="341"/>
      <c r="N279" s="134">
        <f>ROUND(1.2/0.2,0)</f>
        <v>6</v>
      </c>
      <c r="O279" s="278">
        <v>1</v>
      </c>
      <c r="P279" s="278"/>
      <c r="Q279" s="278"/>
      <c r="R279" s="11">
        <f t="shared" si="15"/>
        <v>28.03</v>
      </c>
      <c r="S279" s="334"/>
      <c r="T279" s="335"/>
      <c r="U279" s="335"/>
      <c r="V279" s="335"/>
      <c r="W279" s="335"/>
      <c r="X279" s="335"/>
      <c r="Y279" s="335"/>
      <c r="Z279" s="335"/>
      <c r="AA279" s="336"/>
    </row>
    <row r="280" spans="2:27" ht="21.75" customHeight="1" x14ac:dyDescent="0.3">
      <c r="B280" s="15"/>
      <c r="C280" s="184" t="s">
        <v>177</v>
      </c>
      <c r="D280" s="278">
        <v>1.3</v>
      </c>
      <c r="E280" s="278"/>
      <c r="F280" s="278"/>
      <c r="G280" s="278"/>
      <c r="H280" s="340" t="s">
        <v>165</v>
      </c>
      <c r="I280" s="340"/>
      <c r="J280" s="340"/>
      <c r="K280" s="341">
        <v>0.99399999999999999</v>
      </c>
      <c r="L280" s="341"/>
      <c r="M280" s="341"/>
      <c r="N280" s="134">
        <f>ROUND(D279/0.25,0)</f>
        <v>19</v>
      </c>
      <c r="O280" s="278">
        <v>1</v>
      </c>
      <c r="P280" s="278"/>
      <c r="Q280" s="278"/>
      <c r="R280" s="11">
        <f t="shared" si="15"/>
        <v>24.55</v>
      </c>
      <c r="S280" s="334"/>
      <c r="T280" s="335"/>
      <c r="U280" s="335"/>
      <c r="V280" s="335"/>
      <c r="W280" s="335"/>
      <c r="X280" s="335"/>
      <c r="Y280" s="335"/>
      <c r="Z280" s="335"/>
      <c r="AA280" s="336"/>
    </row>
    <row r="281" spans="2:27" ht="21.75" customHeight="1" x14ac:dyDescent="0.3">
      <c r="B281" s="15"/>
      <c r="C281" s="184" t="s">
        <v>178</v>
      </c>
      <c r="D281" s="278">
        <v>6</v>
      </c>
      <c r="E281" s="278"/>
      <c r="F281" s="278"/>
      <c r="G281" s="278"/>
      <c r="H281" s="340">
        <v>4</v>
      </c>
      <c r="I281" s="340"/>
      <c r="J281" s="340"/>
      <c r="K281" s="341">
        <v>0.99399999999999999</v>
      </c>
      <c r="L281" s="341"/>
      <c r="M281" s="341"/>
      <c r="N281" s="134">
        <f>ROUND(1.2/0.2,0)</f>
        <v>6</v>
      </c>
      <c r="O281" s="278">
        <v>1</v>
      </c>
      <c r="P281" s="278"/>
      <c r="Q281" s="278"/>
      <c r="R281" s="11">
        <f t="shared" si="15"/>
        <v>35.78</v>
      </c>
      <c r="S281" s="334"/>
      <c r="T281" s="335"/>
      <c r="U281" s="335"/>
      <c r="V281" s="335"/>
      <c r="W281" s="335"/>
      <c r="X281" s="335"/>
      <c r="Y281" s="335"/>
      <c r="Z281" s="335"/>
      <c r="AA281" s="336"/>
    </row>
    <row r="282" spans="2:27" ht="21.75" customHeight="1" x14ac:dyDescent="0.3">
      <c r="B282" s="15"/>
      <c r="C282" s="184" t="s">
        <v>179</v>
      </c>
      <c r="D282" s="278">
        <v>1.3</v>
      </c>
      <c r="E282" s="278"/>
      <c r="F282" s="278"/>
      <c r="G282" s="278"/>
      <c r="H282" s="340" t="s">
        <v>165</v>
      </c>
      <c r="I282" s="340"/>
      <c r="J282" s="340"/>
      <c r="K282" s="341">
        <v>0.99399999999999999</v>
      </c>
      <c r="L282" s="341"/>
      <c r="M282" s="341"/>
      <c r="N282" s="134">
        <f>ROUND(D281/0.25,0)</f>
        <v>24</v>
      </c>
      <c r="O282" s="278">
        <v>1</v>
      </c>
      <c r="P282" s="278"/>
      <c r="Q282" s="278"/>
      <c r="R282" s="11">
        <f t="shared" si="15"/>
        <v>31.01</v>
      </c>
      <c r="S282" s="334"/>
      <c r="T282" s="335"/>
      <c r="U282" s="335"/>
      <c r="V282" s="335"/>
      <c r="W282" s="335"/>
      <c r="X282" s="335"/>
      <c r="Y282" s="335"/>
      <c r="Z282" s="335"/>
      <c r="AA282" s="336"/>
    </row>
    <row r="283" spans="2:27" ht="21.75" customHeight="1" x14ac:dyDescent="0.3">
      <c r="B283" s="15"/>
      <c r="C283" s="184" t="s">
        <v>180</v>
      </c>
      <c r="D283" s="278">
        <v>11</v>
      </c>
      <c r="E283" s="278"/>
      <c r="F283" s="278"/>
      <c r="G283" s="278"/>
      <c r="H283" s="340">
        <v>4</v>
      </c>
      <c r="I283" s="340"/>
      <c r="J283" s="340"/>
      <c r="K283" s="341">
        <v>0.99399999999999999</v>
      </c>
      <c r="L283" s="341"/>
      <c r="M283" s="341"/>
      <c r="N283" s="134">
        <f>ROUND(1.2/0.2,0)</f>
        <v>6</v>
      </c>
      <c r="O283" s="278">
        <v>1</v>
      </c>
      <c r="P283" s="278"/>
      <c r="Q283" s="278"/>
      <c r="R283" s="11">
        <f t="shared" ref="R283:R288" si="16">ROUND(O283*N283*K283*D283,2)</f>
        <v>65.599999999999994</v>
      </c>
      <c r="S283" s="334"/>
      <c r="T283" s="335"/>
      <c r="U283" s="335"/>
      <c r="V283" s="335"/>
      <c r="W283" s="335"/>
      <c r="X283" s="335"/>
      <c r="Y283" s="335"/>
      <c r="Z283" s="335"/>
      <c r="AA283" s="336"/>
    </row>
    <row r="284" spans="2:27" ht="21.75" customHeight="1" x14ac:dyDescent="0.3">
      <c r="B284" s="15"/>
      <c r="C284" s="184" t="s">
        <v>181</v>
      </c>
      <c r="D284" s="278">
        <v>1.3</v>
      </c>
      <c r="E284" s="278"/>
      <c r="F284" s="278"/>
      <c r="G284" s="278"/>
      <c r="H284" s="340" t="s">
        <v>165</v>
      </c>
      <c r="I284" s="340"/>
      <c r="J284" s="340"/>
      <c r="K284" s="341">
        <v>0.99399999999999999</v>
      </c>
      <c r="L284" s="341"/>
      <c r="M284" s="341"/>
      <c r="N284" s="134">
        <f>ROUND(D283/0.25,0)</f>
        <v>44</v>
      </c>
      <c r="O284" s="278">
        <v>1</v>
      </c>
      <c r="P284" s="278"/>
      <c r="Q284" s="278"/>
      <c r="R284" s="11">
        <f t="shared" si="16"/>
        <v>56.86</v>
      </c>
      <c r="S284" s="334"/>
      <c r="T284" s="335"/>
      <c r="U284" s="335"/>
      <c r="V284" s="335"/>
      <c r="W284" s="335"/>
      <c r="X284" s="335"/>
      <c r="Y284" s="335"/>
      <c r="Z284" s="335"/>
      <c r="AA284" s="336"/>
    </row>
    <row r="285" spans="2:27" ht="21.75" customHeight="1" x14ac:dyDescent="0.3">
      <c r="B285" s="15"/>
      <c r="C285" s="184" t="s">
        <v>182</v>
      </c>
      <c r="D285" s="278">
        <v>6</v>
      </c>
      <c r="E285" s="278"/>
      <c r="F285" s="278"/>
      <c r="G285" s="278"/>
      <c r="H285" s="340">
        <v>4</v>
      </c>
      <c r="I285" s="340"/>
      <c r="J285" s="340"/>
      <c r="K285" s="341">
        <v>0.99399999999999999</v>
      </c>
      <c r="L285" s="341"/>
      <c r="M285" s="341"/>
      <c r="N285" s="134">
        <f>ROUND(1.2/0.2,0)</f>
        <v>6</v>
      </c>
      <c r="O285" s="278">
        <v>1</v>
      </c>
      <c r="P285" s="278"/>
      <c r="Q285" s="278"/>
      <c r="R285" s="11">
        <f t="shared" si="16"/>
        <v>35.78</v>
      </c>
      <c r="S285" s="334"/>
      <c r="T285" s="335"/>
      <c r="U285" s="335"/>
      <c r="V285" s="335"/>
      <c r="W285" s="335"/>
      <c r="X285" s="335"/>
      <c r="Y285" s="335"/>
      <c r="Z285" s="335"/>
      <c r="AA285" s="336"/>
    </row>
    <row r="286" spans="2:27" ht="21.75" customHeight="1" x14ac:dyDescent="0.3">
      <c r="B286" s="15"/>
      <c r="C286" s="184" t="s">
        <v>183</v>
      </c>
      <c r="D286" s="278">
        <v>1.3</v>
      </c>
      <c r="E286" s="278"/>
      <c r="F286" s="278"/>
      <c r="G286" s="278"/>
      <c r="H286" s="340" t="s">
        <v>165</v>
      </c>
      <c r="I286" s="340"/>
      <c r="J286" s="340"/>
      <c r="K286" s="341">
        <v>0.99399999999999999</v>
      </c>
      <c r="L286" s="341"/>
      <c r="M286" s="341"/>
      <c r="N286" s="134">
        <f>ROUND(D285/0.25,0)</f>
        <v>24</v>
      </c>
      <c r="O286" s="278">
        <v>1</v>
      </c>
      <c r="P286" s="278"/>
      <c r="Q286" s="278"/>
      <c r="R286" s="11">
        <f t="shared" si="16"/>
        <v>31.01</v>
      </c>
      <c r="S286" s="334"/>
      <c r="T286" s="335"/>
      <c r="U286" s="335"/>
      <c r="V286" s="335"/>
      <c r="W286" s="335"/>
      <c r="X286" s="335"/>
      <c r="Y286" s="335"/>
      <c r="Z286" s="335"/>
      <c r="AA286" s="336"/>
    </row>
    <row r="287" spans="2:27" ht="21.75" customHeight="1" x14ac:dyDescent="0.3">
      <c r="B287" s="15"/>
      <c r="C287" s="184" t="s">
        <v>184</v>
      </c>
      <c r="D287" s="278">
        <v>4.5999999999999996</v>
      </c>
      <c r="E287" s="278"/>
      <c r="F287" s="278"/>
      <c r="G287" s="278"/>
      <c r="H287" s="340">
        <v>4</v>
      </c>
      <c r="I287" s="340"/>
      <c r="J287" s="340"/>
      <c r="K287" s="341">
        <v>0.99399999999999999</v>
      </c>
      <c r="L287" s="341"/>
      <c r="M287" s="341"/>
      <c r="N287" s="134">
        <f>ROUND(1.2/0.2,0)</f>
        <v>6</v>
      </c>
      <c r="O287" s="278">
        <v>1</v>
      </c>
      <c r="P287" s="278"/>
      <c r="Q287" s="278"/>
      <c r="R287" s="11">
        <f t="shared" si="16"/>
        <v>27.43</v>
      </c>
      <c r="S287" s="334"/>
      <c r="T287" s="335"/>
      <c r="U287" s="335"/>
      <c r="V287" s="335"/>
      <c r="W287" s="335"/>
      <c r="X287" s="335"/>
      <c r="Y287" s="335"/>
      <c r="Z287" s="335"/>
      <c r="AA287" s="336"/>
    </row>
    <row r="288" spans="2:27" ht="21.75" customHeight="1" x14ac:dyDescent="0.3">
      <c r="B288" s="15"/>
      <c r="C288" s="184" t="s">
        <v>185</v>
      </c>
      <c r="D288" s="278">
        <v>1.3</v>
      </c>
      <c r="E288" s="278"/>
      <c r="F288" s="278"/>
      <c r="G288" s="278"/>
      <c r="H288" s="340" t="s">
        <v>165</v>
      </c>
      <c r="I288" s="340"/>
      <c r="J288" s="340"/>
      <c r="K288" s="341">
        <v>0.99399999999999999</v>
      </c>
      <c r="L288" s="341"/>
      <c r="M288" s="341"/>
      <c r="N288" s="134">
        <f>ROUND(D287/0.25,0)</f>
        <v>18</v>
      </c>
      <c r="O288" s="278">
        <v>1</v>
      </c>
      <c r="P288" s="278"/>
      <c r="Q288" s="278"/>
      <c r="R288" s="11">
        <f t="shared" si="16"/>
        <v>23.26</v>
      </c>
      <c r="S288" s="334"/>
      <c r="T288" s="335"/>
      <c r="U288" s="335"/>
      <c r="V288" s="335"/>
      <c r="W288" s="335"/>
      <c r="X288" s="335"/>
      <c r="Y288" s="335"/>
      <c r="Z288" s="335"/>
      <c r="AA288" s="336"/>
    </row>
    <row r="289" spans="2:27" ht="21.75" customHeight="1" x14ac:dyDescent="0.3">
      <c r="B289" s="15"/>
      <c r="C289" s="184" t="s">
        <v>187</v>
      </c>
      <c r="D289" s="278">
        <v>6.3</v>
      </c>
      <c r="E289" s="278"/>
      <c r="F289" s="278"/>
      <c r="G289" s="278"/>
      <c r="H289" s="340">
        <v>4</v>
      </c>
      <c r="I289" s="340"/>
      <c r="J289" s="340"/>
      <c r="K289" s="341">
        <v>0.99399999999999999</v>
      </c>
      <c r="L289" s="341"/>
      <c r="M289" s="341"/>
      <c r="N289" s="134">
        <f>ROUND(1.2/0.2,0)</f>
        <v>6</v>
      </c>
      <c r="O289" s="278">
        <v>1</v>
      </c>
      <c r="P289" s="278"/>
      <c r="Q289" s="278"/>
      <c r="R289" s="11">
        <f t="shared" ref="R289:R290" si="17">ROUND(O289*N289*K289*D289,2)</f>
        <v>37.57</v>
      </c>
      <c r="S289" s="334"/>
      <c r="T289" s="335"/>
      <c r="U289" s="335"/>
      <c r="V289" s="335"/>
      <c r="W289" s="335"/>
      <c r="X289" s="335"/>
      <c r="Y289" s="335"/>
      <c r="Z289" s="335"/>
      <c r="AA289" s="336"/>
    </row>
    <row r="290" spans="2:27" ht="21.75" customHeight="1" x14ac:dyDescent="0.3">
      <c r="B290" s="15"/>
      <c r="C290" s="184" t="s">
        <v>186</v>
      </c>
      <c r="D290" s="278">
        <v>1.3</v>
      </c>
      <c r="E290" s="278"/>
      <c r="F290" s="278"/>
      <c r="G290" s="278"/>
      <c r="H290" s="340" t="s">
        <v>165</v>
      </c>
      <c r="I290" s="340"/>
      <c r="J290" s="340"/>
      <c r="K290" s="341">
        <v>0.99399999999999999</v>
      </c>
      <c r="L290" s="341"/>
      <c r="M290" s="341"/>
      <c r="N290" s="134">
        <f>ROUND(D289/0.25,0)</f>
        <v>25</v>
      </c>
      <c r="O290" s="278">
        <v>1</v>
      </c>
      <c r="P290" s="278"/>
      <c r="Q290" s="278"/>
      <c r="R290" s="11">
        <f t="shared" si="17"/>
        <v>32.31</v>
      </c>
      <c r="S290" s="334"/>
      <c r="T290" s="335"/>
      <c r="U290" s="335"/>
      <c r="V290" s="335"/>
      <c r="W290" s="335"/>
      <c r="X290" s="335"/>
      <c r="Y290" s="335"/>
      <c r="Z290" s="335"/>
      <c r="AA290" s="336"/>
    </row>
    <row r="291" spans="2:27" ht="21.75" customHeight="1" x14ac:dyDescent="0.3">
      <c r="B291" s="15"/>
      <c r="C291" s="184"/>
      <c r="D291" s="278"/>
      <c r="E291" s="278"/>
      <c r="F291" s="278"/>
      <c r="G291" s="278"/>
      <c r="H291" s="340"/>
      <c r="I291" s="340"/>
      <c r="J291" s="340"/>
      <c r="K291" s="341"/>
      <c r="L291" s="341"/>
      <c r="M291" s="341"/>
      <c r="N291" s="134"/>
      <c r="O291" s="278"/>
      <c r="P291" s="278"/>
      <c r="Q291" s="278"/>
      <c r="R291" s="11"/>
      <c r="S291" s="334"/>
      <c r="T291" s="335"/>
      <c r="U291" s="335"/>
      <c r="V291" s="335"/>
      <c r="W291" s="335"/>
      <c r="X291" s="335"/>
      <c r="Y291" s="335"/>
      <c r="Z291" s="335"/>
      <c r="AA291" s="336"/>
    </row>
    <row r="292" spans="2:27" ht="21.75" customHeight="1" x14ac:dyDescent="0.3">
      <c r="B292" s="15"/>
      <c r="C292" s="16"/>
      <c r="D292" s="280" t="s">
        <v>105</v>
      </c>
      <c r="E292" s="281"/>
      <c r="F292" s="281"/>
      <c r="G292" s="281"/>
      <c r="H292" s="281"/>
      <c r="I292" s="281"/>
      <c r="J292" s="281"/>
      <c r="K292" s="281"/>
      <c r="L292" s="281"/>
      <c r="M292" s="281"/>
      <c r="N292" s="281"/>
      <c r="O292" s="281"/>
      <c r="P292" s="281"/>
      <c r="Q292" s="282"/>
      <c r="R292" s="19">
        <f>ROUND(SUM(R274:R291),2)</f>
        <v>518.49</v>
      </c>
      <c r="S292" s="334"/>
      <c r="T292" s="335"/>
      <c r="U292" s="335"/>
      <c r="V292" s="335"/>
      <c r="W292" s="335"/>
      <c r="X292" s="335"/>
      <c r="Y292" s="335"/>
      <c r="Z292" s="335"/>
      <c r="AA292" s="336"/>
    </row>
    <row r="293" spans="2:27" ht="21.75" customHeight="1" x14ac:dyDescent="0.3">
      <c r="B293" s="15"/>
      <c r="C293" s="16"/>
      <c r="D293" s="280" t="s">
        <v>54</v>
      </c>
      <c r="E293" s="281"/>
      <c r="F293" s="281"/>
      <c r="G293" s="281"/>
      <c r="H293" s="281"/>
      <c r="I293" s="281"/>
      <c r="J293" s="281"/>
      <c r="K293" s="281"/>
      <c r="L293" s="281"/>
      <c r="M293" s="281"/>
      <c r="N293" s="281"/>
      <c r="O293" s="281"/>
      <c r="P293" s="281"/>
      <c r="Q293" s="282"/>
      <c r="R293" s="19">
        <f>R251</f>
        <v>35564.630000000005</v>
      </c>
      <c r="S293" s="334"/>
      <c r="T293" s="335"/>
      <c r="U293" s="335"/>
      <c r="V293" s="335"/>
      <c r="W293" s="335"/>
      <c r="X293" s="335"/>
      <c r="Y293" s="335"/>
      <c r="Z293" s="335"/>
      <c r="AA293" s="336"/>
    </row>
    <row r="294" spans="2:27" ht="21" customHeight="1" x14ac:dyDescent="0.25">
      <c r="B294" s="17"/>
      <c r="C294" s="18"/>
      <c r="D294" s="280" t="s">
        <v>106</v>
      </c>
      <c r="E294" s="281"/>
      <c r="F294" s="281"/>
      <c r="G294" s="281"/>
      <c r="H294" s="281"/>
      <c r="I294" s="281"/>
      <c r="J294" s="281"/>
      <c r="K294" s="281"/>
      <c r="L294" s="281"/>
      <c r="M294" s="281"/>
      <c r="N294" s="281"/>
      <c r="O294" s="281"/>
      <c r="P294" s="281"/>
      <c r="Q294" s="282"/>
      <c r="R294" s="19">
        <f>R292+R293</f>
        <v>36083.120000000003</v>
      </c>
      <c r="S294" s="337"/>
      <c r="T294" s="338"/>
      <c r="U294" s="338"/>
      <c r="V294" s="338"/>
      <c r="W294" s="338"/>
      <c r="X294" s="338"/>
      <c r="Y294" s="338"/>
      <c r="Z294" s="338"/>
      <c r="AA294" s="339"/>
    </row>
    <row r="295" spans="2:27" x14ac:dyDescent="0.25">
      <c r="B295" s="20"/>
      <c r="C295" s="177"/>
      <c r="D295" s="178"/>
      <c r="E295" s="178"/>
      <c r="F295" s="178"/>
      <c r="G295" s="178"/>
      <c r="H295" s="178"/>
      <c r="I295" s="178"/>
      <c r="J295" s="178"/>
      <c r="K295" s="178"/>
      <c r="L295" s="178"/>
      <c r="M295" s="178"/>
      <c r="N295" s="178"/>
      <c r="O295" s="178"/>
      <c r="P295" s="178"/>
      <c r="Q295" s="178"/>
      <c r="R295" s="179"/>
      <c r="S295" s="176"/>
      <c r="T295" s="180"/>
      <c r="U295" s="180"/>
      <c r="V295" s="180"/>
      <c r="AA295" s="3"/>
    </row>
    <row r="296" spans="2:27" x14ac:dyDescent="0.25">
      <c r="B296" s="20"/>
      <c r="C296" s="177"/>
      <c r="D296" s="178"/>
      <c r="E296" s="178"/>
      <c r="F296" s="178"/>
      <c r="G296" s="178"/>
      <c r="H296" s="178"/>
      <c r="I296" s="178"/>
      <c r="J296" s="178"/>
      <c r="K296" s="178"/>
      <c r="L296" s="178"/>
      <c r="M296" s="178"/>
      <c r="N296" s="178"/>
      <c r="O296" s="178"/>
      <c r="P296" s="178"/>
      <c r="Q296" s="178"/>
      <c r="R296" s="179"/>
      <c r="S296" s="176"/>
      <c r="T296" s="180"/>
      <c r="U296" s="180"/>
      <c r="V296" s="180"/>
      <c r="AA296" s="3"/>
    </row>
    <row r="297" spans="2:27" x14ac:dyDescent="0.25">
      <c r="B297" s="2"/>
      <c r="O297" s="170"/>
      <c r="P297" s="171"/>
      <c r="Q297" s="171"/>
      <c r="R297" s="181"/>
      <c r="S297" s="176"/>
      <c r="T297" s="176"/>
      <c r="AA297" s="3"/>
    </row>
    <row r="298" spans="2:27" x14ac:dyDescent="0.25">
      <c r="B298" s="2"/>
      <c r="O298" s="170"/>
      <c r="P298" s="171"/>
      <c r="Q298" s="171"/>
      <c r="R298" s="181"/>
      <c r="S298" s="176"/>
      <c r="T298" s="176"/>
      <c r="AA298" s="3"/>
    </row>
    <row r="299" spans="2:27" x14ac:dyDescent="0.25">
      <c r="B299" s="2"/>
      <c r="C299" s="323"/>
      <c r="D299" s="323"/>
      <c r="E299" s="323"/>
      <c r="F299" s="323"/>
      <c r="G299" s="323"/>
      <c r="H299" s="323"/>
      <c r="I299" s="323"/>
      <c r="J299" s="323"/>
      <c r="K299" s="323"/>
      <c r="O299" s="170"/>
      <c r="P299" s="171"/>
      <c r="Q299" s="171"/>
      <c r="R299" s="181"/>
      <c r="S299" s="176"/>
      <c r="T299" s="176"/>
      <c r="AA299" s="3"/>
    </row>
    <row r="300" spans="2:27" x14ac:dyDescent="0.25">
      <c r="B300" s="2"/>
      <c r="C300" s="324" t="s">
        <v>90</v>
      </c>
      <c r="D300" s="324"/>
      <c r="E300" s="324"/>
      <c r="F300" s="324"/>
      <c r="G300" s="324"/>
      <c r="H300" s="324"/>
      <c r="I300" s="324"/>
      <c r="J300" s="324"/>
      <c r="K300" s="324"/>
      <c r="L300" s="182"/>
      <c r="M300" s="182"/>
      <c r="N300" s="182"/>
      <c r="O300" s="176"/>
      <c r="P300" s="176"/>
      <c r="Q300" s="176"/>
      <c r="R300" s="176"/>
      <c r="S300" s="283" t="s">
        <v>22</v>
      </c>
      <c r="T300" s="283"/>
      <c r="U300" s="283"/>
      <c r="V300" s="283"/>
      <c r="W300" s="283"/>
      <c r="X300" s="283"/>
      <c r="Y300" s="283"/>
      <c r="Z300" s="283"/>
      <c r="AA300" s="3"/>
    </row>
    <row r="301" spans="2:27" x14ac:dyDescent="0.25">
      <c r="B301" s="2"/>
      <c r="C301" s="325" t="s">
        <v>91</v>
      </c>
      <c r="D301" s="325"/>
      <c r="E301" s="325"/>
      <c r="F301" s="325"/>
      <c r="G301" s="325"/>
      <c r="H301" s="325"/>
      <c r="I301" s="325"/>
      <c r="J301" s="325"/>
      <c r="K301" s="325"/>
      <c r="L301" s="173"/>
      <c r="M301" s="173"/>
      <c r="N301" s="173"/>
      <c r="O301" s="176"/>
      <c r="P301" s="176"/>
      <c r="Q301" s="176"/>
      <c r="R301" s="176"/>
      <c r="S301" s="284" t="s">
        <v>17</v>
      </c>
      <c r="T301" s="284"/>
      <c r="U301" s="284"/>
      <c r="V301" s="284"/>
      <c r="W301" s="284"/>
      <c r="X301" s="284"/>
      <c r="Y301" s="284"/>
      <c r="Z301" s="284"/>
      <c r="AA301" s="3"/>
    </row>
    <row r="302" spans="2:27" ht="16.5" thickBot="1" x14ac:dyDescent="0.3">
      <c r="B302" s="21"/>
      <c r="C302" s="279" t="s">
        <v>86</v>
      </c>
      <c r="D302" s="279"/>
      <c r="E302" s="279"/>
      <c r="F302" s="279"/>
      <c r="G302" s="279"/>
      <c r="H302" s="279"/>
      <c r="I302" s="279"/>
      <c r="J302" s="279"/>
      <c r="K302" s="279"/>
      <c r="L302" s="183"/>
      <c r="M302" s="183"/>
      <c r="N302" s="183"/>
      <c r="O302" s="22"/>
      <c r="P302" s="22"/>
      <c r="Q302" s="22"/>
      <c r="R302" s="22"/>
      <c r="S302" s="279" t="s">
        <v>7</v>
      </c>
      <c r="T302" s="279"/>
      <c r="U302" s="279"/>
      <c r="V302" s="279"/>
      <c r="W302" s="279"/>
      <c r="X302" s="279"/>
      <c r="Y302" s="279"/>
      <c r="Z302" s="279"/>
      <c r="AA302" s="23"/>
    </row>
    <row r="303" spans="2:27" x14ac:dyDescent="0.25">
      <c r="B303" s="288"/>
      <c r="C303" s="289"/>
      <c r="D303" s="289"/>
      <c r="E303" s="289"/>
      <c r="F303" s="289"/>
      <c r="G303" s="289"/>
      <c r="H303" s="289"/>
      <c r="I303" s="289"/>
      <c r="J303" s="289"/>
      <c r="K303" s="289"/>
      <c r="L303" s="289"/>
      <c r="M303" s="289"/>
      <c r="N303" s="289"/>
      <c r="O303" s="290"/>
      <c r="P303" s="297" t="s">
        <v>18</v>
      </c>
      <c r="Q303" s="298"/>
      <c r="R303" s="298"/>
      <c r="S303" s="298"/>
      <c r="T303" s="298"/>
      <c r="U303" s="298"/>
      <c r="V303" s="298"/>
      <c r="W303" s="298"/>
      <c r="X303" s="298"/>
      <c r="Y303" s="299"/>
      <c r="Z303" s="306"/>
      <c r="AA303" s="307"/>
    </row>
    <row r="304" spans="2:27" x14ac:dyDescent="0.25">
      <c r="B304" s="291"/>
      <c r="C304" s="292"/>
      <c r="D304" s="292"/>
      <c r="E304" s="292"/>
      <c r="F304" s="292"/>
      <c r="G304" s="292"/>
      <c r="H304" s="292"/>
      <c r="I304" s="292"/>
      <c r="J304" s="292"/>
      <c r="K304" s="292"/>
      <c r="L304" s="292"/>
      <c r="M304" s="292"/>
      <c r="N304" s="292"/>
      <c r="O304" s="293"/>
      <c r="P304" s="300"/>
      <c r="Q304" s="301"/>
      <c r="R304" s="301"/>
      <c r="S304" s="301"/>
      <c r="T304" s="301"/>
      <c r="U304" s="301"/>
      <c r="V304" s="301"/>
      <c r="W304" s="301"/>
      <c r="X304" s="301"/>
      <c r="Y304" s="302"/>
      <c r="Z304" s="308"/>
      <c r="AA304" s="309"/>
    </row>
    <row r="305" spans="2:27" ht="30" customHeight="1" x14ac:dyDescent="0.25">
      <c r="B305" s="294"/>
      <c r="C305" s="295"/>
      <c r="D305" s="295"/>
      <c r="E305" s="295"/>
      <c r="F305" s="295"/>
      <c r="G305" s="295"/>
      <c r="H305" s="295"/>
      <c r="I305" s="295"/>
      <c r="J305" s="295"/>
      <c r="K305" s="295"/>
      <c r="L305" s="295"/>
      <c r="M305" s="295"/>
      <c r="N305" s="295"/>
      <c r="O305" s="296"/>
      <c r="P305" s="303"/>
      <c r="Q305" s="304"/>
      <c r="R305" s="304"/>
      <c r="S305" s="304"/>
      <c r="T305" s="304"/>
      <c r="U305" s="304"/>
      <c r="V305" s="304"/>
      <c r="W305" s="304"/>
      <c r="X305" s="304"/>
      <c r="Y305" s="305"/>
      <c r="Z305" s="310"/>
      <c r="AA305" s="311"/>
    </row>
    <row r="306" spans="2:27" x14ac:dyDescent="0.25">
      <c r="B306" s="2"/>
      <c r="AA306" s="3"/>
    </row>
    <row r="307" spans="2:27" x14ac:dyDescent="0.25">
      <c r="B307" s="2"/>
      <c r="C307" s="171" t="s">
        <v>4</v>
      </c>
      <c r="D307" s="312" t="str">
        <f>D264</f>
        <v>207 DE 2024</v>
      </c>
      <c r="E307" s="312"/>
      <c r="F307" s="312"/>
      <c r="G307" s="312"/>
      <c r="H307" s="312"/>
      <c r="I307" s="312"/>
      <c r="J307" s="312"/>
      <c r="K307" s="312"/>
      <c r="L307" s="312"/>
      <c r="M307" s="312"/>
      <c r="N307" s="170"/>
      <c r="Q307" s="315"/>
      <c r="R307" s="315"/>
      <c r="S307" s="315"/>
      <c r="T307" s="313"/>
      <c r="U307" s="313"/>
      <c r="V307" s="313"/>
      <c r="W307" s="313"/>
      <c r="X307" s="313"/>
      <c r="Y307" s="313"/>
      <c r="AA307" s="4"/>
    </row>
    <row r="308" spans="2:27" ht="32.25" customHeight="1" x14ac:dyDescent="0.25">
      <c r="B308" s="2"/>
      <c r="C308" s="171" t="s">
        <v>5</v>
      </c>
      <c r="D308" s="314" t="str">
        <f>D265</f>
        <v>ENVIRONMENTAL AND GEOMEDCHANICAL SOLUTIONS - EGS SAS</v>
      </c>
      <c r="E308" s="314"/>
      <c r="F308" s="314"/>
      <c r="G308" s="314"/>
      <c r="H308" s="314"/>
      <c r="I308" s="314"/>
      <c r="J308" s="314"/>
      <c r="K308" s="314"/>
      <c r="L308" s="314"/>
      <c r="M308" s="314"/>
      <c r="N308" s="172"/>
      <c r="Q308" s="315" t="s">
        <v>6</v>
      </c>
      <c r="R308" s="315"/>
      <c r="S308" s="315"/>
      <c r="T308" s="312" t="str">
        <f>T265</f>
        <v>HR INGENIERA SAS</v>
      </c>
      <c r="U308" s="312"/>
      <c r="V308" s="312"/>
      <c r="W308" s="312"/>
      <c r="X308" s="312"/>
      <c r="Y308" s="312"/>
      <c r="Z308" s="174"/>
      <c r="AA308" s="175"/>
    </row>
    <row r="309" spans="2:27" x14ac:dyDescent="0.25">
      <c r="B309" s="2"/>
      <c r="AA309" s="3"/>
    </row>
    <row r="310" spans="2:27" ht="45" customHeight="1" x14ac:dyDescent="0.25">
      <c r="B310" s="326" t="s">
        <v>8</v>
      </c>
      <c r="C310" s="327"/>
      <c r="D310" s="328" t="s">
        <v>93</v>
      </c>
      <c r="E310" s="328"/>
      <c r="F310" s="328"/>
      <c r="G310" s="328"/>
      <c r="H310" s="328"/>
      <c r="I310" s="328"/>
      <c r="J310" s="328"/>
      <c r="K310" s="328"/>
      <c r="L310" s="328"/>
      <c r="M310" s="328"/>
      <c r="N310" s="328"/>
      <c r="O310" s="328"/>
      <c r="P310" s="328"/>
      <c r="Q310" s="328"/>
      <c r="R310" s="328"/>
      <c r="S310" s="328"/>
      <c r="T310" s="328"/>
      <c r="U310" s="328"/>
      <c r="V310" s="328"/>
      <c r="W310" s="328"/>
      <c r="X310" s="328"/>
      <c r="Y310" s="328"/>
      <c r="Z310" s="328"/>
      <c r="AA310" s="329"/>
    </row>
    <row r="311" spans="2:27" x14ac:dyDescent="0.25">
      <c r="B311" s="2"/>
      <c r="AA311" s="3"/>
    </row>
    <row r="312" spans="2:27" ht="32.25" customHeight="1" x14ac:dyDescent="0.25">
      <c r="B312" s="330" t="str">
        <f>B269</f>
        <v>ITEM No.    4.52</v>
      </c>
      <c r="C312" s="318"/>
      <c r="D312" s="318" t="str">
        <f>D269</f>
        <v>SUMINISTRO FIGURADO Y ARMADO DE ACERO DE REFUERZO 60000 PSI</v>
      </c>
      <c r="E312" s="319"/>
      <c r="F312" s="319"/>
      <c r="G312" s="319"/>
      <c r="H312" s="319"/>
      <c r="I312" s="319"/>
      <c r="J312" s="319"/>
      <c r="K312" s="319"/>
      <c r="L312" s="319"/>
      <c r="M312" s="319"/>
      <c r="N312" s="319"/>
      <c r="O312" s="319"/>
      <c r="P312" s="319"/>
      <c r="Q312" s="319"/>
      <c r="R312" s="319"/>
      <c r="S312" s="319"/>
      <c r="T312" s="319"/>
      <c r="U312" s="319"/>
      <c r="V312" s="319"/>
      <c r="W312" s="319"/>
      <c r="X312" s="320"/>
      <c r="Y312" s="316" t="s">
        <v>3</v>
      </c>
      <c r="Z312" s="317"/>
      <c r="AA312" s="5" t="str">
        <f>AA269</f>
        <v>KG</v>
      </c>
    </row>
    <row r="313" spans="2:27" x14ac:dyDescent="0.25">
      <c r="B313" s="2"/>
      <c r="R313" s="176"/>
      <c r="AA313" s="4"/>
    </row>
    <row r="314" spans="2:27" ht="33.75" customHeight="1" x14ac:dyDescent="0.3">
      <c r="B314" s="6" t="s">
        <v>9</v>
      </c>
      <c r="C314" s="7" t="s">
        <v>10</v>
      </c>
      <c r="D314" s="321" t="s">
        <v>11</v>
      </c>
      <c r="E314" s="321"/>
      <c r="F314" s="321"/>
      <c r="G314" s="321"/>
      <c r="H314" s="321" t="s">
        <v>153</v>
      </c>
      <c r="I314" s="321"/>
      <c r="J314" s="321"/>
      <c r="K314" s="321" t="s">
        <v>154</v>
      </c>
      <c r="L314" s="321"/>
      <c r="M314" s="322"/>
      <c r="N314" s="112" t="s">
        <v>155</v>
      </c>
      <c r="O314" s="321" t="s">
        <v>20</v>
      </c>
      <c r="P314" s="321"/>
      <c r="Q314" s="322"/>
      <c r="R314" s="8" t="s">
        <v>19</v>
      </c>
      <c r="S314" s="331" t="s">
        <v>21</v>
      </c>
      <c r="T314" s="332"/>
      <c r="U314" s="332"/>
      <c r="V314" s="332"/>
      <c r="W314" s="332"/>
      <c r="X314" s="332"/>
      <c r="Y314" s="332"/>
      <c r="Z314" s="332"/>
      <c r="AA314" s="333"/>
    </row>
    <row r="315" spans="2:27" ht="21.75" customHeight="1" x14ac:dyDescent="0.25">
      <c r="B315" s="9">
        <v>1</v>
      </c>
      <c r="C315" s="10" t="s">
        <v>14</v>
      </c>
      <c r="D315" s="278"/>
      <c r="E315" s="278"/>
      <c r="F315" s="278"/>
      <c r="G315" s="278"/>
      <c r="H315" s="278"/>
      <c r="I315" s="278"/>
      <c r="J315" s="278"/>
      <c r="K315" s="278"/>
      <c r="L315" s="278"/>
      <c r="M315" s="278"/>
      <c r="N315" s="134"/>
      <c r="O315" s="278"/>
      <c r="P315" s="278"/>
      <c r="Q315" s="278"/>
      <c r="R315" s="11">
        <f>R272</f>
        <v>48647.59</v>
      </c>
      <c r="S315" s="331"/>
      <c r="T315" s="332"/>
      <c r="U315" s="332"/>
      <c r="V315" s="332"/>
      <c r="W315" s="332"/>
      <c r="X315" s="332"/>
      <c r="Y315" s="332"/>
      <c r="Z315" s="332"/>
      <c r="AA315" s="333"/>
    </row>
    <row r="316" spans="2:27" ht="21.75" customHeight="1" x14ac:dyDescent="0.25">
      <c r="B316" s="12">
        <v>2</v>
      </c>
      <c r="C316" s="13" t="s">
        <v>15</v>
      </c>
      <c r="D316" s="278"/>
      <c r="E316" s="278"/>
      <c r="F316" s="278"/>
      <c r="G316" s="278"/>
      <c r="H316" s="278"/>
      <c r="I316" s="278"/>
      <c r="J316" s="278"/>
      <c r="K316" s="278"/>
      <c r="L316" s="278"/>
      <c r="M316" s="278"/>
      <c r="N316" s="134"/>
      <c r="O316" s="278"/>
      <c r="P316" s="278"/>
      <c r="Q316" s="278"/>
      <c r="R316" s="11"/>
      <c r="S316" s="334"/>
      <c r="T316" s="335"/>
      <c r="U316" s="335"/>
      <c r="V316" s="335"/>
      <c r="W316" s="335"/>
      <c r="X316" s="335"/>
      <c r="Y316" s="335"/>
      <c r="Z316" s="335"/>
      <c r="AA316" s="336"/>
    </row>
    <row r="317" spans="2:27" ht="21.75" customHeight="1" x14ac:dyDescent="0.25">
      <c r="B317" s="9"/>
      <c r="C317" s="13" t="s">
        <v>104</v>
      </c>
      <c r="D317" s="285"/>
      <c r="E317" s="286"/>
      <c r="F317" s="286"/>
      <c r="G317" s="287"/>
      <c r="H317" s="278"/>
      <c r="I317" s="278"/>
      <c r="J317" s="278"/>
      <c r="K317" s="278"/>
      <c r="L317" s="278"/>
      <c r="M317" s="278"/>
      <c r="N317" s="134"/>
      <c r="O317" s="278"/>
      <c r="P317" s="278"/>
      <c r="Q317" s="278"/>
      <c r="R317" s="11"/>
      <c r="S317" s="334"/>
      <c r="T317" s="335"/>
      <c r="U317" s="335"/>
      <c r="V317" s="335"/>
      <c r="W317" s="335"/>
      <c r="X317" s="335"/>
      <c r="Y317" s="335"/>
      <c r="Z317" s="335"/>
      <c r="AA317" s="336"/>
    </row>
    <row r="318" spans="2:27" ht="21.75" customHeight="1" x14ac:dyDescent="0.25">
      <c r="B318" s="14"/>
      <c r="C318" s="184" t="s">
        <v>188</v>
      </c>
      <c r="D318" s="285">
        <v>4.8</v>
      </c>
      <c r="E318" s="286"/>
      <c r="F318" s="286"/>
      <c r="G318" s="287"/>
      <c r="H318" s="340">
        <v>4</v>
      </c>
      <c r="I318" s="340"/>
      <c r="J318" s="340"/>
      <c r="K318" s="341">
        <v>0.99399999999999999</v>
      </c>
      <c r="L318" s="341"/>
      <c r="M318" s="341"/>
      <c r="N318" s="134">
        <f>ROUND(1.2/0.2,0)</f>
        <v>6</v>
      </c>
      <c r="O318" s="278">
        <v>1</v>
      </c>
      <c r="P318" s="278"/>
      <c r="Q318" s="278"/>
      <c r="R318" s="11">
        <f t="shared" ref="R318:R321" si="18">ROUND(O318*N318*K318*D318,2)</f>
        <v>28.63</v>
      </c>
      <c r="S318" s="334"/>
      <c r="T318" s="335"/>
      <c r="U318" s="335"/>
      <c r="V318" s="335"/>
      <c r="W318" s="335"/>
      <c r="X318" s="335"/>
      <c r="Y318" s="335"/>
      <c r="Z318" s="335"/>
      <c r="AA318" s="336"/>
    </row>
    <row r="319" spans="2:27" ht="21.75" customHeight="1" x14ac:dyDescent="0.3">
      <c r="B319" s="15"/>
      <c r="C319" s="184" t="s">
        <v>189</v>
      </c>
      <c r="D319" s="278">
        <v>1.3</v>
      </c>
      <c r="E319" s="278"/>
      <c r="F319" s="278"/>
      <c r="G319" s="278"/>
      <c r="H319" s="340" t="s">
        <v>165</v>
      </c>
      <c r="I319" s="340"/>
      <c r="J319" s="340"/>
      <c r="K319" s="341">
        <v>0.99399999999999999</v>
      </c>
      <c r="L319" s="341"/>
      <c r="M319" s="341"/>
      <c r="N319" s="134">
        <f>ROUND(D318/0.25,0)</f>
        <v>19</v>
      </c>
      <c r="O319" s="278">
        <v>1</v>
      </c>
      <c r="P319" s="278"/>
      <c r="Q319" s="278"/>
      <c r="R319" s="11">
        <f t="shared" si="18"/>
        <v>24.55</v>
      </c>
      <c r="S319" s="334"/>
      <c r="T319" s="335"/>
      <c r="U319" s="335"/>
      <c r="V319" s="335"/>
      <c r="W319" s="335"/>
      <c r="X319" s="335"/>
      <c r="Y319" s="335"/>
      <c r="Z319" s="335"/>
      <c r="AA319" s="336"/>
    </row>
    <row r="320" spans="2:27" ht="21.75" customHeight="1" x14ac:dyDescent="0.3">
      <c r="B320" s="15"/>
      <c r="C320" s="184" t="s">
        <v>190</v>
      </c>
      <c r="D320" s="285">
        <v>10</v>
      </c>
      <c r="E320" s="286"/>
      <c r="F320" s="286"/>
      <c r="G320" s="287"/>
      <c r="H320" s="340">
        <v>4</v>
      </c>
      <c r="I320" s="340"/>
      <c r="J320" s="340"/>
      <c r="K320" s="341">
        <v>0.99399999999999999</v>
      </c>
      <c r="L320" s="341"/>
      <c r="M320" s="341"/>
      <c r="N320" s="134">
        <f>ROUND(1.2/0.2,0)</f>
        <v>6</v>
      </c>
      <c r="O320" s="278">
        <v>1</v>
      </c>
      <c r="P320" s="278"/>
      <c r="Q320" s="278"/>
      <c r="R320" s="11">
        <f t="shared" si="18"/>
        <v>59.64</v>
      </c>
      <c r="S320" s="334"/>
      <c r="T320" s="335"/>
      <c r="U320" s="335"/>
      <c r="V320" s="335"/>
      <c r="W320" s="335"/>
      <c r="X320" s="335"/>
      <c r="Y320" s="335"/>
      <c r="Z320" s="335"/>
      <c r="AA320" s="336"/>
    </row>
    <row r="321" spans="2:27" ht="21.75" customHeight="1" x14ac:dyDescent="0.3">
      <c r="B321" s="15"/>
      <c r="C321" s="184" t="s">
        <v>191</v>
      </c>
      <c r="D321" s="278">
        <v>1.3</v>
      </c>
      <c r="E321" s="278"/>
      <c r="F321" s="278"/>
      <c r="G321" s="278"/>
      <c r="H321" s="340" t="s">
        <v>165</v>
      </c>
      <c r="I321" s="340"/>
      <c r="J321" s="340"/>
      <c r="K321" s="341">
        <v>0.99399999999999999</v>
      </c>
      <c r="L321" s="341"/>
      <c r="M321" s="341"/>
      <c r="N321" s="134">
        <f>ROUND(D320/0.25,0)</f>
        <v>40</v>
      </c>
      <c r="O321" s="278">
        <v>1</v>
      </c>
      <c r="P321" s="278"/>
      <c r="Q321" s="278"/>
      <c r="R321" s="11">
        <f t="shared" si="18"/>
        <v>51.69</v>
      </c>
      <c r="S321" s="334"/>
      <c r="T321" s="335"/>
      <c r="U321" s="335"/>
      <c r="V321" s="335"/>
      <c r="W321" s="335"/>
      <c r="X321" s="335"/>
      <c r="Y321" s="335"/>
      <c r="Z321" s="335"/>
      <c r="AA321" s="336"/>
    </row>
    <row r="322" spans="2:27" ht="21.75" customHeight="1" x14ac:dyDescent="0.3">
      <c r="B322" s="15"/>
      <c r="C322" s="184"/>
      <c r="D322" s="278"/>
      <c r="E322" s="278"/>
      <c r="F322" s="278"/>
      <c r="G322" s="278"/>
      <c r="H322" s="340"/>
      <c r="I322" s="340"/>
      <c r="J322" s="340"/>
      <c r="K322" s="341"/>
      <c r="L322" s="341"/>
      <c r="M322" s="341"/>
      <c r="N322" s="134"/>
      <c r="O322" s="278"/>
      <c r="P322" s="278"/>
      <c r="Q322" s="278"/>
      <c r="R322" s="11"/>
      <c r="S322" s="334"/>
      <c r="T322" s="335"/>
      <c r="U322" s="335"/>
      <c r="V322" s="335"/>
      <c r="W322" s="335"/>
      <c r="X322" s="335"/>
      <c r="Y322" s="335"/>
      <c r="Z322" s="335"/>
      <c r="AA322" s="336"/>
    </row>
    <row r="323" spans="2:27" ht="21.75" customHeight="1" x14ac:dyDescent="0.3">
      <c r="B323" s="15"/>
      <c r="C323" s="184"/>
      <c r="D323" s="278"/>
      <c r="E323" s="278"/>
      <c r="F323" s="278"/>
      <c r="G323" s="278"/>
      <c r="H323" s="340"/>
      <c r="I323" s="340"/>
      <c r="J323" s="340"/>
      <c r="K323" s="341"/>
      <c r="L323" s="341"/>
      <c r="M323" s="341"/>
      <c r="N323" s="134"/>
      <c r="O323" s="278"/>
      <c r="P323" s="278"/>
      <c r="Q323" s="278"/>
      <c r="R323" s="11"/>
      <c r="S323" s="334"/>
      <c r="T323" s="335"/>
      <c r="U323" s="335"/>
      <c r="V323" s="335"/>
      <c r="W323" s="335"/>
      <c r="X323" s="335"/>
      <c r="Y323" s="335"/>
      <c r="Z323" s="335"/>
      <c r="AA323" s="336"/>
    </row>
    <row r="324" spans="2:27" ht="21.75" customHeight="1" x14ac:dyDescent="0.3">
      <c r="B324" s="15"/>
      <c r="C324" s="184"/>
      <c r="D324" s="278"/>
      <c r="E324" s="278"/>
      <c r="F324" s="278"/>
      <c r="G324" s="278"/>
      <c r="H324" s="340"/>
      <c r="I324" s="340"/>
      <c r="J324" s="340"/>
      <c r="K324" s="341"/>
      <c r="L324" s="341"/>
      <c r="M324" s="341"/>
      <c r="N324" s="134"/>
      <c r="O324" s="278"/>
      <c r="P324" s="278"/>
      <c r="Q324" s="278"/>
      <c r="R324" s="11"/>
      <c r="S324" s="334"/>
      <c r="T324" s="335"/>
      <c r="U324" s="335"/>
      <c r="V324" s="335"/>
      <c r="W324" s="335"/>
      <c r="X324" s="335"/>
      <c r="Y324" s="335"/>
      <c r="Z324" s="335"/>
      <c r="AA324" s="336"/>
    </row>
    <row r="325" spans="2:27" ht="21.75" customHeight="1" x14ac:dyDescent="0.3">
      <c r="B325" s="15"/>
      <c r="C325" s="184"/>
      <c r="D325" s="278"/>
      <c r="E325" s="278"/>
      <c r="F325" s="278"/>
      <c r="G325" s="278"/>
      <c r="H325" s="340"/>
      <c r="I325" s="340"/>
      <c r="J325" s="340"/>
      <c r="K325" s="341"/>
      <c r="L325" s="341"/>
      <c r="M325" s="341"/>
      <c r="N325" s="134"/>
      <c r="O325" s="278"/>
      <c r="P325" s="278"/>
      <c r="Q325" s="278"/>
      <c r="R325" s="11"/>
      <c r="S325" s="334"/>
      <c r="T325" s="335"/>
      <c r="U325" s="335"/>
      <c r="V325" s="335"/>
      <c r="W325" s="335"/>
      <c r="X325" s="335"/>
      <c r="Y325" s="335"/>
      <c r="Z325" s="335"/>
      <c r="AA325" s="336"/>
    </row>
    <row r="326" spans="2:27" ht="21.75" customHeight="1" x14ac:dyDescent="0.3">
      <c r="B326" s="15"/>
      <c r="C326" s="184"/>
      <c r="D326" s="278"/>
      <c r="E326" s="278"/>
      <c r="F326" s="278"/>
      <c r="G326" s="278"/>
      <c r="H326" s="340"/>
      <c r="I326" s="340"/>
      <c r="J326" s="340"/>
      <c r="K326" s="341"/>
      <c r="L326" s="341"/>
      <c r="M326" s="341"/>
      <c r="N326" s="134"/>
      <c r="O326" s="278"/>
      <c r="P326" s="278"/>
      <c r="Q326" s="278"/>
      <c r="R326" s="11"/>
      <c r="S326" s="334"/>
      <c r="T326" s="335"/>
      <c r="U326" s="335"/>
      <c r="V326" s="335"/>
      <c r="W326" s="335"/>
      <c r="X326" s="335"/>
      <c r="Y326" s="335"/>
      <c r="Z326" s="335"/>
      <c r="AA326" s="336"/>
    </row>
    <row r="327" spans="2:27" ht="21.75" customHeight="1" x14ac:dyDescent="0.3">
      <c r="B327" s="15"/>
      <c r="C327" s="184"/>
      <c r="D327" s="278"/>
      <c r="E327" s="278"/>
      <c r="F327" s="278"/>
      <c r="G327" s="278"/>
      <c r="H327" s="340"/>
      <c r="I327" s="340"/>
      <c r="J327" s="340"/>
      <c r="K327" s="341"/>
      <c r="L327" s="341"/>
      <c r="M327" s="341"/>
      <c r="N327" s="134"/>
      <c r="O327" s="278"/>
      <c r="P327" s="278"/>
      <c r="Q327" s="278"/>
      <c r="R327" s="11"/>
      <c r="S327" s="334"/>
      <c r="T327" s="335"/>
      <c r="U327" s="335"/>
      <c r="V327" s="335"/>
      <c r="W327" s="335"/>
      <c r="X327" s="335"/>
      <c r="Y327" s="335"/>
      <c r="Z327" s="335"/>
      <c r="AA327" s="336"/>
    </row>
    <row r="328" spans="2:27" ht="21.75" customHeight="1" x14ac:dyDescent="0.3">
      <c r="B328" s="15"/>
      <c r="C328" s="184"/>
      <c r="D328" s="278"/>
      <c r="E328" s="278"/>
      <c r="F328" s="278"/>
      <c r="G328" s="278"/>
      <c r="H328" s="340"/>
      <c r="I328" s="340"/>
      <c r="J328" s="340"/>
      <c r="K328" s="341"/>
      <c r="L328" s="341"/>
      <c r="M328" s="341"/>
      <c r="N328" s="134"/>
      <c r="O328" s="278"/>
      <c r="P328" s="278"/>
      <c r="Q328" s="278"/>
      <c r="R328" s="11"/>
      <c r="S328" s="334"/>
      <c r="T328" s="335"/>
      <c r="U328" s="335"/>
      <c r="V328" s="335"/>
      <c r="W328" s="335"/>
      <c r="X328" s="335"/>
      <c r="Y328" s="335"/>
      <c r="Z328" s="335"/>
      <c r="AA328" s="336"/>
    </row>
    <row r="329" spans="2:27" ht="21.75" customHeight="1" x14ac:dyDescent="0.3">
      <c r="B329" s="15"/>
      <c r="C329" s="184"/>
      <c r="D329" s="278"/>
      <c r="E329" s="278"/>
      <c r="F329" s="278"/>
      <c r="G329" s="278"/>
      <c r="H329" s="340"/>
      <c r="I329" s="340"/>
      <c r="J329" s="340"/>
      <c r="K329" s="341"/>
      <c r="L329" s="341"/>
      <c r="M329" s="341"/>
      <c r="N329" s="134"/>
      <c r="O329" s="278"/>
      <c r="P329" s="278"/>
      <c r="Q329" s="278"/>
      <c r="R329" s="11"/>
      <c r="S329" s="334"/>
      <c r="T329" s="335"/>
      <c r="U329" s="335"/>
      <c r="V329" s="335"/>
      <c r="W329" s="335"/>
      <c r="X329" s="335"/>
      <c r="Y329" s="335"/>
      <c r="Z329" s="335"/>
      <c r="AA329" s="336"/>
    </row>
    <row r="330" spans="2:27" ht="21.75" customHeight="1" x14ac:dyDescent="0.3">
      <c r="B330" s="15"/>
      <c r="C330" s="184"/>
      <c r="D330" s="278"/>
      <c r="E330" s="278"/>
      <c r="F330" s="278"/>
      <c r="G330" s="278"/>
      <c r="H330" s="340"/>
      <c r="I330" s="340"/>
      <c r="J330" s="340"/>
      <c r="K330" s="341"/>
      <c r="L330" s="341"/>
      <c r="M330" s="341"/>
      <c r="N330" s="134"/>
      <c r="O330" s="278"/>
      <c r="P330" s="278"/>
      <c r="Q330" s="278"/>
      <c r="R330" s="11"/>
      <c r="S330" s="334"/>
      <c r="T330" s="335"/>
      <c r="U330" s="335"/>
      <c r="V330" s="335"/>
      <c r="W330" s="335"/>
      <c r="X330" s="335"/>
      <c r="Y330" s="335"/>
      <c r="Z330" s="335"/>
      <c r="AA330" s="336"/>
    </row>
    <row r="331" spans="2:27" ht="21.75" customHeight="1" x14ac:dyDescent="0.3">
      <c r="B331" s="15"/>
      <c r="C331" s="184"/>
      <c r="D331" s="278"/>
      <c r="E331" s="278"/>
      <c r="F331" s="278"/>
      <c r="G331" s="278"/>
      <c r="H331" s="340"/>
      <c r="I331" s="340"/>
      <c r="J331" s="340"/>
      <c r="K331" s="341"/>
      <c r="L331" s="341"/>
      <c r="M331" s="341"/>
      <c r="N331" s="134"/>
      <c r="O331" s="278"/>
      <c r="P331" s="278"/>
      <c r="Q331" s="278"/>
      <c r="R331" s="11"/>
      <c r="S331" s="334"/>
      <c r="T331" s="335"/>
      <c r="U331" s="335"/>
      <c r="V331" s="335"/>
      <c r="W331" s="335"/>
      <c r="X331" s="335"/>
      <c r="Y331" s="335"/>
      <c r="Z331" s="335"/>
      <c r="AA331" s="336"/>
    </row>
    <row r="332" spans="2:27" ht="21.75" customHeight="1" x14ac:dyDescent="0.3">
      <c r="B332" s="15"/>
      <c r="C332" s="184"/>
      <c r="D332" s="278"/>
      <c r="E332" s="278"/>
      <c r="F332" s="278"/>
      <c r="G332" s="278"/>
      <c r="H332" s="340"/>
      <c r="I332" s="340"/>
      <c r="J332" s="340"/>
      <c r="K332" s="341"/>
      <c r="L332" s="341"/>
      <c r="M332" s="341"/>
      <c r="N332" s="134"/>
      <c r="O332" s="278"/>
      <c r="P332" s="278"/>
      <c r="Q332" s="278"/>
      <c r="R332" s="11"/>
      <c r="S332" s="334"/>
      <c r="T332" s="335"/>
      <c r="U332" s="335"/>
      <c r="V332" s="335"/>
      <c r="W332" s="335"/>
      <c r="X332" s="335"/>
      <c r="Y332" s="335"/>
      <c r="Z332" s="335"/>
      <c r="AA332" s="336"/>
    </row>
    <row r="333" spans="2:27" ht="21.75" customHeight="1" x14ac:dyDescent="0.3">
      <c r="B333" s="15"/>
      <c r="C333" s="184"/>
      <c r="D333" s="278"/>
      <c r="E333" s="278"/>
      <c r="F333" s="278"/>
      <c r="G333" s="278"/>
      <c r="H333" s="340"/>
      <c r="I333" s="340"/>
      <c r="J333" s="340"/>
      <c r="K333" s="341"/>
      <c r="L333" s="341"/>
      <c r="M333" s="341"/>
      <c r="N333" s="134"/>
      <c r="O333" s="278"/>
      <c r="P333" s="278"/>
      <c r="Q333" s="278"/>
      <c r="R333" s="11"/>
      <c r="S333" s="334"/>
      <c r="T333" s="335"/>
      <c r="U333" s="335"/>
      <c r="V333" s="335"/>
      <c r="W333" s="335"/>
      <c r="X333" s="335"/>
      <c r="Y333" s="335"/>
      <c r="Z333" s="335"/>
      <c r="AA333" s="336"/>
    </row>
    <row r="334" spans="2:27" ht="21.75" customHeight="1" x14ac:dyDescent="0.3">
      <c r="B334" s="15"/>
      <c r="C334" s="184"/>
      <c r="D334" s="278"/>
      <c r="E334" s="278"/>
      <c r="F334" s="278"/>
      <c r="G334" s="278"/>
      <c r="H334" s="340"/>
      <c r="I334" s="340"/>
      <c r="J334" s="340"/>
      <c r="K334" s="341"/>
      <c r="L334" s="341"/>
      <c r="M334" s="341"/>
      <c r="N334" s="134"/>
      <c r="O334" s="278"/>
      <c r="P334" s="278"/>
      <c r="Q334" s="278"/>
      <c r="R334" s="11"/>
      <c r="S334" s="334"/>
      <c r="T334" s="335"/>
      <c r="U334" s="335"/>
      <c r="V334" s="335"/>
      <c r="W334" s="335"/>
      <c r="X334" s="335"/>
      <c r="Y334" s="335"/>
      <c r="Z334" s="335"/>
      <c r="AA334" s="336"/>
    </row>
    <row r="335" spans="2:27" ht="21.75" customHeight="1" x14ac:dyDescent="0.3">
      <c r="B335" s="15"/>
      <c r="C335" s="16"/>
      <c r="D335" s="280" t="s">
        <v>105</v>
      </c>
      <c r="E335" s="281"/>
      <c r="F335" s="281"/>
      <c r="G335" s="281"/>
      <c r="H335" s="281"/>
      <c r="I335" s="281"/>
      <c r="J335" s="281"/>
      <c r="K335" s="281"/>
      <c r="L335" s="281"/>
      <c r="M335" s="281"/>
      <c r="N335" s="281"/>
      <c r="O335" s="281"/>
      <c r="P335" s="281"/>
      <c r="Q335" s="282"/>
      <c r="R335" s="19">
        <f>ROUND(SUM(R317:R334),2)</f>
        <v>164.51</v>
      </c>
      <c r="S335" s="334"/>
      <c r="T335" s="335"/>
      <c r="U335" s="335"/>
      <c r="V335" s="335"/>
      <c r="W335" s="335"/>
      <c r="X335" s="335"/>
      <c r="Y335" s="335"/>
      <c r="Z335" s="335"/>
      <c r="AA335" s="336"/>
    </row>
    <row r="336" spans="2:27" ht="21.75" customHeight="1" x14ac:dyDescent="0.3">
      <c r="B336" s="15"/>
      <c r="C336" s="16"/>
      <c r="D336" s="280" t="s">
        <v>54</v>
      </c>
      <c r="E336" s="281"/>
      <c r="F336" s="281"/>
      <c r="G336" s="281"/>
      <c r="H336" s="281"/>
      <c r="I336" s="281"/>
      <c r="J336" s="281"/>
      <c r="K336" s="281"/>
      <c r="L336" s="281"/>
      <c r="M336" s="281"/>
      <c r="N336" s="281"/>
      <c r="O336" s="281"/>
      <c r="P336" s="281"/>
      <c r="Q336" s="282"/>
      <c r="R336" s="19">
        <f>R294</f>
        <v>36083.120000000003</v>
      </c>
      <c r="S336" s="334"/>
      <c r="T336" s="335"/>
      <c r="U336" s="335"/>
      <c r="V336" s="335"/>
      <c r="W336" s="335"/>
      <c r="X336" s="335"/>
      <c r="Y336" s="335"/>
      <c r="Z336" s="335"/>
      <c r="AA336" s="336"/>
    </row>
    <row r="337" spans="2:27" ht="21" customHeight="1" x14ac:dyDescent="0.25">
      <c r="B337" s="17"/>
      <c r="C337" s="18"/>
      <c r="D337" s="280" t="s">
        <v>106</v>
      </c>
      <c r="E337" s="281"/>
      <c r="F337" s="281"/>
      <c r="G337" s="281"/>
      <c r="H337" s="281"/>
      <c r="I337" s="281"/>
      <c r="J337" s="281"/>
      <c r="K337" s="281"/>
      <c r="L337" s="281"/>
      <c r="M337" s="281"/>
      <c r="N337" s="281"/>
      <c r="O337" s="281"/>
      <c r="P337" s="281"/>
      <c r="Q337" s="282"/>
      <c r="R337" s="19">
        <f>R335+R336</f>
        <v>36247.630000000005</v>
      </c>
      <c r="S337" s="337"/>
      <c r="T337" s="338"/>
      <c r="U337" s="338"/>
      <c r="V337" s="338"/>
      <c r="W337" s="338"/>
      <c r="X337" s="338"/>
      <c r="Y337" s="338"/>
      <c r="Z337" s="338"/>
      <c r="AA337" s="339"/>
    </row>
    <row r="338" spans="2:27" x14ac:dyDescent="0.25">
      <c r="B338" s="20"/>
      <c r="C338" s="177"/>
      <c r="D338" s="178"/>
      <c r="E338" s="178"/>
      <c r="F338" s="178"/>
      <c r="G338" s="178"/>
      <c r="H338" s="178"/>
      <c r="I338" s="178"/>
      <c r="J338" s="178"/>
      <c r="K338" s="178"/>
      <c r="L338" s="178"/>
      <c r="M338" s="178"/>
      <c r="N338" s="178"/>
      <c r="O338" s="178"/>
      <c r="P338" s="178"/>
      <c r="Q338" s="178"/>
      <c r="R338" s="179"/>
      <c r="S338" s="176"/>
      <c r="T338" s="180"/>
      <c r="U338" s="180"/>
      <c r="V338" s="180"/>
      <c r="AA338" s="3"/>
    </row>
    <row r="339" spans="2:27" x14ac:dyDescent="0.25">
      <c r="B339" s="2"/>
      <c r="O339" s="170"/>
      <c r="P339" s="171"/>
      <c r="Q339" s="171"/>
      <c r="R339" s="181"/>
      <c r="S339" s="176"/>
      <c r="T339" s="176"/>
      <c r="AA339" s="3"/>
    </row>
    <row r="340" spans="2:27" x14ac:dyDescent="0.25">
      <c r="B340" s="2"/>
      <c r="O340" s="170"/>
      <c r="P340" s="171"/>
      <c r="Q340" s="171"/>
      <c r="R340" s="181"/>
      <c r="S340" s="176"/>
      <c r="T340" s="176"/>
      <c r="AA340" s="3"/>
    </row>
    <row r="341" spans="2:27" x14ac:dyDescent="0.25">
      <c r="B341" s="2"/>
      <c r="O341" s="170"/>
      <c r="P341" s="171"/>
      <c r="Q341" s="171"/>
      <c r="R341" s="181"/>
      <c r="S341" s="176"/>
      <c r="T341" s="176"/>
      <c r="AA341" s="3"/>
    </row>
    <row r="342" spans="2:27" x14ac:dyDescent="0.25">
      <c r="B342" s="2"/>
      <c r="C342" s="323"/>
      <c r="D342" s="323"/>
      <c r="E342" s="323"/>
      <c r="F342" s="323"/>
      <c r="G342" s="323"/>
      <c r="H342" s="323"/>
      <c r="I342" s="323"/>
      <c r="J342" s="323"/>
      <c r="K342" s="323"/>
      <c r="O342" s="170"/>
      <c r="P342" s="171"/>
      <c r="Q342" s="171"/>
      <c r="R342" s="181"/>
      <c r="S342" s="176"/>
      <c r="T342" s="176"/>
      <c r="AA342" s="3"/>
    </row>
    <row r="343" spans="2:27" x14ac:dyDescent="0.25">
      <c r="B343" s="2"/>
      <c r="C343" s="324" t="s">
        <v>90</v>
      </c>
      <c r="D343" s="324"/>
      <c r="E343" s="324"/>
      <c r="F343" s="324"/>
      <c r="G343" s="324"/>
      <c r="H343" s="324"/>
      <c r="I343" s="324"/>
      <c r="J343" s="324"/>
      <c r="K343" s="324"/>
      <c r="L343" s="182"/>
      <c r="M343" s="182"/>
      <c r="N343" s="182"/>
      <c r="O343" s="176"/>
      <c r="P343" s="176"/>
      <c r="Q343" s="176"/>
      <c r="R343" s="176"/>
      <c r="S343" s="283" t="s">
        <v>22</v>
      </c>
      <c r="T343" s="283"/>
      <c r="U343" s="283"/>
      <c r="V343" s="283"/>
      <c r="W343" s="283"/>
      <c r="X343" s="283"/>
      <c r="Y343" s="283"/>
      <c r="Z343" s="283"/>
      <c r="AA343" s="3"/>
    </row>
    <row r="344" spans="2:27" x14ac:dyDescent="0.25">
      <c r="B344" s="2"/>
      <c r="C344" s="325" t="s">
        <v>91</v>
      </c>
      <c r="D344" s="325"/>
      <c r="E344" s="325"/>
      <c r="F344" s="325"/>
      <c r="G344" s="325"/>
      <c r="H344" s="325"/>
      <c r="I344" s="325"/>
      <c r="J344" s="325"/>
      <c r="K344" s="325"/>
      <c r="L344" s="173"/>
      <c r="M344" s="173"/>
      <c r="N344" s="173"/>
      <c r="O344" s="176"/>
      <c r="P344" s="176"/>
      <c r="Q344" s="176"/>
      <c r="R344" s="176"/>
      <c r="S344" s="284" t="s">
        <v>17</v>
      </c>
      <c r="T344" s="284"/>
      <c r="U344" s="284"/>
      <c r="V344" s="284"/>
      <c r="W344" s="284"/>
      <c r="X344" s="284"/>
      <c r="Y344" s="284"/>
      <c r="Z344" s="284"/>
      <c r="AA344" s="3"/>
    </row>
    <row r="345" spans="2:27" ht="16.5" thickBot="1" x14ac:dyDescent="0.3">
      <c r="B345" s="21"/>
      <c r="C345" s="279" t="s">
        <v>86</v>
      </c>
      <c r="D345" s="279"/>
      <c r="E345" s="279"/>
      <c r="F345" s="279"/>
      <c r="G345" s="279"/>
      <c r="H345" s="279"/>
      <c r="I345" s="279"/>
      <c r="J345" s="279"/>
      <c r="K345" s="279"/>
      <c r="L345" s="183"/>
      <c r="M345" s="183"/>
      <c r="N345" s="183"/>
      <c r="O345" s="22"/>
      <c r="P345" s="22"/>
      <c r="Q345" s="22"/>
      <c r="R345" s="22"/>
      <c r="S345" s="279" t="s">
        <v>7</v>
      </c>
      <c r="T345" s="279"/>
      <c r="U345" s="279"/>
      <c r="V345" s="279"/>
      <c r="W345" s="279"/>
      <c r="X345" s="279"/>
      <c r="Y345" s="279"/>
      <c r="Z345" s="279"/>
      <c r="AA345" s="23"/>
    </row>
  </sheetData>
  <mergeCells count="880">
    <mergeCell ref="D244:G244"/>
    <mergeCell ref="H244:J244"/>
    <mergeCell ref="K244:M244"/>
    <mergeCell ref="O244:Q244"/>
    <mergeCell ref="K243:M243"/>
    <mergeCell ref="O243:Q243"/>
    <mergeCell ref="D245:G245"/>
    <mergeCell ref="H245:J245"/>
    <mergeCell ref="K245:M245"/>
    <mergeCell ref="O245:Q245"/>
    <mergeCell ref="O23:Q23"/>
    <mergeCell ref="K23:M23"/>
    <mergeCell ref="H23:J23"/>
    <mergeCell ref="D23:G23"/>
    <mergeCell ref="D33:G33"/>
    <mergeCell ref="H33:J33"/>
    <mergeCell ref="K33:M33"/>
    <mergeCell ref="O33:Q33"/>
    <mergeCell ref="D243:G243"/>
    <mergeCell ref="H243:J243"/>
    <mergeCell ref="D240:G240"/>
    <mergeCell ref="H240:J240"/>
    <mergeCell ref="K240:M240"/>
    <mergeCell ref="O240:Q240"/>
    <mergeCell ref="D242:G242"/>
    <mergeCell ref="H242:J242"/>
    <mergeCell ref="K242:M242"/>
    <mergeCell ref="O242:Q242"/>
    <mergeCell ref="D238:G238"/>
    <mergeCell ref="H238:J238"/>
    <mergeCell ref="K238:M238"/>
    <mergeCell ref="O238:Q238"/>
    <mergeCell ref="D239:G239"/>
    <mergeCell ref="H239:J239"/>
    <mergeCell ref="C345:K345"/>
    <mergeCell ref="S345:Z345"/>
    <mergeCell ref="D337:Q337"/>
    <mergeCell ref="C342:K342"/>
    <mergeCell ref="C343:K343"/>
    <mergeCell ref="S343:Z343"/>
    <mergeCell ref="C344:K344"/>
    <mergeCell ref="S344:Z344"/>
    <mergeCell ref="D334:G334"/>
    <mergeCell ref="H334:J334"/>
    <mergeCell ref="K334:M334"/>
    <mergeCell ref="O334:Q334"/>
    <mergeCell ref="D335:Q335"/>
    <mergeCell ref="D336:Q336"/>
    <mergeCell ref="D332:G332"/>
    <mergeCell ref="H332:J332"/>
    <mergeCell ref="K332:M332"/>
    <mergeCell ref="O332:Q332"/>
    <mergeCell ref="D333:G333"/>
    <mergeCell ref="H333:J333"/>
    <mergeCell ref="K333:M333"/>
    <mergeCell ref="O333:Q333"/>
    <mergeCell ref="D330:G330"/>
    <mergeCell ref="H330:J330"/>
    <mergeCell ref="K330:M330"/>
    <mergeCell ref="O330:Q330"/>
    <mergeCell ref="D331:G331"/>
    <mergeCell ref="H331:J331"/>
    <mergeCell ref="K331:M331"/>
    <mergeCell ref="O331:Q331"/>
    <mergeCell ref="D328:G328"/>
    <mergeCell ref="H328:J328"/>
    <mergeCell ref="K328:M328"/>
    <mergeCell ref="O328:Q328"/>
    <mergeCell ref="D329:G329"/>
    <mergeCell ref="H329:J329"/>
    <mergeCell ref="K329:M329"/>
    <mergeCell ref="O329:Q329"/>
    <mergeCell ref="D326:G326"/>
    <mergeCell ref="H326:J326"/>
    <mergeCell ref="K326:M326"/>
    <mergeCell ref="O326:Q326"/>
    <mergeCell ref="D327:G327"/>
    <mergeCell ref="H327:J327"/>
    <mergeCell ref="K327:M327"/>
    <mergeCell ref="O327:Q327"/>
    <mergeCell ref="D324:G324"/>
    <mergeCell ref="H324:J324"/>
    <mergeCell ref="K324:M324"/>
    <mergeCell ref="O324:Q324"/>
    <mergeCell ref="D325:G325"/>
    <mergeCell ref="H325:J325"/>
    <mergeCell ref="K325:M325"/>
    <mergeCell ref="O325:Q325"/>
    <mergeCell ref="D322:G322"/>
    <mergeCell ref="H322:J322"/>
    <mergeCell ref="K322:M322"/>
    <mergeCell ref="O322:Q322"/>
    <mergeCell ref="D323:G323"/>
    <mergeCell ref="H323:J323"/>
    <mergeCell ref="K323:M323"/>
    <mergeCell ref="O323:Q323"/>
    <mergeCell ref="O320:Q320"/>
    <mergeCell ref="D321:G321"/>
    <mergeCell ref="H321:J321"/>
    <mergeCell ref="K321:M321"/>
    <mergeCell ref="O321:Q321"/>
    <mergeCell ref="D318:G318"/>
    <mergeCell ref="H318:J318"/>
    <mergeCell ref="K318:M318"/>
    <mergeCell ref="O318:Q318"/>
    <mergeCell ref="D319:G319"/>
    <mergeCell ref="H319:J319"/>
    <mergeCell ref="K319:M319"/>
    <mergeCell ref="O319:Q319"/>
    <mergeCell ref="S314:AA314"/>
    <mergeCell ref="D315:G315"/>
    <mergeCell ref="H315:J315"/>
    <mergeCell ref="K315:M315"/>
    <mergeCell ref="O315:Q315"/>
    <mergeCell ref="S315:AA337"/>
    <mergeCell ref="D308:M308"/>
    <mergeCell ref="Q308:S308"/>
    <mergeCell ref="T308:Y308"/>
    <mergeCell ref="D316:G316"/>
    <mergeCell ref="H316:J316"/>
    <mergeCell ref="K316:M316"/>
    <mergeCell ref="O316:Q316"/>
    <mergeCell ref="D317:G317"/>
    <mergeCell ref="H317:J317"/>
    <mergeCell ref="K317:M317"/>
    <mergeCell ref="O317:Q317"/>
    <mergeCell ref="D314:G314"/>
    <mergeCell ref="H314:J314"/>
    <mergeCell ref="K314:M314"/>
    <mergeCell ref="O314:Q314"/>
    <mergeCell ref="D320:G320"/>
    <mergeCell ref="H320:J320"/>
    <mergeCell ref="K320:M320"/>
    <mergeCell ref="B310:C310"/>
    <mergeCell ref="D310:AA310"/>
    <mergeCell ref="B312:C312"/>
    <mergeCell ref="D312:X312"/>
    <mergeCell ref="Y312:Z312"/>
    <mergeCell ref="C302:K302"/>
    <mergeCell ref="S302:Z302"/>
    <mergeCell ref="B303:O305"/>
    <mergeCell ref="P303:Y305"/>
    <mergeCell ref="Z303:AA305"/>
    <mergeCell ref="D307:M307"/>
    <mergeCell ref="Q307:S307"/>
    <mergeCell ref="T307:Y307"/>
    <mergeCell ref="D294:Q294"/>
    <mergeCell ref="C299:K299"/>
    <mergeCell ref="C300:K300"/>
    <mergeCell ref="S300:Z300"/>
    <mergeCell ref="C301:K301"/>
    <mergeCell ref="S301:Z301"/>
    <mergeCell ref="D291:G291"/>
    <mergeCell ref="H291:J291"/>
    <mergeCell ref="K291:M291"/>
    <mergeCell ref="O291:Q291"/>
    <mergeCell ref="D292:Q292"/>
    <mergeCell ref="D293:Q293"/>
    <mergeCell ref="D289:G289"/>
    <mergeCell ref="H289:J289"/>
    <mergeCell ref="K289:M289"/>
    <mergeCell ref="O289:Q289"/>
    <mergeCell ref="D290:G290"/>
    <mergeCell ref="H290:J290"/>
    <mergeCell ref="K290:M290"/>
    <mergeCell ref="O290:Q290"/>
    <mergeCell ref="D287:G287"/>
    <mergeCell ref="H287:J287"/>
    <mergeCell ref="K287:M287"/>
    <mergeCell ref="O287:Q287"/>
    <mergeCell ref="D288:G288"/>
    <mergeCell ref="H288:J288"/>
    <mergeCell ref="K288:M288"/>
    <mergeCell ref="O288:Q288"/>
    <mergeCell ref="D285:G285"/>
    <mergeCell ref="H285:J285"/>
    <mergeCell ref="K285:M285"/>
    <mergeCell ref="O285:Q285"/>
    <mergeCell ref="D286:G286"/>
    <mergeCell ref="H286:J286"/>
    <mergeCell ref="K286:M286"/>
    <mergeCell ref="O286:Q286"/>
    <mergeCell ref="D283:G283"/>
    <mergeCell ref="H283:J283"/>
    <mergeCell ref="K283:M283"/>
    <mergeCell ref="O283:Q283"/>
    <mergeCell ref="D284:G284"/>
    <mergeCell ref="H284:J284"/>
    <mergeCell ref="K284:M284"/>
    <mergeCell ref="O284:Q284"/>
    <mergeCell ref="D281:G281"/>
    <mergeCell ref="H281:J281"/>
    <mergeCell ref="K281:M281"/>
    <mergeCell ref="O281:Q281"/>
    <mergeCell ref="D282:G282"/>
    <mergeCell ref="H282:J282"/>
    <mergeCell ref="K282:M282"/>
    <mergeCell ref="O282:Q282"/>
    <mergeCell ref="D279:G279"/>
    <mergeCell ref="H279:J279"/>
    <mergeCell ref="K279:M279"/>
    <mergeCell ref="O279:Q279"/>
    <mergeCell ref="D280:G280"/>
    <mergeCell ref="H280:J280"/>
    <mergeCell ref="K280:M280"/>
    <mergeCell ref="O280:Q280"/>
    <mergeCell ref="O277:Q277"/>
    <mergeCell ref="D278:G278"/>
    <mergeCell ref="H278:J278"/>
    <mergeCell ref="K278:M278"/>
    <mergeCell ref="O278:Q278"/>
    <mergeCell ref="D275:G275"/>
    <mergeCell ref="H275:J275"/>
    <mergeCell ref="K275:M275"/>
    <mergeCell ref="O275:Q275"/>
    <mergeCell ref="D276:G276"/>
    <mergeCell ref="H276:J276"/>
    <mergeCell ref="K276:M276"/>
    <mergeCell ref="O276:Q276"/>
    <mergeCell ref="S271:AA271"/>
    <mergeCell ref="D272:G272"/>
    <mergeCell ref="H272:J272"/>
    <mergeCell ref="K272:M272"/>
    <mergeCell ref="O272:Q272"/>
    <mergeCell ref="S272:AA294"/>
    <mergeCell ref="D265:M265"/>
    <mergeCell ref="Q265:S265"/>
    <mergeCell ref="T265:Y265"/>
    <mergeCell ref="D273:G273"/>
    <mergeCell ref="H273:J273"/>
    <mergeCell ref="K273:M273"/>
    <mergeCell ref="O273:Q273"/>
    <mergeCell ref="D274:G274"/>
    <mergeCell ref="H274:J274"/>
    <mergeCell ref="K274:M274"/>
    <mergeCell ref="O274:Q274"/>
    <mergeCell ref="D271:G271"/>
    <mergeCell ref="H271:J271"/>
    <mergeCell ref="K271:M271"/>
    <mergeCell ref="O271:Q271"/>
    <mergeCell ref="D277:G277"/>
    <mergeCell ref="H277:J277"/>
    <mergeCell ref="K277:M277"/>
    <mergeCell ref="B269:C269"/>
    <mergeCell ref="D269:X269"/>
    <mergeCell ref="Y269:Z269"/>
    <mergeCell ref="B260:O262"/>
    <mergeCell ref="P260:Y262"/>
    <mergeCell ref="Z260:AA262"/>
    <mergeCell ref="D264:M264"/>
    <mergeCell ref="Q264:S264"/>
    <mergeCell ref="T264:Y264"/>
    <mergeCell ref="C258:K258"/>
    <mergeCell ref="S258:Z258"/>
    <mergeCell ref="C259:K259"/>
    <mergeCell ref="S259:Z259"/>
    <mergeCell ref="C256:K256"/>
    <mergeCell ref="C257:K257"/>
    <mergeCell ref="S257:Z257"/>
    <mergeCell ref="B267:C267"/>
    <mergeCell ref="D267:AA267"/>
    <mergeCell ref="D249:Q249"/>
    <mergeCell ref="D250:Q250"/>
    <mergeCell ref="D251:Q251"/>
    <mergeCell ref="D247:G247"/>
    <mergeCell ref="H247:J247"/>
    <mergeCell ref="K247:M247"/>
    <mergeCell ref="O247:Q247"/>
    <mergeCell ref="H246:J246"/>
    <mergeCell ref="K246:M246"/>
    <mergeCell ref="O246:Q246"/>
    <mergeCell ref="D246:G246"/>
    <mergeCell ref="D248:G248"/>
    <mergeCell ref="H248:J248"/>
    <mergeCell ref="K248:M248"/>
    <mergeCell ref="O248:Q248"/>
    <mergeCell ref="K239:M239"/>
    <mergeCell ref="O239:Q239"/>
    <mergeCell ref="D241:G241"/>
    <mergeCell ref="H241:J241"/>
    <mergeCell ref="K241:M241"/>
    <mergeCell ref="O241:Q241"/>
    <mergeCell ref="O232:Q232"/>
    <mergeCell ref="D237:G237"/>
    <mergeCell ref="H237:J237"/>
    <mergeCell ref="K237:M237"/>
    <mergeCell ref="O237:Q237"/>
    <mergeCell ref="D235:G235"/>
    <mergeCell ref="H235:J235"/>
    <mergeCell ref="K235:M235"/>
    <mergeCell ref="O235:Q235"/>
    <mergeCell ref="D236:G236"/>
    <mergeCell ref="H236:J236"/>
    <mergeCell ref="K236:M236"/>
    <mergeCell ref="O236:Q236"/>
    <mergeCell ref="D229:G229"/>
    <mergeCell ref="H229:J229"/>
    <mergeCell ref="K229:M229"/>
    <mergeCell ref="O229:Q229"/>
    <mergeCell ref="S229:AA251"/>
    <mergeCell ref="D230:G230"/>
    <mergeCell ref="H230:J230"/>
    <mergeCell ref="K230:M230"/>
    <mergeCell ref="O230:Q230"/>
    <mergeCell ref="D231:G231"/>
    <mergeCell ref="D233:G233"/>
    <mergeCell ref="H233:J233"/>
    <mergeCell ref="K233:M233"/>
    <mergeCell ref="O233:Q233"/>
    <mergeCell ref="D234:G234"/>
    <mergeCell ref="H234:J234"/>
    <mergeCell ref="K234:M234"/>
    <mergeCell ref="O234:Q234"/>
    <mergeCell ref="H231:J231"/>
    <mergeCell ref="K231:M231"/>
    <mergeCell ref="O231:Q231"/>
    <mergeCell ref="D232:G232"/>
    <mergeCell ref="H232:J232"/>
    <mergeCell ref="K232:M232"/>
    <mergeCell ref="B224:C224"/>
    <mergeCell ref="D224:AA224"/>
    <mergeCell ref="B226:C226"/>
    <mergeCell ref="D226:X226"/>
    <mergeCell ref="Y226:Z226"/>
    <mergeCell ref="D228:G228"/>
    <mergeCell ref="H228:J228"/>
    <mergeCell ref="K228:M228"/>
    <mergeCell ref="O228:Q228"/>
    <mergeCell ref="S228:AA228"/>
    <mergeCell ref="D221:M221"/>
    <mergeCell ref="Q221:S221"/>
    <mergeCell ref="T221:Y221"/>
    <mergeCell ref="D222:M222"/>
    <mergeCell ref="Q222:S222"/>
    <mergeCell ref="T222:Y222"/>
    <mergeCell ref="C215:K215"/>
    <mergeCell ref="S215:Z215"/>
    <mergeCell ref="C216:K216"/>
    <mergeCell ref="S216:Z216"/>
    <mergeCell ref="B217:O219"/>
    <mergeCell ref="P217:Y219"/>
    <mergeCell ref="Z217:AA219"/>
    <mergeCell ref="D206:Q206"/>
    <mergeCell ref="D207:Q207"/>
    <mergeCell ref="D208:Q208"/>
    <mergeCell ref="C213:K213"/>
    <mergeCell ref="C214:K214"/>
    <mergeCell ref="S214:Z214"/>
    <mergeCell ref="D203:G203"/>
    <mergeCell ref="H203:J203"/>
    <mergeCell ref="K203:M203"/>
    <mergeCell ref="O203:Q203"/>
    <mergeCell ref="D204:G204"/>
    <mergeCell ref="H204:J204"/>
    <mergeCell ref="K204:M204"/>
    <mergeCell ref="O204:Q204"/>
    <mergeCell ref="D205:G205"/>
    <mergeCell ref="H205:J205"/>
    <mergeCell ref="K205:M205"/>
    <mergeCell ref="O205:Q205"/>
    <mergeCell ref="D201:G201"/>
    <mergeCell ref="H201:J201"/>
    <mergeCell ref="K201:M201"/>
    <mergeCell ref="O201:Q201"/>
    <mergeCell ref="D202:G202"/>
    <mergeCell ref="H202:J202"/>
    <mergeCell ref="K202:M202"/>
    <mergeCell ref="O202:Q202"/>
    <mergeCell ref="D199:G199"/>
    <mergeCell ref="H199:J199"/>
    <mergeCell ref="K199:M199"/>
    <mergeCell ref="O199:Q199"/>
    <mergeCell ref="D200:G200"/>
    <mergeCell ref="H200:J200"/>
    <mergeCell ref="K200:M200"/>
    <mergeCell ref="O200:Q200"/>
    <mergeCell ref="D197:G197"/>
    <mergeCell ref="H197:J197"/>
    <mergeCell ref="K197:M197"/>
    <mergeCell ref="O197:Q197"/>
    <mergeCell ref="D198:G198"/>
    <mergeCell ref="H198:J198"/>
    <mergeCell ref="K198:M198"/>
    <mergeCell ref="O198:Q198"/>
    <mergeCell ref="D195:G195"/>
    <mergeCell ref="H195:J195"/>
    <mergeCell ref="K195:M195"/>
    <mergeCell ref="O195:Q195"/>
    <mergeCell ref="D196:G196"/>
    <mergeCell ref="H196:J196"/>
    <mergeCell ref="K196:M196"/>
    <mergeCell ref="O196:Q196"/>
    <mergeCell ref="O189:Q189"/>
    <mergeCell ref="D194:G194"/>
    <mergeCell ref="H194:J194"/>
    <mergeCell ref="K194:M194"/>
    <mergeCell ref="O194:Q194"/>
    <mergeCell ref="D192:G192"/>
    <mergeCell ref="H192:J192"/>
    <mergeCell ref="K192:M192"/>
    <mergeCell ref="O192:Q192"/>
    <mergeCell ref="D193:G193"/>
    <mergeCell ref="H193:J193"/>
    <mergeCell ref="K193:M193"/>
    <mergeCell ref="O193:Q193"/>
    <mergeCell ref="D186:G186"/>
    <mergeCell ref="H186:J186"/>
    <mergeCell ref="K186:M186"/>
    <mergeCell ref="O186:Q186"/>
    <mergeCell ref="S186:AA208"/>
    <mergeCell ref="D187:G187"/>
    <mergeCell ref="H187:J187"/>
    <mergeCell ref="K187:M187"/>
    <mergeCell ref="O187:Q187"/>
    <mergeCell ref="D188:G188"/>
    <mergeCell ref="D190:G190"/>
    <mergeCell ref="H190:J190"/>
    <mergeCell ref="K190:M190"/>
    <mergeCell ref="O190:Q190"/>
    <mergeCell ref="D191:G191"/>
    <mergeCell ref="H191:J191"/>
    <mergeCell ref="K191:M191"/>
    <mergeCell ref="O191:Q191"/>
    <mergeCell ref="H188:J188"/>
    <mergeCell ref="K188:M188"/>
    <mergeCell ref="O188:Q188"/>
    <mergeCell ref="D189:G189"/>
    <mergeCell ref="H189:J189"/>
    <mergeCell ref="K189:M189"/>
    <mergeCell ref="B181:C181"/>
    <mergeCell ref="D181:AA181"/>
    <mergeCell ref="B183:C183"/>
    <mergeCell ref="D183:X183"/>
    <mergeCell ref="Y183:Z183"/>
    <mergeCell ref="D185:G185"/>
    <mergeCell ref="H185:J185"/>
    <mergeCell ref="K185:M185"/>
    <mergeCell ref="O185:Q185"/>
    <mergeCell ref="S185:AA185"/>
    <mergeCell ref="D178:M178"/>
    <mergeCell ref="Q178:S178"/>
    <mergeCell ref="T178:Y178"/>
    <mergeCell ref="D179:M179"/>
    <mergeCell ref="Q179:S179"/>
    <mergeCell ref="T179:Y179"/>
    <mergeCell ref="C172:K172"/>
    <mergeCell ref="S172:Z172"/>
    <mergeCell ref="C173:K173"/>
    <mergeCell ref="S173:Z173"/>
    <mergeCell ref="B174:O176"/>
    <mergeCell ref="P174:Y176"/>
    <mergeCell ref="Z174:AA176"/>
    <mergeCell ref="D163:Q163"/>
    <mergeCell ref="D164:Q164"/>
    <mergeCell ref="D165:Q165"/>
    <mergeCell ref="C170:K170"/>
    <mergeCell ref="C171:K171"/>
    <mergeCell ref="S171:Z171"/>
    <mergeCell ref="D160:G160"/>
    <mergeCell ref="H160:J160"/>
    <mergeCell ref="K160:M160"/>
    <mergeCell ref="O160:Q160"/>
    <mergeCell ref="D161:G161"/>
    <mergeCell ref="H161:J161"/>
    <mergeCell ref="K161:M161"/>
    <mergeCell ref="O161:Q161"/>
    <mergeCell ref="D162:G162"/>
    <mergeCell ref="H162:J162"/>
    <mergeCell ref="K162:M162"/>
    <mergeCell ref="O162:Q162"/>
    <mergeCell ref="D158:G158"/>
    <mergeCell ref="H158:J158"/>
    <mergeCell ref="K158:M158"/>
    <mergeCell ref="O158:Q158"/>
    <mergeCell ref="D159:G159"/>
    <mergeCell ref="H159:J159"/>
    <mergeCell ref="K159:M159"/>
    <mergeCell ref="O159:Q159"/>
    <mergeCell ref="D156:G156"/>
    <mergeCell ref="H156:J156"/>
    <mergeCell ref="K156:M156"/>
    <mergeCell ref="O156:Q156"/>
    <mergeCell ref="D157:G157"/>
    <mergeCell ref="H157:J157"/>
    <mergeCell ref="K157:M157"/>
    <mergeCell ref="O157:Q157"/>
    <mergeCell ref="D154:G154"/>
    <mergeCell ref="H154:J154"/>
    <mergeCell ref="K154:M154"/>
    <mergeCell ref="O154:Q154"/>
    <mergeCell ref="D155:G155"/>
    <mergeCell ref="H155:J155"/>
    <mergeCell ref="K155:M155"/>
    <mergeCell ref="O155:Q155"/>
    <mergeCell ref="D152:G152"/>
    <mergeCell ref="H152:J152"/>
    <mergeCell ref="K152:M152"/>
    <mergeCell ref="O152:Q152"/>
    <mergeCell ref="D153:G153"/>
    <mergeCell ref="H153:J153"/>
    <mergeCell ref="K153:M153"/>
    <mergeCell ref="O153:Q153"/>
    <mergeCell ref="O146:Q146"/>
    <mergeCell ref="D151:G151"/>
    <mergeCell ref="H151:J151"/>
    <mergeCell ref="K151:M151"/>
    <mergeCell ref="O151:Q151"/>
    <mergeCell ref="D149:G149"/>
    <mergeCell ref="H149:J149"/>
    <mergeCell ref="K149:M149"/>
    <mergeCell ref="O149:Q149"/>
    <mergeCell ref="D150:G150"/>
    <mergeCell ref="H150:J150"/>
    <mergeCell ref="K150:M150"/>
    <mergeCell ref="O150:Q150"/>
    <mergeCell ref="D143:G143"/>
    <mergeCell ref="H143:J143"/>
    <mergeCell ref="K143:M143"/>
    <mergeCell ref="O143:Q143"/>
    <mergeCell ref="S143:AA165"/>
    <mergeCell ref="D144:G144"/>
    <mergeCell ref="H144:J144"/>
    <mergeCell ref="K144:M144"/>
    <mergeCell ref="O144:Q144"/>
    <mergeCell ref="D145:G145"/>
    <mergeCell ref="D147:G147"/>
    <mergeCell ref="H147:J147"/>
    <mergeCell ref="K147:M147"/>
    <mergeCell ref="O147:Q147"/>
    <mergeCell ref="D148:G148"/>
    <mergeCell ref="H148:J148"/>
    <mergeCell ref="K148:M148"/>
    <mergeCell ref="O148:Q148"/>
    <mergeCell ref="H145:J145"/>
    <mergeCell ref="K145:M145"/>
    <mergeCell ref="O145:Q145"/>
    <mergeCell ref="D146:G146"/>
    <mergeCell ref="H146:J146"/>
    <mergeCell ref="K146:M146"/>
    <mergeCell ref="B138:C138"/>
    <mergeCell ref="D138:AA138"/>
    <mergeCell ref="B140:C140"/>
    <mergeCell ref="D140:X140"/>
    <mergeCell ref="Y140:Z140"/>
    <mergeCell ref="D142:G142"/>
    <mergeCell ref="H142:J142"/>
    <mergeCell ref="K142:M142"/>
    <mergeCell ref="O142:Q142"/>
    <mergeCell ref="S142:AA142"/>
    <mergeCell ref="Z131:AA133"/>
    <mergeCell ref="D135:M135"/>
    <mergeCell ref="Q135:S135"/>
    <mergeCell ref="T135:Y135"/>
    <mergeCell ref="D136:M136"/>
    <mergeCell ref="Q136:S136"/>
    <mergeCell ref="T136:Y136"/>
    <mergeCell ref="B131:O133"/>
    <mergeCell ref="P131:Y133"/>
    <mergeCell ref="C130:K130"/>
    <mergeCell ref="S130:Z130"/>
    <mergeCell ref="C127:K127"/>
    <mergeCell ref="C128:K128"/>
    <mergeCell ref="S128:Z128"/>
    <mergeCell ref="C129:K129"/>
    <mergeCell ref="S129:Z129"/>
    <mergeCell ref="H114:J114"/>
    <mergeCell ref="K114:M114"/>
    <mergeCell ref="O114:Q114"/>
    <mergeCell ref="D115:G115"/>
    <mergeCell ref="D122:Q122"/>
    <mergeCell ref="D118:G118"/>
    <mergeCell ref="H118:J118"/>
    <mergeCell ref="K118:M118"/>
    <mergeCell ref="O118:Q118"/>
    <mergeCell ref="D120:Q120"/>
    <mergeCell ref="D121:Q121"/>
    <mergeCell ref="D116:G116"/>
    <mergeCell ref="H116:J116"/>
    <mergeCell ref="K116:M116"/>
    <mergeCell ref="O116:Q116"/>
    <mergeCell ref="D117:G117"/>
    <mergeCell ref="H117:J117"/>
    <mergeCell ref="D22:G22"/>
    <mergeCell ref="H22:J22"/>
    <mergeCell ref="K22:M22"/>
    <mergeCell ref="O22:Q22"/>
    <mergeCell ref="K20:M20"/>
    <mergeCell ref="O20:Q20"/>
    <mergeCell ref="D21:G21"/>
    <mergeCell ref="H21:J21"/>
    <mergeCell ref="K21:M21"/>
    <mergeCell ref="O21:Q21"/>
    <mergeCell ref="K117:M117"/>
    <mergeCell ref="O117:Q117"/>
    <mergeCell ref="D119:G119"/>
    <mergeCell ref="H119:J119"/>
    <mergeCell ref="K119:M119"/>
    <mergeCell ref="O119:Q119"/>
    <mergeCell ref="H115:J115"/>
    <mergeCell ref="K115:M115"/>
    <mergeCell ref="O115:Q115"/>
    <mergeCell ref="D112:G112"/>
    <mergeCell ref="H112:J112"/>
    <mergeCell ref="K112:M112"/>
    <mergeCell ref="O112:Q112"/>
    <mergeCell ref="D113:G113"/>
    <mergeCell ref="H113:J113"/>
    <mergeCell ref="K113:M113"/>
    <mergeCell ref="O113:Q113"/>
    <mergeCell ref="D114:G114"/>
    <mergeCell ref="D110:G110"/>
    <mergeCell ref="H110:J110"/>
    <mergeCell ref="K110:M110"/>
    <mergeCell ref="O110:Q110"/>
    <mergeCell ref="D111:G111"/>
    <mergeCell ref="H111:J111"/>
    <mergeCell ref="K111:M111"/>
    <mergeCell ref="O111:Q111"/>
    <mergeCell ref="D109:G109"/>
    <mergeCell ref="H109:J109"/>
    <mergeCell ref="K109:M109"/>
    <mergeCell ref="O109:Q109"/>
    <mergeCell ref="K102:M102"/>
    <mergeCell ref="O102:Q102"/>
    <mergeCell ref="D107:G107"/>
    <mergeCell ref="H107:J107"/>
    <mergeCell ref="K107:M107"/>
    <mergeCell ref="O107:Q107"/>
    <mergeCell ref="D108:G108"/>
    <mergeCell ref="H108:J108"/>
    <mergeCell ref="K108:M108"/>
    <mergeCell ref="O108:Q108"/>
    <mergeCell ref="D105:G105"/>
    <mergeCell ref="H105:J105"/>
    <mergeCell ref="K105:M105"/>
    <mergeCell ref="O105:Q105"/>
    <mergeCell ref="D106:G106"/>
    <mergeCell ref="H106:J106"/>
    <mergeCell ref="K106:M106"/>
    <mergeCell ref="O106:Q106"/>
    <mergeCell ref="D99:G99"/>
    <mergeCell ref="H99:J99"/>
    <mergeCell ref="K99:M99"/>
    <mergeCell ref="O99:Q99"/>
    <mergeCell ref="S99:AA99"/>
    <mergeCell ref="D100:G100"/>
    <mergeCell ref="H100:J100"/>
    <mergeCell ref="K100:M100"/>
    <mergeCell ref="O100:Q100"/>
    <mergeCell ref="S100:AA122"/>
    <mergeCell ref="D103:G103"/>
    <mergeCell ref="H103:J103"/>
    <mergeCell ref="K103:M103"/>
    <mergeCell ref="O103:Q103"/>
    <mergeCell ref="D104:G104"/>
    <mergeCell ref="H104:J104"/>
    <mergeCell ref="K104:M104"/>
    <mergeCell ref="O104:Q104"/>
    <mergeCell ref="D101:G101"/>
    <mergeCell ref="H101:J101"/>
    <mergeCell ref="K101:M101"/>
    <mergeCell ref="O101:Q101"/>
    <mergeCell ref="D102:G102"/>
    <mergeCell ref="H102:J102"/>
    <mergeCell ref="D93:M93"/>
    <mergeCell ref="Q93:S93"/>
    <mergeCell ref="T93:Y93"/>
    <mergeCell ref="B95:C95"/>
    <mergeCell ref="D95:AA95"/>
    <mergeCell ref="B97:C97"/>
    <mergeCell ref="D97:X97"/>
    <mergeCell ref="Y97:Z97"/>
    <mergeCell ref="C87:K87"/>
    <mergeCell ref="S87:Z87"/>
    <mergeCell ref="B88:O90"/>
    <mergeCell ref="P88:Y90"/>
    <mergeCell ref="Z88:AA90"/>
    <mergeCell ref="D92:M92"/>
    <mergeCell ref="Q92:S92"/>
    <mergeCell ref="T92:Y92"/>
    <mergeCell ref="D79:Q79"/>
    <mergeCell ref="C84:K84"/>
    <mergeCell ref="C85:K85"/>
    <mergeCell ref="S85:Z85"/>
    <mergeCell ref="C86:K86"/>
    <mergeCell ref="S86:Z86"/>
    <mergeCell ref="D75:G75"/>
    <mergeCell ref="H75:J75"/>
    <mergeCell ref="K75:M75"/>
    <mergeCell ref="O75:Q75"/>
    <mergeCell ref="D77:Q77"/>
    <mergeCell ref="D78:Q78"/>
    <mergeCell ref="D76:G76"/>
    <mergeCell ref="H76:J76"/>
    <mergeCell ref="K76:M76"/>
    <mergeCell ref="O76:Q76"/>
    <mergeCell ref="D73:G73"/>
    <mergeCell ref="H73:J73"/>
    <mergeCell ref="K73:M73"/>
    <mergeCell ref="O73:Q73"/>
    <mergeCell ref="D74:G74"/>
    <mergeCell ref="H74:J74"/>
    <mergeCell ref="K74:M74"/>
    <mergeCell ref="O74:Q74"/>
    <mergeCell ref="D71:G71"/>
    <mergeCell ref="H71:J71"/>
    <mergeCell ref="K71:M71"/>
    <mergeCell ref="O71:Q71"/>
    <mergeCell ref="D72:G72"/>
    <mergeCell ref="H72:J72"/>
    <mergeCell ref="K72:M72"/>
    <mergeCell ref="O72:Q72"/>
    <mergeCell ref="D69:G69"/>
    <mergeCell ref="H69:J69"/>
    <mergeCell ref="K69:M69"/>
    <mergeCell ref="O69:Q69"/>
    <mergeCell ref="D70:G70"/>
    <mergeCell ref="H70:J70"/>
    <mergeCell ref="K70:M70"/>
    <mergeCell ref="O70:Q70"/>
    <mergeCell ref="D67:G67"/>
    <mergeCell ref="H67:J67"/>
    <mergeCell ref="K67:M67"/>
    <mergeCell ref="O67:Q67"/>
    <mergeCell ref="D68:G68"/>
    <mergeCell ref="H68:J68"/>
    <mergeCell ref="K68:M68"/>
    <mergeCell ref="O68:Q68"/>
    <mergeCell ref="D66:G66"/>
    <mergeCell ref="H66:J66"/>
    <mergeCell ref="K66:M66"/>
    <mergeCell ref="O66:Q66"/>
    <mergeCell ref="D64:G64"/>
    <mergeCell ref="H64:J64"/>
    <mergeCell ref="K64:M64"/>
    <mergeCell ref="O64:Q64"/>
    <mergeCell ref="D65:G65"/>
    <mergeCell ref="H65:J65"/>
    <mergeCell ref="K65:M65"/>
    <mergeCell ref="O65:Q65"/>
    <mergeCell ref="O62:Q62"/>
    <mergeCell ref="D63:G63"/>
    <mergeCell ref="H63:J63"/>
    <mergeCell ref="K63:M63"/>
    <mergeCell ref="O63:Q63"/>
    <mergeCell ref="D60:G60"/>
    <mergeCell ref="H60:J60"/>
    <mergeCell ref="K60:M60"/>
    <mergeCell ref="O60:Q60"/>
    <mergeCell ref="D61:G61"/>
    <mergeCell ref="H61:J61"/>
    <mergeCell ref="K61:M61"/>
    <mergeCell ref="O61:Q61"/>
    <mergeCell ref="S56:AA56"/>
    <mergeCell ref="D57:G57"/>
    <mergeCell ref="H57:J57"/>
    <mergeCell ref="K57:M57"/>
    <mergeCell ref="O57:Q57"/>
    <mergeCell ref="S57:AA79"/>
    <mergeCell ref="D50:M50"/>
    <mergeCell ref="Q50:S50"/>
    <mergeCell ref="T50:Y50"/>
    <mergeCell ref="D58:G58"/>
    <mergeCell ref="H58:J58"/>
    <mergeCell ref="K58:M58"/>
    <mergeCell ref="O58:Q58"/>
    <mergeCell ref="D59:G59"/>
    <mergeCell ref="H59:J59"/>
    <mergeCell ref="K59:M59"/>
    <mergeCell ref="O59:Q59"/>
    <mergeCell ref="D56:G56"/>
    <mergeCell ref="H56:J56"/>
    <mergeCell ref="K56:M56"/>
    <mergeCell ref="O56:Q56"/>
    <mergeCell ref="D62:G62"/>
    <mergeCell ref="H62:J62"/>
    <mergeCell ref="K62:M62"/>
    <mergeCell ref="B52:C52"/>
    <mergeCell ref="D52:AA52"/>
    <mergeCell ref="B54:C54"/>
    <mergeCell ref="D54:X54"/>
    <mergeCell ref="Y54:Z54"/>
    <mergeCell ref="C44:K44"/>
    <mergeCell ref="S44:Z44"/>
    <mergeCell ref="B45:O47"/>
    <mergeCell ref="P45:Y47"/>
    <mergeCell ref="Z45:AA47"/>
    <mergeCell ref="D49:M49"/>
    <mergeCell ref="Q49:S49"/>
    <mergeCell ref="T49:Y49"/>
    <mergeCell ref="D36:Q36"/>
    <mergeCell ref="C41:K41"/>
    <mergeCell ref="C42:K42"/>
    <mergeCell ref="S42:Z42"/>
    <mergeCell ref="C43:K43"/>
    <mergeCell ref="S43:Z43"/>
    <mergeCell ref="D32:G32"/>
    <mergeCell ref="H32:J32"/>
    <mergeCell ref="K32:M32"/>
    <mergeCell ref="O32:Q32"/>
    <mergeCell ref="D34:Q34"/>
    <mergeCell ref="D35:Q35"/>
    <mergeCell ref="D30:G30"/>
    <mergeCell ref="H30:J30"/>
    <mergeCell ref="K30:M30"/>
    <mergeCell ref="O30:Q30"/>
    <mergeCell ref="D31:G31"/>
    <mergeCell ref="H31:J31"/>
    <mergeCell ref="K31:M31"/>
    <mergeCell ref="O31:Q31"/>
    <mergeCell ref="D28:G28"/>
    <mergeCell ref="H28:J28"/>
    <mergeCell ref="K28:M28"/>
    <mergeCell ref="O28:Q28"/>
    <mergeCell ref="D29:G29"/>
    <mergeCell ref="H29:J29"/>
    <mergeCell ref="K29:M29"/>
    <mergeCell ref="O29:Q29"/>
    <mergeCell ref="K16:M16"/>
    <mergeCell ref="O16:Q16"/>
    <mergeCell ref="D26:G26"/>
    <mergeCell ref="H26:J26"/>
    <mergeCell ref="K26:M26"/>
    <mergeCell ref="O26:Q26"/>
    <mergeCell ref="D27:G27"/>
    <mergeCell ref="H27:J27"/>
    <mergeCell ref="K27:M27"/>
    <mergeCell ref="O27:Q27"/>
    <mergeCell ref="D24:G24"/>
    <mergeCell ref="H24:J24"/>
    <mergeCell ref="K24:M24"/>
    <mergeCell ref="O24:Q24"/>
    <mergeCell ref="D25:G25"/>
    <mergeCell ref="H25:J25"/>
    <mergeCell ref="K25:M25"/>
    <mergeCell ref="O25:Q25"/>
    <mergeCell ref="D19:G19"/>
    <mergeCell ref="H19:J19"/>
    <mergeCell ref="K19:M19"/>
    <mergeCell ref="O19:Q19"/>
    <mergeCell ref="D20:G20"/>
    <mergeCell ref="H20:J20"/>
    <mergeCell ref="D13:G13"/>
    <mergeCell ref="H13:J13"/>
    <mergeCell ref="K13:M13"/>
    <mergeCell ref="O13:Q13"/>
    <mergeCell ref="S13:AA13"/>
    <mergeCell ref="D14:G14"/>
    <mergeCell ref="H14:J14"/>
    <mergeCell ref="K14:M14"/>
    <mergeCell ref="O14:Q14"/>
    <mergeCell ref="S14:AA36"/>
    <mergeCell ref="D17:G17"/>
    <mergeCell ref="H17:J17"/>
    <mergeCell ref="K17:M17"/>
    <mergeCell ref="O17:Q17"/>
    <mergeCell ref="D18:G18"/>
    <mergeCell ref="H18:J18"/>
    <mergeCell ref="K18:M18"/>
    <mergeCell ref="O18:Q18"/>
    <mergeCell ref="D15:G15"/>
    <mergeCell ref="H15:J15"/>
    <mergeCell ref="K15:M15"/>
    <mergeCell ref="O15:Q15"/>
    <mergeCell ref="D16:G16"/>
    <mergeCell ref="H16:J16"/>
    <mergeCell ref="Q7:S7"/>
    <mergeCell ref="T7:Y7"/>
    <mergeCell ref="B9:C9"/>
    <mergeCell ref="D9:AA9"/>
    <mergeCell ref="B11:C11"/>
    <mergeCell ref="D11:X11"/>
    <mergeCell ref="Y11:Z11"/>
    <mergeCell ref="B2:O4"/>
    <mergeCell ref="P2:Y4"/>
    <mergeCell ref="Z2:AA4"/>
    <mergeCell ref="Q6:S6"/>
    <mergeCell ref="T6:Y6"/>
    <mergeCell ref="D6:N6"/>
    <mergeCell ref="D7:N7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0FF3-7059-499E-9A3F-F1EDEC6FAF51}">
  <dimension ref="B1:Z130"/>
  <sheetViews>
    <sheetView view="pageBreakPreview" topLeftCell="A4" zoomScale="80" zoomScaleNormal="90" zoomScaleSheetLayoutView="80" workbookViewId="0">
      <selection activeCell="P6" sqref="P6:X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5.57031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31.5" customHeight="1" x14ac:dyDescent="0.25">
      <c r="B11" s="330" t="s">
        <v>149</v>
      </c>
      <c r="C11" s="318"/>
      <c r="D11" s="318" t="s">
        <v>213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1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PRESUPUESTO!F35</f>
        <v>0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138</v>
      </c>
      <c r="D16" s="285"/>
      <c r="E16" s="286"/>
      <c r="F16" s="286"/>
      <c r="G16" s="287"/>
      <c r="H16" s="278"/>
      <c r="I16" s="278"/>
      <c r="J16" s="278"/>
      <c r="K16" s="278"/>
      <c r="L16" s="278"/>
      <c r="M16" s="278"/>
      <c r="N16" s="278"/>
      <c r="O16" s="278"/>
      <c r="P16" s="278"/>
      <c r="Q16" s="11"/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9"/>
      <c r="C17" s="184" t="s">
        <v>151</v>
      </c>
      <c r="D17" s="285">
        <f>6</f>
        <v>6</v>
      </c>
      <c r="E17" s="286"/>
      <c r="F17" s="286"/>
      <c r="G17" s="287"/>
      <c r="H17" s="278">
        <v>0.9</v>
      </c>
      <c r="I17" s="278"/>
      <c r="J17" s="278"/>
      <c r="K17" s="278">
        <v>0.15</v>
      </c>
      <c r="L17" s="278"/>
      <c r="M17" s="278"/>
      <c r="N17" s="278">
        <v>1</v>
      </c>
      <c r="O17" s="278"/>
      <c r="P17" s="278"/>
      <c r="Q17" s="11">
        <f t="shared" ref="Q17:Q18" si="0">ROUND(N17*H17*K17*D17,2)</f>
        <v>0.81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25">
      <c r="B18" s="9"/>
      <c r="C18" s="184" t="s">
        <v>135</v>
      </c>
      <c r="D18" s="285">
        <f>H17</f>
        <v>0.9</v>
      </c>
      <c r="E18" s="286"/>
      <c r="F18" s="286"/>
      <c r="G18" s="287"/>
      <c r="H18" s="278">
        <v>0.15</v>
      </c>
      <c r="I18" s="278"/>
      <c r="J18" s="278"/>
      <c r="K18" s="278">
        <v>0.15</v>
      </c>
      <c r="L18" s="278"/>
      <c r="M18" s="278"/>
      <c r="N18" s="278">
        <f>-ROUND(D17/3+1,0)</f>
        <v>-3</v>
      </c>
      <c r="O18" s="278"/>
      <c r="P18" s="278"/>
      <c r="Q18" s="11">
        <f t="shared" si="0"/>
        <v>-0.06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25">
      <c r="B19" s="14"/>
      <c r="C19" s="13" t="s">
        <v>141</v>
      </c>
      <c r="D19" s="285"/>
      <c r="E19" s="286"/>
      <c r="F19" s="286"/>
      <c r="G19" s="287"/>
      <c r="H19" s="278"/>
      <c r="I19" s="278"/>
      <c r="J19" s="278"/>
      <c r="K19" s="278"/>
      <c r="L19" s="278"/>
      <c r="M19" s="278"/>
      <c r="N19" s="278"/>
      <c r="O19" s="278"/>
      <c r="P19" s="278"/>
      <c r="Q19" s="11"/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25">
      <c r="B20" s="14"/>
      <c r="C20" s="184" t="s">
        <v>151</v>
      </c>
      <c r="D20" s="285">
        <f>150-6</f>
        <v>144</v>
      </c>
      <c r="E20" s="286"/>
      <c r="F20" s="286"/>
      <c r="G20" s="287"/>
      <c r="H20" s="278">
        <v>0.9</v>
      </c>
      <c r="I20" s="278"/>
      <c r="J20" s="278"/>
      <c r="K20" s="278">
        <v>0.15</v>
      </c>
      <c r="L20" s="278"/>
      <c r="M20" s="278"/>
      <c r="N20" s="278">
        <v>1</v>
      </c>
      <c r="O20" s="278"/>
      <c r="P20" s="278"/>
      <c r="Q20" s="11">
        <f t="shared" ref="Q20:Q21" si="1">ROUND(N20*H20*K20*D20,2)</f>
        <v>19.440000000000001</v>
      </c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25">
      <c r="B21" s="14"/>
      <c r="C21" s="184" t="s">
        <v>135</v>
      </c>
      <c r="D21" s="285">
        <f>H20</f>
        <v>0.9</v>
      </c>
      <c r="E21" s="286"/>
      <c r="F21" s="286"/>
      <c r="G21" s="287"/>
      <c r="H21" s="278">
        <v>0.15</v>
      </c>
      <c r="I21" s="278"/>
      <c r="J21" s="278"/>
      <c r="K21" s="278">
        <v>0.15</v>
      </c>
      <c r="L21" s="278"/>
      <c r="M21" s="278"/>
      <c r="N21" s="278">
        <f>-ROUND(D20/3+1,0)</f>
        <v>-49</v>
      </c>
      <c r="O21" s="278"/>
      <c r="P21" s="278"/>
      <c r="Q21" s="11">
        <f t="shared" si="1"/>
        <v>-0.99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142</v>
      </c>
      <c r="D22" s="285"/>
      <c r="E22" s="286"/>
      <c r="F22" s="286"/>
      <c r="G22" s="287"/>
      <c r="H22" s="278"/>
      <c r="I22" s="278"/>
      <c r="J22" s="278"/>
      <c r="K22" s="278"/>
      <c r="L22" s="278"/>
      <c r="M22" s="278"/>
      <c r="N22" s="278"/>
      <c r="O22" s="278"/>
      <c r="P22" s="278"/>
      <c r="Q22" s="11"/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84" t="s">
        <v>151</v>
      </c>
      <c r="D23" s="285">
        <f>206-150</f>
        <v>56</v>
      </c>
      <c r="E23" s="286"/>
      <c r="F23" s="286"/>
      <c r="G23" s="287"/>
      <c r="H23" s="278">
        <v>0.9</v>
      </c>
      <c r="I23" s="278"/>
      <c r="J23" s="278"/>
      <c r="K23" s="278">
        <v>0.15</v>
      </c>
      <c r="L23" s="278"/>
      <c r="M23" s="278"/>
      <c r="N23" s="278">
        <v>1</v>
      </c>
      <c r="O23" s="278"/>
      <c r="P23" s="278"/>
      <c r="Q23" s="11">
        <f t="shared" ref="Q23:Q25" si="2">ROUND(N23*H23*K23*D23,2)</f>
        <v>7.56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84" t="s">
        <v>152</v>
      </c>
      <c r="D24" s="285">
        <f>D23</f>
        <v>56</v>
      </c>
      <c r="E24" s="286"/>
      <c r="F24" s="286"/>
      <c r="G24" s="287"/>
      <c r="H24" s="278">
        <v>0.45</v>
      </c>
      <c r="I24" s="278"/>
      <c r="J24" s="278"/>
      <c r="K24" s="278">
        <v>0.15</v>
      </c>
      <c r="L24" s="278"/>
      <c r="M24" s="278"/>
      <c r="N24" s="278">
        <v>2</v>
      </c>
      <c r="O24" s="278"/>
      <c r="P24" s="278"/>
      <c r="Q24" s="11">
        <f t="shared" si="2"/>
        <v>7.56</v>
      </c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84" t="s">
        <v>135</v>
      </c>
      <c r="D25" s="285">
        <f>H23+H24*2</f>
        <v>1.8</v>
      </c>
      <c r="E25" s="286"/>
      <c r="F25" s="286"/>
      <c r="G25" s="287"/>
      <c r="H25" s="278">
        <v>0.15</v>
      </c>
      <c r="I25" s="278"/>
      <c r="J25" s="278"/>
      <c r="K25" s="278">
        <v>0.15</v>
      </c>
      <c r="L25" s="278"/>
      <c r="M25" s="278"/>
      <c r="N25" s="278">
        <f>-ROUND(D23/3+1,0)</f>
        <v>-20</v>
      </c>
      <c r="O25" s="278"/>
      <c r="P25" s="278"/>
      <c r="Q25" s="11">
        <f t="shared" si="2"/>
        <v>-0.81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 t="s">
        <v>143</v>
      </c>
      <c r="D26" s="285"/>
      <c r="E26" s="286"/>
      <c r="F26" s="286"/>
      <c r="G26" s="287"/>
      <c r="H26" s="278"/>
      <c r="I26" s="278"/>
      <c r="J26" s="278"/>
      <c r="K26" s="278"/>
      <c r="L26" s="278"/>
      <c r="M26" s="278"/>
      <c r="N26" s="278"/>
      <c r="O26" s="278"/>
      <c r="P26" s="278"/>
      <c r="Q26" s="11"/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84" t="s">
        <v>151</v>
      </c>
      <c r="D27" s="285">
        <f>240-206</f>
        <v>34</v>
      </c>
      <c r="E27" s="286"/>
      <c r="F27" s="286"/>
      <c r="G27" s="287"/>
      <c r="H27" s="278">
        <v>0.9</v>
      </c>
      <c r="I27" s="278"/>
      <c r="J27" s="278"/>
      <c r="K27" s="278">
        <v>0.15</v>
      </c>
      <c r="L27" s="278"/>
      <c r="M27" s="278"/>
      <c r="N27" s="278">
        <v>1</v>
      </c>
      <c r="O27" s="278"/>
      <c r="P27" s="278"/>
      <c r="Q27" s="11">
        <f t="shared" ref="Q27:Q28" si="3">ROUND(N27*H27*K27*D27,2)</f>
        <v>4.59</v>
      </c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84" t="s">
        <v>135</v>
      </c>
      <c r="D28" s="285">
        <f>H27</f>
        <v>0.9</v>
      </c>
      <c r="E28" s="286"/>
      <c r="F28" s="286"/>
      <c r="G28" s="287"/>
      <c r="H28" s="278">
        <v>0.15</v>
      </c>
      <c r="I28" s="278"/>
      <c r="J28" s="278"/>
      <c r="K28" s="278">
        <v>0.15</v>
      </c>
      <c r="L28" s="278"/>
      <c r="M28" s="278"/>
      <c r="N28" s="278">
        <f>-ROUND(D27/3+1,0)</f>
        <v>-12</v>
      </c>
      <c r="O28" s="278"/>
      <c r="P28" s="278"/>
      <c r="Q28" s="11">
        <f t="shared" si="3"/>
        <v>-0.24</v>
      </c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3" t="s">
        <v>204</v>
      </c>
      <c r="D29" s="285"/>
      <c r="E29" s="286"/>
      <c r="F29" s="286"/>
      <c r="G29" s="287"/>
      <c r="H29" s="278"/>
      <c r="I29" s="278"/>
      <c r="J29" s="278"/>
      <c r="K29" s="278"/>
      <c r="L29" s="278"/>
      <c r="M29" s="278"/>
      <c r="N29" s="278"/>
      <c r="O29" s="278"/>
      <c r="P29" s="278"/>
      <c r="Q29" s="11"/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84" t="s">
        <v>151</v>
      </c>
      <c r="D30" s="285">
        <f>374-240</f>
        <v>134</v>
      </c>
      <c r="E30" s="286"/>
      <c r="F30" s="286"/>
      <c r="G30" s="287"/>
      <c r="H30" s="278">
        <v>0.9</v>
      </c>
      <c r="I30" s="278"/>
      <c r="J30" s="278"/>
      <c r="K30" s="278">
        <v>0.15</v>
      </c>
      <c r="L30" s="278"/>
      <c r="M30" s="278"/>
      <c r="N30" s="278">
        <v>1</v>
      </c>
      <c r="O30" s="278"/>
      <c r="P30" s="278"/>
      <c r="Q30" s="11">
        <f t="shared" ref="Q30:Q31" si="4">ROUND(N30*H30*K30*D30,2)</f>
        <v>18.09</v>
      </c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84" t="s">
        <v>135</v>
      </c>
      <c r="D31" s="285">
        <f>H30</f>
        <v>0.9</v>
      </c>
      <c r="E31" s="286"/>
      <c r="F31" s="286"/>
      <c r="G31" s="287"/>
      <c r="H31" s="278">
        <v>0.15</v>
      </c>
      <c r="I31" s="278"/>
      <c r="J31" s="278"/>
      <c r="K31" s="278">
        <v>0.15</v>
      </c>
      <c r="L31" s="278"/>
      <c r="M31" s="278"/>
      <c r="N31" s="278">
        <f>-ROUND(D30/3+1,0)</f>
        <v>-46</v>
      </c>
      <c r="O31" s="278"/>
      <c r="P31" s="278"/>
      <c r="Q31" s="11">
        <f t="shared" si="4"/>
        <v>-0.93</v>
      </c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3"/>
      <c r="D32" s="285"/>
      <c r="E32" s="286"/>
      <c r="F32" s="286"/>
      <c r="G32" s="287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84"/>
      <c r="D33" s="285"/>
      <c r="E33" s="286"/>
      <c r="F33" s="286"/>
      <c r="G33" s="287"/>
      <c r="H33" s="278"/>
      <c r="I33" s="278"/>
      <c r="J33" s="278"/>
      <c r="K33" s="278"/>
      <c r="L33" s="278"/>
      <c r="M33" s="278"/>
      <c r="N33" s="278"/>
      <c r="O33" s="278"/>
      <c r="P33" s="278"/>
      <c r="Q33" s="11"/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80" t="s">
        <v>105</v>
      </c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2"/>
      <c r="Q34" s="19">
        <f>ROUND(SUM(Q16:Q33),2)</f>
        <v>55.02</v>
      </c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80" t="s">
        <v>54</v>
      </c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2"/>
      <c r="Q35" s="19">
        <v>0</v>
      </c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106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Q34+Q35</f>
        <v>55.02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0"/>
      <c r="C38" s="177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9"/>
      <c r="R38" s="176"/>
      <c r="S38" s="180"/>
      <c r="T38" s="180"/>
      <c r="U38" s="180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  <row r="45" spans="2:26" x14ac:dyDescent="0.25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90"/>
      <c r="O45" s="297" t="s">
        <v>18</v>
      </c>
      <c r="P45" s="298"/>
      <c r="Q45" s="298"/>
      <c r="R45" s="298"/>
      <c r="S45" s="298"/>
      <c r="T45" s="298"/>
      <c r="U45" s="298"/>
      <c r="V45" s="298"/>
      <c r="W45" s="298"/>
      <c r="X45" s="299"/>
      <c r="Y45" s="306"/>
      <c r="Z45" s="307"/>
    </row>
    <row r="46" spans="2:26" x14ac:dyDescent="0.25">
      <c r="B46" s="291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3"/>
      <c r="O46" s="300"/>
      <c r="P46" s="301"/>
      <c r="Q46" s="301"/>
      <c r="R46" s="301"/>
      <c r="S46" s="301"/>
      <c r="T46" s="301"/>
      <c r="U46" s="301"/>
      <c r="V46" s="301"/>
      <c r="W46" s="301"/>
      <c r="X46" s="302"/>
      <c r="Y46" s="308"/>
      <c r="Z46" s="309"/>
    </row>
    <row r="47" spans="2:26" ht="30" customHeight="1" x14ac:dyDescent="0.25">
      <c r="B47" s="294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  <c r="N47" s="296"/>
      <c r="O47" s="303"/>
      <c r="P47" s="304"/>
      <c r="Q47" s="304"/>
      <c r="R47" s="304"/>
      <c r="S47" s="304"/>
      <c r="T47" s="304"/>
      <c r="U47" s="304"/>
      <c r="V47" s="304"/>
      <c r="W47" s="304"/>
      <c r="X47" s="305"/>
      <c r="Y47" s="310"/>
      <c r="Z47" s="311"/>
    </row>
    <row r="48" spans="2:26" x14ac:dyDescent="0.25">
      <c r="B48" s="2"/>
      <c r="Z48" s="3"/>
    </row>
    <row r="49" spans="2:26" x14ac:dyDescent="0.25">
      <c r="B49" s="2"/>
      <c r="C49" s="171" t="s">
        <v>4</v>
      </c>
      <c r="D49" s="312" t="str">
        <f>D6</f>
        <v>207 DE 2024</v>
      </c>
      <c r="E49" s="312"/>
      <c r="F49" s="312"/>
      <c r="G49" s="312"/>
      <c r="H49" s="312"/>
      <c r="I49" s="312"/>
      <c r="J49" s="312"/>
      <c r="K49" s="312"/>
      <c r="L49" s="312"/>
      <c r="M49" s="312"/>
      <c r="P49" s="315"/>
      <c r="Q49" s="315"/>
      <c r="R49" s="315"/>
      <c r="S49" s="313"/>
      <c r="T49" s="313"/>
      <c r="U49" s="313"/>
      <c r="V49" s="313"/>
      <c r="W49" s="313"/>
      <c r="X49" s="313"/>
      <c r="Z49" s="4"/>
    </row>
    <row r="50" spans="2:26" ht="32.25" customHeight="1" x14ac:dyDescent="0.25">
      <c r="B50" s="2"/>
      <c r="C50" s="171" t="s">
        <v>5</v>
      </c>
      <c r="D50" s="314" t="str">
        <f>D7</f>
        <v>ENVIRONMENTAL AND GEOMEDCHANICAL SOLUTIONS - EGS SAS</v>
      </c>
      <c r="E50" s="314"/>
      <c r="F50" s="314"/>
      <c r="G50" s="314"/>
      <c r="H50" s="314"/>
      <c r="I50" s="314"/>
      <c r="J50" s="314"/>
      <c r="K50" s="314"/>
      <c r="L50" s="314"/>
      <c r="M50" s="314"/>
      <c r="P50" s="315" t="s">
        <v>6</v>
      </c>
      <c r="Q50" s="315"/>
      <c r="R50" s="315"/>
      <c r="S50" s="312" t="str">
        <f>S7</f>
        <v>HR INGENIERA SAS</v>
      </c>
      <c r="T50" s="312"/>
      <c r="U50" s="312"/>
      <c r="V50" s="312"/>
      <c r="W50" s="312"/>
      <c r="X50" s="312"/>
      <c r="Y50" s="174"/>
      <c r="Z50" s="175"/>
    </row>
    <row r="51" spans="2:26" x14ac:dyDescent="0.25">
      <c r="B51" s="2"/>
      <c r="Z51" s="3"/>
    </row>
    <row r="52" spans="2:26" ht="45" customHeight="1" x14ac:dyDescent="0.25">
      <c r="B52" s="326" t="s">
        <v>8</v>
      </c>
      <c r="C52" s="327"/>
      <c r="D52" s="328" t="s">
        <v>93</v>
      </c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9"/>
    </row>
    <row r="53" spans="2:26" x14ac:dyDescent="0.25">
      <c r="B53" s="2"/>
      <c r="Z53" s="3"/>
    </row>
    <row r="54" spans="2:26" ht="32.25" customHeight="1" x14ac:dyDescent="0.25">
      <c r="B54" s="330" t="str">
        <f>B11</f>
        <v>ITEM No.    NP01</v>
      </c>
      <c r="C54" s="318"/>
      <c r="D54" s="318" t="str">
        <f>D11</f>
        <v>CONCRETO CICLÓPEO CLASE G, 3000 PSI 40% RAJÓN PARA BASES</v>
      </c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20"/>
      <c r="X54" s="316" t="s">
        <v>3</v>
      </c>
      <c r="Y54" s="317"/>
      <c r="Z54" s="5" t="str">
        <f>Z11</f>
        <v>M3</v>
      </c>
    </row>
    <row r="55" spans="2:26" x14ac:dyDescent="0.25">
      <c r="B55" s="2"/>
      <c r="Q55" s="176"/>
      <c r="Z55" s="4"/>
    </row>
    <row r="56" spans="2:26" ht="33.75" customHeight="1" x14ac:dyDescent="0.3">
      <c r="B56" s="6" t="s">
        <v>9</v>
      </c>
      <c r="C56" s="7" t="s">
        <v>10</v>
      </c>
      <c r="D56" s="321" t="s">
        <v>11</v>
      </c>
      <c r="E56" s="321"/>
      <c r="F56" s="321"/>
      <c r="G56" s="321"/>
      <c r="H56" s="321" t="s">
        <v>12</v>
      </c>
      <c r="I56" s="321"/>
      <c r="J56" s="321"/>
      <c r="K56" s="321" t="s">
        <v>13</v>
      </c>
      <c r="L56" s="321"/>
      <c r="M56" s="322"/>
      <c r="N56" s="321" t="s">
        <v>20</v>
      </c>
      <c r="O56" s="321"/>
      <c r="P56" s="322"/>
      <c r="Q56" s="8" t="s">
        <v>19</v>
      </c>
      <c r="R56" s="331" t="s">
        <v>21</v>
      </c>
      <c r="S56" s="332"/>
      <c r="T56" s="332"/>
      <c r="U56" s="332"/>
      <c r="V56" s="332"/>
      <c r="W56" s="332"/>
      <c r="X56" s="332"/>
      <c r="Y56" s="332"/>
      <c r="Z56" s="333"/>
    </row>
    <row r="57" spans="2:26" ht="21.75" customHeight="1" x14ac:dyDescent="0.25">
      <c r="B57" s="9">
        <v>1</v>
      </c>
      <c r="C57" s="10" t="s">
        <v>14</v>
      </c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11">
        <f>Q14</f>
        <v>0</v>
      </c>
      <c r="R57" s="331"/>
      <c r="S57" s="332"/>
      <c r="T57" s="332"/>
      <c r="U57" s="332"/>
      <c r="V57" s="332"/>
      <c r="W57" s="332"/>
      <c r="X57" s="332"/>
      <c r="Y57" s="332"/>
      <c r="Z57" s="333"/>
    </row>
    <row r="58" spans="2:26" ht="21.75" customHeight="1" x14ac:dyDescent="0.25">
      <c r="B58" s="12">
        <v>2</v>
      </c>
      <c r="C58" s="13" t="s">
        <v>15</v>
      </c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11"/>
      <c r="R58" s="334"/>
      <c r="S58" s="335"/>
      <c r="T58" s="335"/>
      <c r="U58" s="335"/>
      <c r="V58" s="335"/>
      <c r="W58" s="335"/>
      <c r="X58" s="335"/>
      <c r="Y58" s="335"/>
      <c r="Z58" s="336"/>
    </row>
    <row r="59" spans="2:26" ht="21.75" customHeight="1" x14ac:dyDescent="0.25">
      <c r="B59" s="9"/>
      <c r="C59" s="13" t="s">
        <v>145</v>
      </c>
      <c r="D59" s="285"/>
      <c r="E59" s="286"/>
      <c r="F59" s="286"/>
      <c r="G59" s="287"/>
      <c r="H59" s="278"/>
      <c r="I59" s="278"/>
      <c r="J59" s="278"/>
      <c r="K59" s="278"/>
      <c r="L59" s="278"/>
      <c r="M59" s="278"/>
      <c r="N59" s="278"/>
      <c r="O59" s="278"/>
      <c r="P59" s="278"/>
      <c r="Q59" s="11"/>
      <c r="R59" s="334"/>
      <c r="S59" s="335"/>
      <c r="T59" s="335"/>
      <c r="U59" s="335"/>
      <c r="V59" s="335"/>
      <c r="W59" s="335"/>
      <c r="X59" s="335"/>
      <c r="Y59" s="335"/>
      <c r="Z59" s="336"/>
    </row>
    <row r="60" spans="2:26" ht="21.75" customHeight="1" x14ac:dyDescent="0.25">
      <c r="B60" s="14"/>
      <c r="C60" s="184" t="s">
        <v>151</v>
      </c>
      <c r="D60" s="285">
        <f>479-374</f>
        <v>105</v>
      </c>
      <c r="E60" s="286"/>
      <c r="F60" s="286"/>
      <c r="G60" s="287"/>
      <c r="H60" s="278">
        <v>0.9</v>
      </c>
      <c r="I60" s="278"/>
      <c r="J60" s="278"/>
      <c r="K60" s="278">
        <v>0.15</v>
      </c>
      <c r="L60" s="278"/>
      <c r="M60" s="278"/>
      <c r="N60" s="278">
        <v>1</v>
      </c>
      <c r="O60" s="278"/>
      <c r="P60" s="278"/>
      <c r="Q60" s="11">
        <f t="shared" ref="Q60:Q61" si="5">ROUND(N60*H60*K60*D60,2)</f>
        <v>14.18</v>
      </c>
      <c r="R60" s="334"/>
      <c r="S60" s="335"/>
      <c r="T60" s="335"/>
      <c r="U60" s="335"/>
      <c r="V60" s="335"/>
      <c r="W60" s="335"/>
      <c r="X60" s="335"/>
      <c r="Y60" s="335"/>
      <c r="Z60" s="336"/>
    </row>
    <row r="61" spans="2:26" ht="21.75" customHeight="1" x14ac:dyDescent="0.25">
      <c r="B61" s="14"/>
      <c r="C61" s="184" t="s">
        <v>135</v>
      </c>
      <c r="D61" s="285">
        <f>H60</f>
        <v>0.9</v>
      </c>
      <c r="E61" s="286"/>
      <c r="F61" s="286"/>
      <c r="G61" s="287"/>
      <c r="H61" s="278">
        <v>0.15</v>
      </c>
      <c r="I61" s="278"/>
      <c r="J61" s="278"/>
      <c r="K61" s="278">
        <v>0.15</v>
      </c>
      <c r="L61" s="278"/>
      <c r="M61" s="278"/>
      <c r="N61" s="278">
        <f>-ROUND(D60/3+1,0)</f>
        <v>-36</v>
      </c>
      <c r="O61" s="278"/>
      <c r="P61" s="278"/>
      <c r="Q61" s="11">
        <f t="shared" si="5"/>
        <v>-0.73</v>
      </c>
      <c r="R61" s="334"/>
      <c r="S61" s="335"/>
      <c r="T61" s="335"/>
      <c r="U61" s="335"/>
      <c r="V61" s="335"/>
      <c r="W61" s="335"/>
      <c r="X61" s="335"/>
      <c r="Y61" s="335"/>
      <c r="Z61" s="336"/>
    </row>
    <row r="62" spans="2:26" ht="21.75" customHeight="1" x14ac:dyDescent="0.3">
      <c r="B62" s="15"/>
      <c r="C62" s="13" t="s">
        <v>144</v>
      </c>
      <c r="D62" s="285"/>
      <c r="E62" s="286"/>
      <c r="F62" s="286"/>
      <c r="G62" s="287"/>
      <c r="H62" s="278"/>
      <c r="I62" s="278"/>
      <c r="J62" s="278"/>
      <c r="K62" s="278"/>
      <c r="L62" s="278"/>
      <c r="M62" s="278"/>
      <c r="N62" s="278"/>
      <c r="O62" s="278"/>
      <c r="P62" s="278"/>
      <c r="Q62" s="11"/>
      <c r="R62" s="334"/>
      <c r="S62" s="335"/>
      <c r="T62" s="335"/>
      <c r="U62" s="335"/>
      <c r="V62" s="335"/>
      <c r="W62" s="335"/>
      <c r="X62" s="335"/>
      <c r="Y62" s="335"/>
      <c r="Z62" s="336"/>
    </row>
    <row r="63" spans="2:26" ht="21.75" customHeight="1" x14ac:dyDescent="0.3">
      <c r="B63" s="15"/>
      <c r="C63" s="184" t="s">
        <v>151</v>
      </c>
      <c r="D63" s="285">
        <f>587-479</f>
        <v>108</v>
      </c>
      <c r="E63" s="286"/>
      <c r="F63" s="286"/>
      <c r="G63" s="287"/>
      <c r="H63" s="278">
        <v>0.9</v>
      </c>
      <c r="I63" s="278"/>
      <c r="J63" s="278"/>
      <c r="K63" s="278">
        <v>0.15</v>
      </c>
      <c r="L63" s="278"/>
      <c r="M63" s="278"/>
      <c r="N63" s="278">
        <v>1</v>
      </c>
      <c r="O63" s="278"/>
      <c r="P63" s="278"/>
      <c r="Q63" s="11">
        <f t="shared" ref="Q63:Q64" si="6">ROUND(N63*H63*K63*D63,2)</f>
        <v>14.58</v>
      </c>
      <c r="R63" s="334"/>
      <c r="S63" s="335"/>
      <c r="T63" s="335"/>
      <c r="U63" s="335"/>
      <c r="V63" s="335"/>
      <c r="W63" s="335"/>
      <c r="X63" s="335"/>
      <c r="Y63" s="335"/>
      <c r="Z63" s="336"/>
    </row>
    <row r="64" spans="2:26" ht="21.75" customHeight="1" x14ac:dyDescent="0.3">
      <c r="B64" s="15"/>
      <c r="C64" s="184" t="s">
        <v>135</v>
      </c>
      <c r="D64" s="285">
        <f>H63</f>
        <v>0.9</v>
      </c>
      <c r="E64" s="286"/>
      <c r="F64" s="286"/>
      <c r="G64" s="287"/>
      <c r="H64" s="278">
        <v>0.15</v>
      </c>
      <c r="I64" s="278"/>
      <c r="J64" s="278"/>
      <c r="K64" s="278">
        <v>0.15</v>
      </c>
      <c r="L64" s="278"/>
      <c r="M64" s="278"/>
      <c r="N64" s="278">
        <f>-ROUND(D63/3+1,0)</f>
        <v>-37</v>
      </c>
      <c r="O64" s="278"/>
      <c r="P64" s="278"/>
      <c r="Q64" s="11">
        <f t="shared" si="6"/>
        <v>-0.75</v>
      </c>
      <c r="R64" s="334"/>
      <c r="S64" s="335"/>
      <c r="T64" s="335"/>
      <c r="U64" s="335"/>
      <c r="V64" s="335"/>
      <c r="W64" s="335"/>
      <c r="X64" s="335"/>
      <c r="Y64" s="335"/>
      <c r="Z64" s="336"/>
    </row>
    <row r="65" spans="2:26" ht="21.75" customHeight="1" x14ac:dyDescent="0.3">
      <c r="B65" s="15"/>
      <c r="C65" s="13" t="s">
        <v>205</v>
      </c>
      <c r="D65" s="285"/>
      <c r="E65" s="286"/>
      <c r="F65" s="286"/>
      <c r="G65" s="287"/>
      <c r="H65" s="278"/>
      <c r="I65" s="278"/>
      <c r="J65" s="278"/>
      <c r="K65" s="278"/>
      <c r="L65" s="278"/>
      <c r="M65" s="278"/>
      <c r="N65" s="278"/>
      <c r="O65" s="278"/>
      <c r="P65" s="278"/>
      <c r="Q65" s="11"/>
      <c r="R65" s="334"/>
      <c r="S65" s="335"/>
      <c r="T65" s="335"/>
      <c r="U65" s="335"/>
      <c r="V65" s="335"/>
      <c r="W65" s="335"/>
      <c r="X65" s="335"/>
      <c r="Y65" s="335"/>
      <c r="Z65" s="336"/>
    </row>
    <row r="66" spans="2:26" ht="21.75" customHeight="1" x14ac:dyDescent="0.3">
      <c r="B66" s="15"/>
      <c r="C66" s="184" t="s">
        <v>151</v>
      </c>
      <c r="D66" s="285">
        <f>600-587</f>
        <v>13</v>
      </c>
      <c r="E66" s="286"/>
      <c r="F66" s="286"/>
      <c r="G66" s="287"/>
      <c r="H66" s="278">
        <v>0.9</v>
      </c>
      <c r="I66" s="278"/>
      <c r="J66" s="278"/>
      <c r="K66" s="278">
        <v>0.15</v>
      </c>
      <c r="L66" s="278"/>
      <c r="M66" s="278"/>
      <c r="N66" s="278">
        <v>1</v>
      </c>
      <c r="O66" s="278"/>
      <c r="P66" s="278"/>
      <c r="Q66" s="11">
        <f t="shared" ref="Q66:Q67" si="7">ROUND(N66*H66*K66*D66,2)</f>
        <v>1.76</v>
      </c>
      <c r="R66" s="334"/>
      <c r="S66" s="335"/>
      <c r="T66" s="335"/>
      <c r="U66" s="335"/>
      <c r="V66" s="335"/>
      <c r="W66" s="335"/>
      <c r="X66" s="335"/>
      <c r="Y66" s="335"/>
      <c r="Z66" s="336"/>
    </row>
    <row r="67" spans="2:26" ht="21.75" customHeight="1" x14ac:dyDescent="0.3">
      <c r="B67" s="15"/>
      <c r="C67" s="184" t="s">
        <v>135</v>
      </c>
      <c r="D67" s="285">
        <f>H66</f>
        <v>0.9</v>
      </c>
      <c r="E67" s="286"/>
      <c r="F67" s="286"/>
      <c r="G67" s="287"/>
      <c r="H67" s="278">
        <v>0.15</v>
      </c>
      <c r="I67" s="278"/>
      <c r="J67" s="278"/>
      <c r="K67" s="278">
        <v>0.15</v>
      </c>
      <c r="L67" s="278"/>
      <c r="M67" s="278"/>
      <c r="N67" s="278">
        <f>-ROUND(D66/3+1,0)</f>
        <v>-5</v>
      </c>
      <c r="O67" s="278"/>
      <c r="P67" s="278"/>
      <c r="Q67" s="11">
        <f t="shared" si="7"/>
        <v>-0.1</v>
      </c>
      <c r="R67" s="334"/>
      <c r="S67" s="335"/>
      <c r="T67" s="335"/>
      <c r="U67" s="335"/>
      <c r="V67" s="335"/>
      <c r="W67" s="335"/>
      <c r="X67" s="335"/>
      <c r="Y67" s="335"/>
      <c r="Z67" s="336"/>
    </row>
    <row r="68" spans="2:26" ht="21.75" customHeight="1" x14ac:dyDescent="0.3">
      <c r="B68" s="15"/>
      <c r="C68" s="13" t="s">
        <v>146</v>
      </c>
      <c r="D68" s="285"/>
      <c r="E68" s="286"/>
      <c r="F68" s="286"/>
      <c r="G68" s="287"/>
      <c r="H68" s="278"/>
      <c r="I68" s="278"/>
      <c r="J68" s="278"/>
      <c r="K68" s="278"/>
      <c r="L68" s="278"/>
      <c r="M68" s="278"/>
      <c r="N68" s="278"/>
      <c r="O68" s="278"/>
      <c r="P68" s="278"/>
      <c r="Q68" s="11"/>
      <c r="R68" s="334"/>
      <c r="S68" s="335"/>
      <c r="T68" s="335"/>
      <c r="U68" s="335"/>
      <c r="V68" s="335"/>
      <c r="W68" s="335"/>
      <c r="X68" s="335"/>
      <c r="Y68" s="335"/>
      <c r="Z68" s="336"/>
    </row>
    <row r="69" spans="2:26" ht="21.75" customHeight="1" x14ac:dyDescent="0.3">
      <c r="B69" s="15"/>
      <c r="C69" s="184" t="s">
        <v>151</v>
      </c>
      <c r="D69" s="285">
        <f>720-600</f>
        <v>120</v>
      </c>
      <c r="E69" s="286"/>
      <c r="F69" s="286"/>
      <c r="G69" s="287"/>
      <c r="H69" s="278">
        <v>0.9</v>
      </c>
      <c r="I69" s="278"/>
      <c r="J69" s="278"/>
      <c r="K69" s="278">
        <v>0.15</v>
      </c>
      <c r="L69" s="278"/>
      <c r="M69" s="278"/>
      <c r="N69" s="278">
        <v>1</v>
      </c>
      <c r="O69" s="278"/>
      <c r="P69" s="278"/>
      <c r="Q69" s="11">
        <f t="shared" ref="Q69:Q70" si="8">ROUND(N69*H69*K69*D69,2)</f>
        <v>16.2</v>
      </c>
      <c r="R69" s="334"/>
      <c r="S69" s="335"/>
      <c r="T69" s="335"/>
      <c r="U69" s="335"/>
      <c r="V69" s="335"/>
      <c r="W69" s="335"/>
      <c r="X69" s="335"/>
      <c r="Y69" s="335"/>
      <c r="Z69" s="336"/>
    </row>
    <row r="70" spans="2:26" ht="21.75" customHeight="1" x14ac:dyDescent="0.3">
      <c r="B70" s="15"/>
      <c r="C70" s="184" t="s">
        <v>135</v>
      </c>
      <c r="D70" s="285">
        <f>H69</f>
        <v>0.9</v>
      </c>
      <c r="E70" s="286"/>
      <c r="F70" s="286"/>
      <c r="G70" s="287"/>
      <c r="H70" s="278">
        <v>0.15</v>
      </c>
      <c r="I70" s="278"/>
      <c r="J70" s="278"/>
      <c r="K70" s="278">
        <v>0.15</v>
      </c>
      <c r="L70" s="278"/>
      <c r="M70" s="278"/>
      <c r="N70" s="278">
        <f>-ROUND(D69/3+1,0)</f>
        <v>-41</v>
      </c>
      <c r="O70" s="278"/>
      <c r="P70" s="278"/>
      <c r="Q70" s="11">
        <f t="shared" si="8"/>
        <v>-0.83</v>
      </c>
      <c r="R70" s="334"/>
      <c r="S70" s="335"/>
      <c r="T70" s="335"/>
      <c r="U70" s="335"/>
      <c r="V70" s="335"/>
      <c r="W70" s="335"/>
      <c r="X70" s="335"/>
      <c r="Y70" s="335"/>
      <c r="Z70" s="336"/>
    </row>
    <row r="71" spans="2:26" ht="21.75" customHeight="1" x14ac:dyDescent="0.3">
      <c r="B71" s="15"/>
      <c r="C71" s="13" t="s">
        <v>147</v>
      </c>
      <c r="D71" s="285"/>
      <c r="E71" s="286"/>
      <c r="F71" s="286"/>
      <c r="G71" s="287"/>
      <c r="H71" s="278"/>
      <c r="I71" s="278"/>
      <c r="J71" s="278"/>
      <c r="K71" s="278"/>
      <c r="L71" s="278"/>
      <c r="M71" s="278"/>
      <c r="N71" s="278"/>
      <c r="O71" s="278"/>
      <c r="P71" s="278"/>
      <c r="Q71" s="11"/>
      <c r="R71" s="334"/>
      <c r="S71" s="335"/>
      <c r="T71" s="335"/>
      <c r="U71" s="335"/>
      <c r="V71" s="335"/>
      <c r="W71" s="335"/>
      <c r="X71" s="335"/>
      <c r="Y71" s="335"/>
      <c r="Z71" s="336"/>
    </row>
    <row r="72" spans="2:26" ht="21.75" customHeight="1" x14ac:dyDescent="0.3">
      <c r="B72" s="15"/>
      <c r="C72" s="184" t="s">
        <v>139</v>
      </c>
      <c r="D72" s="285">
        <f>750-720</f>
        <v>30</v>
      </c>
      <c r="E72" s="286"/>
      <c r="F72" s="286"/>
      <c r="G72" s="287"/>
      <c r="H72" s="278">
        <v>0.9</v>
      </c>
      <c r="I72" s="278"/>
      <c r="J72" s="278"/>
      <c r="K72" s="278">
        <v>0.15</v>
      </c>
      <c r="L72" s="278"/>
      <c r="M72" s="278"/>
      <c r="N72" s="278">
        <v>1</v>
      </c>
      <c r="O72" s="278"/>
      <c r="P72" s="278"/>
      <c r="Q72" s="11">
        <f t="shared" ref="Q72:Q74" si="9">ROUND(N72*H72*K72*D72,2)</f>
        <v>4.05</v>
      </c>
      <c r="R72" s="334"/>
      <c r="S72" s="335"/>
      <c r="T72" s="335"/>
      <c r="U72" s="335"/>
      <c r="V72" s="335"/>
      <c r="W72" s="335"/>
      <c r="X72" s="335"/>
      <c r="Y72" s="335"/>
      <c r="Z72" s="336"/>
    </row>
    <row r="73" spans="2:26" ht="21.75" customHeight="1" x14ac:dyDescent="0.3">
      <c r="B73" s="15"/>
      <c r="C73" s="184" t="s">
        <v>152</v>
      </c>
      <c r="D73" s="285">
        <f>D72</f>
        <v>30</v>
      </c>
      <c r="E73" s="286"/>
      <c r="F73" s="286"/>
      <c r="G73" s="287"/>
      <c r="H73" s="278">
        <v>0.45</v>
      </c>
      <c r="I73" s="278"/>
      <c r="J73" s="278"/>
      <c r="K73" s="278">
        <v>0.15</v>
      </c>
      <c r="L73" s="278"/>
      <c r="M73" s="278"/>
      <c r="N73" s="278">
        <v>2</v>
      </c>
      <c r="O73" s="278"/>
      <c r="P73" s="278"/>
      <c r="Q73" s="11">
        <f t="shared" si="9"/>
        <v>4.05</v>
      </c>
      <c r="R73" s="334"/>
      <c r="S73" s="335"/>
      <c r="T73" s="335"/>
      <c r="U73" s="335"/>
      <c r="V73" s="335"/>
      <c r="W73" s="335"/>
      <c r="X73" s="335"/>
      <c r="Y73" s="335"/>
      <c r="Z73" s="336"/>
    </row>
    <row r="74" spans="2:26" ht="21.75" customHeight="1" x14ac:dyDescent="0.3">
      <c r="B74" s="15"/>
      <c r="C74" s="184" t="s">
        <v>135</v>
      </c>
      <c r="D74" s="285">
        <f>H72+H73*2</f>
        <v>1.8</v>
      </c>
      <c r="E74" s="286"/>
      <c r="F74" s="286"/>
      <c r="G74" s="287"/>
      <c r="H74" s="278">
        <v>0.15</v>
      </c>
      <c r="I74" s="278"/>
      <c r="J74" s="278"/>
      <c r="K74" s="278">
        <v>0.15</v>
      </c>
      <c r="L74" s="278"/>
      <c r="M74" s="278"/>
      <c r="N74" s="278">
        <f>-ROUND(D72/3+1,0)</f>
        <v>-11</v>
      </c>
      <c r="O74" s="278"/>
      <c r="P74" s="278"/>
      <c r="Q74" s="11">
        <f t="shared" si="9"/>
        <v>-0.45</v>
      </c>
      <c r="R74" s="334"/>
      <c r="S74" s="335"/>
      <c r="T74" s="335"/>
      <c r="U74" s="335"/>
      <c r="V74" s="335"/>
      <c r="W74" s="335"/>
      <c r="X74" s="335"/>
      <c r="Y74" s="335"/>
      <c r="Z74" s="336"/>
    </row>
    <row r="75" spans="2:26" ht="21.75" customHeight="1" x14ac:dyDescent="0.3">
      <c r="B75" s="15"/>
      <c r="C75" s="13"/>
      <c r="D75" s="278"/>
      <c r="E75" s="278"/>
      <c r="F75" s="278"/>
      <c r="G75" s="278"/>
      <c r="H75" s="278"/>
      <c r="I75" s="278"/>
      <c r="J75" s="278"/>
      <c r="K75" s="278"/>
      <c r="L75" s="278"/>
      <c r="M75" s="278"/>
      <c r="N75" s="278"/>
      <c r="O75" s="278"/>
      <c r="P75" s="278"/>
      <c r="Q75" s="11"/>
      <c r="R75" s="334"/>
      <c r="S75" s="335"/>
      <c r="T75" s="335"/>
      <c r="U75" s="335"/>
      <c r="V75" s="335"/>
      <c r="W75" s="335"/>
      <c r="X75" s="335"/>
      <c r="Y75" s="335"/>
      <c r="Z75" s="336"/>
    </row>
    <row r="76" spans="2:26" ht="21.75" customHeight="1" x14ac:dyDescent="0.3">
      <c r="B76" s="15"/>
      <c r="C76" s="184"/>
      <c r="D76" s="278"/>
      <c r="E76" s="278"/>
      <c r="F76" s="278"/>
      <c r="G76" s="278"/>
      <c r="H76" s="278"/>
      <c r="I76" s="278"/>
      <c r="J76" s="278"/>
      <c r="K76" s="278"/>
      <c r="L76" s="278"/>
      <c r="M76" s="278"/>
      <c r="N76" s="278"/>
      <c r="O76" s="278"/>
      <c r="P76" s="278"/>
      <c r="Q76" s="11"/>
      <c r="R76" s="334"/>
      <c r="S76" s="335"/>
      <c r="T76" s="335"/>
      <c r="U76" s="335"/>
      <c r="V76" s="335"/>
      <c r="W76" s="335"/>
      <c r="X76" s="335"/>
      <c r="Y76" s="335"/>
      <c r="Z76" s="336"/>
    </row>
    <row r="77" spans="2:26" ht="21.75" customHeight="1" x14ac:dyDescent="0.3">
      <c r="B77" s="15"/>
      <c r="C77" s="16"/>
      <c r="D77" s="280" t="s">
        <v>105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2"/>
      <c r="Q77" s="19">
        <f>ROUND(SUM(Q59:Q76),2)</f>
        <v>51.96</v>
      </c>
      <c r="R77" s="334"/>
      <c r="S77" s="335"/>
      <c r="T77" s="335"/>
      <c r="U77" s="335"/>
      <c r="V77" s="335"/>
      <c r="W77" s="335"/>
      <c r="X77" s="335"/>
      <c r="Y77" s="335"/>
      <c r="Z77" s="336"/>
    </row>
    <row r="78" spans="2:26" ht="21.75" customHeight="1" x14ac:dyDescent="0.3">
      <c r="B78" s="15"/>
      <c r="C78" s="16"/>
      <c r="D78" s="280" t="s">
        <v>54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2"/>
      <c r="Q78" s="19">
        <f>Q36</f>
        <v>55.02</v>
      </c>
      <c r="R78" s="334"/>
      <c r="S78" s="335"/>
      <c r="T78" s="335"/>
      <c r="U78" s="335"/>
      <c r="V78" s="335"/>
      <c r="W78" s="335"/>
      <c r="X78" s="335"/>
      <c r="Y78" s="335"/>
      <c r="Z78" s="336"/>
    </row>
    <row r="79" spans="2:26" ht="21" customHeight="1" x14ac:dyDescent="0.25">
      <c r="B79" s="17"/>
      <c r="C79" s="18"/>
      <c r="D79" s="280" t="s">
        <v>106</v>
      </c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2"/>
      <c r="Q79" s="19">
        <f>Q77+Q78</f>
        <v>106.98</v>
      </c>
      <c r="R79" s="337"/>
      <c r="S79" s="338"/>
      <c r="T79" s="338"/>
      <c r="U79" s="338"/>
      <c r="V79" s="338"/>
      <c r="W79" s="338"/>
      <c r="X79" s="338"/>
      <c r="Y79" s="338"/>
      <c r="Z79" s="339"/>
    </row>
    <row r="80" spans="2:26" x14ac:dyDescent="0.25">
      <c r="B80" s="20"/>
      <c r="C80" s="177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9"/>
      <c r="R80" s="176"/>
      <c r="S80" s="180"/>
      <c r="T80" s="180"/>
      <c r="U80" s="180"/>
      <c r="Z80" s="3"/>
    </row>
    <row r="81" spans="2:26" x14ac:dyDescent="0.25">
      <c r="B81" s="20"/>
      <c r="C81" s="177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9"/>
      <c r="R81" s="176"/>
      <c r="S81" s="180"/>
      <c r="T81" s="180"/>
      <c r="U81" s="180"/>
      <c r="Z81" s="3"/>
    </row>
    <row r="82" spans="2:26" x14ac:dyDescent="0.25">
      <c r="B82" s="2"/>
      <c r="N82" s="170"/>
      <c r="O82" s="171"/>
      <c r="P82" s="171"/>
      <c r="Q82" s="181"/>
      <c r="R82" s="176"/>
      <c r="S82" s="176"/>
      <c r="Z82" s="3"/>
    </row>
    <row r="83" spans="2:26" x14ac:dyDescent="0.25">
      <c r="B83" s="2"/>
      <c r="N83" s="170"/>
      <c r="O83" s="171"/>
      <c r="P83" s="171"/>
      <c r="Q83" s="181"/>
      <c r="R83" s="176"/>
      <c r="S83" s="176"/>
      <c r="Z83" s="3"/>
    </row>
    <row r="84" spans="2:26" x14ac:dyDescent="0.25">
      <c r="B84" s="2"/>
      <c r="C84" s="323"/>
      <c r="D84" s="323"/>
      <c r="E84" s="323"/>
      <c r="F84" s="323"/>
      <c r="G84" s="323"/>
      <c r="H84" s="323"/>
      <c r="I84" s="323"/>
      <c r="J84" s="323"/>
      <c r="K84" s="323"/>
      <c r="N84" s="170"/>
      <c r="O84" s="171"/>
      <c r="P84" s="171"/>
      <c r="Q84" s="181"/>
      <c r="R84" s="176"/>
      <c r="S84" s="176"/>
      <c r="Z84" s="3"/>
    </row>
    <row r="85" spans="2:26" x14ac:dyDescent="0.25">
      <c r="B85" s="2"/>
      <c r="C85" s="324" t="s">
        <v>90</v>
      </c>
      <c r="D85" s="324"/>
      <c r="E85" s="324"/>
      <c r="F85" s="324"/>
      <c r="G85" s="324"/>
      <c r="H85" s="324"/>
      <c r="I85" s="324"/>
      <c r="J85" s="324"/>
      <c r="K85" s="324"/>
      <c r="L85" s="182"/>
      <c r="M85" s="182"/>
      <c r="N85" s="176"/>
      <c r="O85" s="176"/>
      <c r="P85" s="176"/>
      <c r="Q85" s="176"/>
      <c r="R85" s="283" t="s">
        <v>22</v>
      </c>
      <c r="S85" s="283"/>
      <c r="T85" s="283"/>
      <c r="U85" s="283"/>
      <c r="V85" s="283"/>
      <c r="W85" s="283"/>
      <c r="X85" s="283"/>
      <c r="Y85" s="283"/>
      <c r="Z85" s="3"/>
    </row>
    <row r="86" spans="2:26" x14ac:dyDescent="0.25">
      <c r="B86" s="2"/>
      <c r="C86" s="325" t="s">
        <v>91</v>
      </c>
      <c r="D86" s="325"/>
      <c r="E86" s="325"/>
      <c r="F86" s="325"/>
      <c r="G86" s="325"/>
      <c r="H86" s="325"/>
      <c r="I86" s="325"/>
      <c r="J86" s="325"/>
      <c r="K86" s="325"/>
      <c r="L86" s="173"/>
      <c r="M86" s="173"/>
      <c r="N86" s="176"/>
      <c r="O86" s="176"/>
      <c r="P86" s="176"/>
      <c r="Q86" s="176"/>
      <c r="R86" s="284" t="s">
        <v>17</v>
      </c>
      <c r="S86" s="284"/>
      <c r="T86" s="284"/>
      <c r="U86" s="284"/>
      <c r="V86" s="284"/>
      <c r="W86" s="284"/>
      <c r="X86" s="284"/>
      <c r="Y86" s="284"/>
      <c r="Z86" s="3"/>
    </row>
    <row r="87" spans="2:26" ht="16.5" thickBot="1" x14ac:dyDescent="0.3">
      <c r="B87" s="21"/>
      <c r="C87" s="279" t="s">
        <v>86</v>
      </c>
      <c r="D87" s="279"/>
      <c r="E87" s="279"/>
      <c r="F87" s="279"/>
      <c r="G87" s="279"/>
      <c r="H87" s="279"/>
      <c r="I87" s="279"/>
      <c r="J87" s="279"/>
      <c r="K87" s="279"/>
      <c r="L87" s="183"/>
      <c r="M87" s="183"/>
      <c r="N87" s="22"/>
      <c r="O87" s="22"/>
      <c r="P87" s="22"/>
      <c r="Q87" s="22"/>
      <c r="R87" s="279" t="s">
        <v>7</v>
      </c>
      <c r="S87" s="279"/>
      <c r="T87" s="279"/>
      <c r="U87" s="279"/>
      <c r="V87" s="279"/>
      <c r="W87" s="279"/>
      <c r="X87" s="279"/>
      <c r="Y87" s="279"/>
      <c r="Z87" s="23"/>
    </row>
    <row r="88" spans="2:26" x14ac:dyDescent="0.25">
      <c r="B88" s="28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90"/>
      <c r="O88" s="297" t="s">
        <v>18</v>
      </c>
      <c r="P88" s="298"/>
      <c r="Q88" s="298"/>
      <c r="R88" s="298"/>
      <c r="S88" s="298"/>
      <c r="T88" s="298"/>
      <c r="U88" s="298"/>
      <c r="V88" s="298"/>
      <c r="W88" s="298"/>
      <c r="X88" s="299"/>
      <c r="Y88" s="306"/>
      <c r="Z88" s="307"/>
    </row>
    <row r="89" spans="2:26" x14ac:dyDescent="0.25">
      <c r="B89" s="291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3"/>
      <c r="O89" s="300"/>
      <c r="P89" s="301"/>
      <c r="Q89" s="301"/>
      <c r="R89" s="301"/>
      <c r="S89" s="301"/>
      <c r="T89" s="301"/>
      <c r="U89" s="301"/>
      <c r="V89" s="301"/>
      <c r="W89" s="301"/>
      <c r="X89" s="302"/>
      <c r="Y89" s="308"/>
      <c r="Z89" s="309"/>
    </row>
    <row r="90" spans="2:26" ht="30" customHeight="1" x14ac:dyDescent="0.25">
      <c r="B90" s="294"/>
      <c r="C90" s="295"/>
      <c r="D90" s="295"/>
      <c r="E90" s="295"/>
      <c r="F90" s="295"/>
      <c r="G90" s="295"/>
      <c r="H90" s="295"/>
      <c r="I90" s="295"/>
      <c r="J90" s="295"/>
      <c r="K90" s="295"/>
      <c r="L90" s="295"/>
      <c r="M90" s="295"/>
      <c r="N90" s="296"/>
      <c r="O90" s="303"/>
      <c r="P90" s="304"/>
      <c r="Q90" s="304"/>
      <c r="R90" s="304"/>
      <c r="S90" s="304"/>
      <c r="T90" s="304"/>
      <c r="U90" s="304"/>
      <c r="V90" s="304"/>
      <c r="W90" s="304"/>
      <c r="X90" s="305"/>
      <c r="Y90" s="310"/>
      <c r="Z90" s="311"/>
    </row>
    <row r="91" spans="2:26" x14ac:dyDescent="0.25">
      <c r="B91" s="2"/>
      <c r="Z91" s="3"/>
    </row>
    <row r="92" spans="2:26" x14ac:dyDescent="0.25">
      <c r="B92" s="2"/>
      <c r="C92" s="171" t="s">
        <v>4</v>
      </c>
      <c r="D92" s="312" t="str">
        <f>D49</f>
        <v>207 DE 2024</v>
      </c>
      <c r="E92" s="312"/>
      <c r="F92" s="312"/>
      <c r="G92" s="312"/>
      <c r="H92" s="312"/>
      <c r="I92" s="312"/>
      <c r="J92" s="312"/>
      <c r="K92" s="312"/>
      <c r="L92" s="312"/>
      <c r="M92" s="312"/>
      <c r="P92" s="315"/>
      <c r="Q92" s="315"/>
      <c r="R92" s="315"/>
      <c r="S92" s="313"/>
      <c r="T92" s="313"/>
      <c r="U92" s="313"/>
      <c r="V92" s="313"/>
      <c r="W92" s="313"/>
      <c r="X92" s="313"/>
      <c r="Z92" s="4"/>
    </row>
    <row r="93" spans="2:26" ht="32.25" customHeight="1" x14ac:dyDescent="0.25">
      <c r="B93" s="2"/>
      <c r="C93" s="171" t="s">
        <v>5</v>
      </c>
      <c r="D93" s="314" t="str">
        <f>D50</f>
        <v>ENVIRONMENTAL AND GEOMEDCHANICAL SOLUTIONS - EGS SAS</v>
      </c>
      <c r="E93" s="314"/>
      <c r="F93" s="314"/>
      <c r="G93" s="314"/>
      <c r="H93" s="314"/>
      <c r="I93" s="314"/>
      <c r="J93" s="314"/>
      <c r="K93" s="314"/>
      <c r="L93" s="314"/>
      <c r="M93" s="314"/>
      <c r="P93" s="315" t="s">
        <v>6</v>
      </c>
      <c r="Q93" s="315"/>
      <c r="R93" s="315"/>
      <c r="S93" s="312" t="str">
        <f>S50</f>
        <v>HR INGENIERA SAS</v>
      </c>
      <c r="T93" s="312"/>
      <c r="U93" s="312"/>
      <c r="V93" s="312"/>
      <c r="W93" s="312"/>
      <c r="X93" s="312"/>
      <c r="Y93" s="174"/>
      <c r="Z93" s="175"/>
    </row>
    <row r="94" spans="2:26" x14ac:dyDescent="0.25">
      <c r="B94" s="2"/>
      <c r="Z94" s="3"/>
    </row>
    <row r="95" spans="2:26" ht="45" customHeight="1" x14ac:dyDescent="0.25">
      <c r="B95" s="326" t="s">
        <v>8</v>
      </c>
      <c r="C95" s="327"/>
      <c r="D95" s="328" t="s">
        <v>93</v>
      </c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9"/>
    </row>
    <row r="96" spans="2:26" x14ac:dyDescent="0.25">
      <c r="B96" s="2"/>
      <c r="Z96" s="3"/>
    </row>
    <row r="97" spans="2:26" ht="32.25" customHeight="1" x14ac:dyDescent="0.25">
      <c r="B97" s="330" t="str">
        <f>B54</f>
        <v>ITEM No.    NP01</v>
      </c>
      <c r="C97" s="318"/>
      <c r="D97" s="318" t="str">
        <f>D54</f>
        <v>CONCRETO CICLÓPEO CLASE G, 3000 PSI 40% RAJÓN PARA BASES</v>
      </c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20"/>
      <c r="X97" s="316" t="s">
        <v>3</v>
      </c>
      <c r="Y97" s="317"/>
      <c r="Z97" s="5" t="str">
        <f>Z54</f>
        <v>M3</v>
      </c>
    </row>
    <row r="98" spans="2:26" x14ac:dyDescent="0.25">
      <c r="B98" s="2"/>
      <c r="Q98" s="176"/>
      <c r="Z98" s="4"/>
    </row>
    <row r="99" spans="2:26" ht="33.75" customHeight="1" x14ac:dyDescent="0.3">
      <c r="B99" s="6" t="s">
        <v>9</v>
      </c>
      <c r="C99" s="7" t="s">
        <v>10</v>
      </c>
      <c r="D99" s="321" t="s">
        <v>11</v>
      </c>
      <c r="E99" s="321"/>
      <c r="F99" s="321"/>
      <c r="G99" s="321"/>
      <c r="H99" s="321" t="s">
        <v>12</v>
      </c>
      <c r="I99" s="321"/>
      <c r="J99" s="321"/>
      <c r="K99" s="321" t="s">
        <v>13</v>
      </c>
      <c r="L99" s="321"/>
      <c r="M99" s="322"/>
      <c r="N99" s="321" t="s">
        <v>20</v>
      </c>
      <c r="O99" s="321"/>
      <c r="P99" s="322"/>
      <c r="Q99" s="8" t="s">
        <v>19</v>
      </c>
      <c r="R99" s="331" t="s">
        <v>21</v>
      </c>
      <c r="S99" s="332"/>
      <c r="T99" s="332"/>
      <c r="U99" s="332"/>
      <c r="V99" s="332"/>
      <c r="W99" s="332"/>
      <c r="X99" s="332"/>
      <c r="Y99" s="332"/>
      <c r="Z99" s="333"/>
    </row>
    <row r="100" spans="2:26" ht="21.75" customHeight="1" x14ac:dyDescent="0.25">
      <c r="B100" s="9">
        <v>1</v>
      </c>
      <c r="C100" s="10" t="s">
        <v>14</v>
      </c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11">
        <f>Q57</f>
        <v>0</v>
      </c>
      <c r="R100" s="331"/>
      <c r="S100" s="332"/>
      <c r="T100" s="332"/>
      <c r="U100" s="332"/>
      <c r="V100" s="332"/>
      <c r="W100" s="332"/>
      <c r="X100" s="332"/>
      <c r="Y100" s="332"/>
      <c r="Z100" s="333"/>
    </row>
    <row r="101" spans="2:26" ht="21.75" customHeight="1" x14ac:dyDescent="0.25">
      <c r="B101" s="12">
        <v>2</v>
      </c>
      <c r="C101" s="13" t="s">
        <v>15</v>
      </c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278"/>
      <c r="O101" s="278"/>
      <c r="P101" s="278"/>
      <c r="Q101" s="11"/>
      <c r="R101" s="334"/>
      <c r="S101" s="335"/>
      <c r="T101" s="335"/>
      <c r="U101" s="335"/>
      <c r="V101" s="335"/>
      <c r="W101" s="335"/>
      <c r="X101" s="335"/>
      <c r="Y101" s="335"/>
      <c r="Z101" s="336"/>
    </row>
    <row r="102" spans="2:26" ht="21.75" customHeight="1" x14ac:dyDescent="0.25">
      <c r="B102" s="9"/>
      <c r="C102" s="13" t="s">
        <v>148</v>
      </c>
      <c r="D102" s="278"/>
      <c r="E102" s="278"/>
      <c r="F102" s="278"/>
      <c r="G102" s="278"/>
      <c r="H102" s="278"/>
      <c r="I102" s="278"/>
      <c r="J102" s="278"/>
      <c r="K102" s="278"/>
      <c r="L102" s="278"/>
      <c r="M102" s="278"/>
      <c r="N102" s="278"/>
      <c r="O102" s="278"/>
      <c r="P102" s="278"/>
      <c r="Q102" s="11"/>
      <c r="R102" s="334"/>
      <c r="S102" s="335"/>
      <c r="T102" s="335"/>
      <c r="U102" s="335"/>
      <c r="V102" s="335"/>
      <c r="W102" s="335"/>
      <c r="X102" s="335"/>
      <c r="Y102" s="335"/>
      <c r="Z102" s="336"/>
    </row>
    <row r="103" spans="2:26" ht="21.75" customHeight="1" x14ac:dyDescent="0.25">
      <c r="B103" s="14"/>
      <c r="C103" s="184" t="s">
        <v>151</v>
      </c>
      <c r="D103" s="278">
        <f>1006-750</f>
        <v>256</v>
      </c>
      <c r="E103" s="278"/>
      <c r="F103" s="278"/>
      <c r="G103" s="278"/>
      <c r="H103" s="278">
        <v>0.9</v>
      </c>
      <c r="I103" s="278"/>
      <c r="J103" s="278"/>
      <c r="K103" s="278">
        <v>0.15</v>
      </c>
      <c r="L103" s="278"/>
      <c r="M103" s="278"/>
      <c r="N103" s="278">
        <v>1</v>
      </c>
      <c r="O103" s="278"/>
      <c r="P103" s="278"/>
      <c r="Q103" s="11">
        <f t="shared" ref="Q103:Q104" si="10">ROUND(N103*H103*K103*D103,2)</f>
        <v>34.56</v>
      </c>
      <c r="R103" s="334"/>
      <c r="S103" s="335"/>
      <c r="T103" s="335"/>
      <c r="U103" s="335"/>
      <c r="V103" s="335"/>
      <c r="W103" s="335"/>
      <c r="X103" s="335"/>
      <c r="Y103" s="335"/>
      <c r="Z103" s="336"/>
    </row>
    <row r="104" spans="2:26" ht="21.75" customHeight="1" x14ac:dyDescent="0.25">
      <c r="B104" s="14"/>
      <c r="C104" s="184" t="s">
        <v>135</v>
      </c>
      <c r="D104" s="285">
        <f>H103</f>
        <v>0.9</v>
      </c>
      <c r="E104" s="286"/>
      <c r="F104" s="286"/>
      <c r="G104" s="287"/>
      <c r="H104" s="278">
        <v>0.15</v>
      </c>
      <c r="I104" s="278"/>
      <c r="J104" s="278"/>
      <c r="K104" s="278">
        <v>0.15</v>
      </c>
      <c r="L104" s="278"/>
      <c r="M104" s="278"/>
      <c r="N104" s="278">
        <f>-ROUND(D103/3+1,0)</f>
        <v>-86</v>
      </c>
      <c r="O104" s="278"/>
      <c r="P104" s="278"/>
      <c r="Q104" s="11">
        <f t="shared" si="10"/>
        <v>-1.74</v>
      </c>
      <c r="R104" s="334"/>
      <c r="S104" s="335"/>
      <c r="T104" s="335"/>
      <c r="U104" s="335"/>
      <c r="V104" s="335"/>
      <c r="W104" s="335"/>
      <c r="X104" s="335"/>
      <c r="Y104" s="335"/>
      <c r="Z104" s="336"/>
    </row>
    <row r="105" spans="2:26" ht="21.75" customHeight="1" x14ac:dyDescent="0.3">
      <c r="B105" s="15"/>
      <c r="C105" s="13"/>
      <c r="D105" s="285"/>
      <c r="E105" s="286"/>
      <c r="F105" s="286"/>
      <c r="G105" s="287"/>
      <c r="H105" s="278"/>
      <c r="I105" s="278"/>
      <c r="J105" s="278"/>
      <c r="K105" s="278"/>
      <c r="L105" s="278"/>
      <c r="M105" s="278"/>
      <c r="N105" s="278"/>
      <c r="O105" s="278"/>
      <c r="P105" s="278"/>
      <c r="Q105" s="11"/>
      <c r="R105" s="334"/>
      <c r="S105" s="335"/>
      <c r="T105" s="335"/>
      <c r="U105" s="335"/>
      <c r="V105" s="335"/>
      <c r="W105" s="335"/>
      <c r="X105" s="335"/>
      <c r="Y105" s="335"/>
      <c r="Z105" s="336"/>
    </row>
    <row r="106" spans="2:26" ht="21.75" customHeight="1" x14ac:dyDescent="0.3">
      <c r="B106" s="15"/>
      <c r="C106" s="184"/>
      <c r="D106" s="285"/>
      <c r="E106" s="286"/>
      <c r="F106" s="286"/>
      <c r="G106" s="287"/>
      <c r="H106" s="278"/>
      <c r="I106" s="278"/>
      <c r="J106" s="278"/>
      <c r="K106" s="278"/>
      <c r="L106" s="278"/>
      <c r="M106" s="278"/>
      <c r="N106" s="278"/>
      <c r="O106" s="278"/>
      <c r="P106" s="278"/>
      <c r="Q106" s="11"/>
      <c r="R106" s="334"/>
      <c r="S106" s="335"/>
      <c r="T106" s="335"/>
      <c r="U106" s="335"/>
      <c r="V106" s="335"/>
      <c r="W106" s="335"/>
      <c r="X106" s="335"/>
      <c r="Y106" s="335"/>
      <c r="Z106" s="336"/>
    </row>
    <row r="107" spans="2:26" ht="21.75" customHeight="1" x14ac:dyDescent="0.3">
      <c r="B107" s="15"/>
      <c r="C107" s="184"/>
      <c r="D107" s="285"/>
      <c r="E107" s="286"/>
      <c r="F107" s="286"/>
      <c r="G107" s="287"/>
      <c r="H107" s="278"/>
      <c r="I107" s="278"/>
      <c r="J107" s="278"/>
      <c r="K107" s="278"/>
      <c r="L107" s="278"/>
      <c r="M107" s="278"/>
      <c r="N107" s="278"/>
      <c r="O107" s="278"/>
      <c r="P107" s="278"/>
      <c r="Q107" s="11"/>
      <c r="R107" s="334"/>
      <c r="S107" s="335"/>
      <c r="T107" s="335"/>
      <c r="U107" s="335"/>
      <c r="V107" s="335"/>
      <c r="W107" s="335"/>
      <c r="X107" s="335"/>
      <c r="Y107" s="335"/>
      <c r="Z107" s="336"/>
    </row>
    <row r="108" spans="2:26" ht="21.75" customHeight="1" x14ac:dyDescent="0.3">
      <c r="B108" s="15"/>
      <c r="C108" s="13"/>
      <c r="D108" s="285"/>
      <c r="E108" s="286"/>
      <c r="F108" s="286"/>
      <c r="G108" s="287"/>
      <c r="H108" s="278"/>
      <c r="I108" s="278"/>
      <c r="J108" s="278"/>
      <c r="K108" s="278"/>
      <c r="L108" s="278"/>
      <c r="M108" s="278"/>
      <c r="N108" s="278"/>
      <c r="O108" s="278"/>
      <c r="P108" s="278"/>
      <c r="Q108" s="11"/>
      <c r="R108" s="334"/>
      <c r="S108" s="335"/>
      <c r="T108" s="335"/>
      <c r="U108" s="335"/>
      <c r="V108" s="335"/>
      <c r="W108" s="335"/>
      <c r="X108" s="335"/>
      <c r="Y108" s="335"/>
      <c r="Z108" s="336"/>
    </row>
    <row r="109" spans="2:26" ht="21.75" customHeight="1" x14ac:dyDescent="0.3">
      <c r="B109" s="15"/>
      <c r="C109" s="184"/>
      <c r="D109" s="285"/>
      <c r="E109" s="286"/>
      <c r="F109" s="286"/>
      <c r="G109" s="287"/>
      <c r="H109" s="278"/>
      <c r="I109" s="278"/>
      <c r="J109" s="278"/>
      <c r="K109" s="278"/>
      <c r="L109" s="278"/>
      <c r="M109" s="278"/>
      <c r="N109" s="278"/>
      <c r="O109" s="278"/>
      <c r="P109" s="278"/>
      <c r="Q109" s="11"/>
      <c r="R109" s="334"/>
      <c r="S109" s="335"/>
      <c r="T109" s="335"/>
      <c r="U109" s="335"/>
      <c r="V109" s="335"/>
      <c r="W109" s="335"/>
      <c r="X109" s="335"/>
      <c r="Y109" s="335"/>
      <c r="Z109" s="336"/>
    </row>
    <row r="110" spans="2:26" ht="21.75" customHeight="1" x14ac:dyDescent="0.3">
      <c r="B110" s="15"/>
      <c r="C110" s="184"/>
      <c r="D110" s="285"/>
      <c r="E110" s="286"/>
      <c r="F110" s="286"/>
      <c r="G110" s="287"/>
      <c r="H110" s="278"/>
      <c r="I110" s="278"/>
      <c r="J110" s="278"/>
      <c r="K110" s="278"/>
      <c r="L110" s="278"/>
      <c r="M110" s="278"/>
      <c r="N110" s="278"/>
      <c r="O110" s="278"/>
      <c r="P110" s="278"/>
      <c r="Q110" s="11"/>
      <c r="R110" s="334"/>
      <c r="S110" s="335"/>
      <c r="T110" s="335"/>
      <c r="U110" s="335"/>
      <c r="V110" s="335"/>
      <c r="W110" s="335"/>
      <c r="X110" s="335"/>
      <c r="Y110" s="335"/>
      <c r="Z110" s="336"/>
    </row>
    <row r="111" spans="2:26" ht="21.75" customHeight="1" x14ac:dyDescent="0.3">
      <c r="B111" s="15"/>
      <c r="C111" s="13"/>
      <c r="D111" s="285"/>
      <c r="E111" s="286"/>
      <c r="F111" s="286"/>
      <c r="G111" s="287"/>
      <c r="H111" s="278"/>
      <c r="I111" s="278"/>
      <c r="J111" s="278"/>
      <c r="K111" s="278"/>
      <c r="L111" s="278"/>
      <c r="M111" s="278"/>
      <c r="N111" s="278"/>
      <c r="O111" s="278"/>
      <c r="P111" s="278"/>
      <c r="Q111" s="11"/>
      <c r="R111" s="334"/>
      <c r="S111" s="335"/>
      <c r="T111" s="335"/>
      <c r="U111" s="335"/>
      <c r="V111" s="335"/>
      <c r="W111" s="335"/>
      <c r="X111" s="335"/>
      <c r="Y111" s="335"/>
      <c r="Z111" s="336"/>
    </row>
    <row r="112" spans="2:26" ht="21.75" customHeight="1" x14ac:dyDescent="0.3">
      <c r="B112" s="15"/>
      <c r="C112" s="184"/>
      <c r="D112" s="285"/>
      <c r="E112" s="286"/>
      <c r="F112" s="286"/>
      <c r="G112" s="287"/>
      <c r="H112" s="278"/>
      <c r="I112" s="278"/>
      <c r="J112" s="278"/>
      <c r="K112" s="278"/>
      <c r="L112" s="278"/>
      <c r="M112" s="278"/>
      <c r="N112" s="278"/>
      <c r="O112" s="278"/>
      <c r="P112" s="278"/>
      <c r="Q112" s="11"/>
      <c r="R112" s="334"/>
      <c r="S112" s="335"/>
      <c r="T112" s="335"/>
      <c r="U112" s="335"/>
      <c r="V112" s="335"/>
      <c r="W112" s="335"/>
      <c r="X112" s="335"/>
      <c r="Y112" s="335"/>
      <c r="Z112" s="336"/>
    </row>
    <row r="113" spans="2:26" ht="21.75" customHeight="1" x14ac:dyDescent="0.3">
      <c r="B113" s="15"/>
      <c r="C113" s="184"/>
      <c r="D113" s="285"/>
      <c r="E113" s="286"/>
      <c r="F113" s="286"/>
      <c r="G113" s="287"/>
      <c r="H113" s="278"/>
      <c r="I113" s="278"/>
      <c r="J113" s="278"/>
      <c r="K113" s="278"/>
      <c r="L113" s="278"/>
      <c r="M113" s="278"/>
      <c r="N113" s="278"/>
      <c r="O113" s="278"/>
      <c r="P113" s="278"/>
      <c r="Q113" s="11"/>
      <c r="R113" s="334"/>
      <c r="S113" s="335"/>
      <c r="T113" s="335"/>
      <c r="U113" s="335"/>
      <c r="V113" s="335"/>
      <c r="W113" s="335"/>
      <c r="X113" s="335"/>
      <c r="Y113" s="335"/>
      <c r="Z113" s="336"/>
    </row>
    <row r="114" spans="2:26" ht="21.75" customHeight="1" x14ac:dyDescent="0.3">
      <c r="B114" s="15"/>
      <c r="C114" s="13"/>
      <c r="D114" s="285"/>
      <c r="E114" s="286"/>
      <c r="F114" s="286"/>
      <c r="G114" s="287"/>
      <c r="H114" s="278"/>
      <c r="I114" s="278"/>
      <c r="J114" s="278"/>
      <c r="K114" s="278"/>
      <c r="L114" s="278"/>
      <c r="M114" s="278"/>
      <c r="N114" s="278"/>
      <c r="O114" s="278"/>
      <c r="P114" s="278"/>
      <c r="Q114" s="11"/>
      <c r="R114" s="334"/>
      <c r="S114" s="335"/>
      <c r="T114" s="335"/>
      <c r="U114" s="335"/>
      <c r="V114" s="335"/>
      <c r="W114" s="335"/>
      <c r="X114" s="335"/>
      <c r="Y114" s="335"/>
      <c r="Z114" s="336"/>
    </row>
    <row r="115" spans="2:26" ht="21.75" customHeight="1" x14ac:dyDescent="0.3">
      <c r="B115" s="15"/>
      <c r="C115" s="184"/>
      <c r="D115" s="285"/>
      <c r="E115" s="286"/>
      <c r="F115" s="286"/>
      <c r="G115" s="287"/>
      <c r="H115" s="278"/>
      <c r="I115" s="278"/>
      <c r="J115" s="278"/>
      <c r="K115" s="278"/>
      <c r="L115" s="278"/>
      <c r="M115" s="278"/>
      <c r="N115" s="278"/>
      <c r="O115" s="278"/>
      <c r="P115" s="278"/>
      <c r="Q115" s="11"/>
      <c r="R115" s="334"/>
      <c r="S115" s="335"/>
      <c r="T115" s="335"/>
      <c r="U115" s="335"/>
      <c r="V115" s="335"/>
      <c r="W115" s="335"/>
      <c r="X115" s="335"/>
      <c r="Y115" s="335"/>
      <c r="Z115" s="336"/>
    </row>
    <row r="116" spans="2:26" ht="21.75" customHeight="1" x14ac:dyDescent="0.3">
      <c r="B116" s="15"/>
      <c r="C116" s="184"/>
      <c r="D116" s="285"/>
      <c r="E116" s="286"/>
      <c r="F116" s="286"/>
      <c r="G116" s="287"/>
      <c r="H116" s="278"/>
      <c r="I116" s="278"/>
      <c r="J116" s="278"/>
      <c r="K116" s="278"/>
      <c r="L116" s="278"/>
      <c r="M116" s="278"/>
      <c r="N116" s="278"/>
      <c r="O116" s="278"/>
      <c r="P116" s="278"/>
      <c r="Q116" s="11"/>
      <c r="R116" s="334"/>
      <c r="S116" s="335"/>
      <c r="T116" s="335"/>
      <c r="U116" s="335"/>
      <c r="V116" s="335"/>
      <c r="W116" s="335"/>
      <c r="X116" s="335"/>
      <c r="Y116" s="335"/>
      <c r="Z116" s="336"/>
    </row>
    <row r="117" spans="2:26" ht="21.75" customHeight="1" x14ac:dyDescent="0.3">
      <c r="B117" s="15"/>
      <c r="C117" s="184"/>
      <c r="D117" s="285"/>
      <c r="E117" s="286"/>
      <c r="F117" s="286"/>
      <c r="G117" s="287"/>
      <c r="H117" s="278"/>
      <c r="I117" s="278"/>
      <c r="J117" s="278"/>
      <c r="K117" s="278"/>
      <c r="L117" s="278"/>
      <c r="M117" s="278"/>
      <c r="N117" s="278"/>
      <c r="O117" s="278"/>
      <c r="P117" s="278"/>
      <c r="Q117" s="11"/>
      <c r="R117" s="334"/>
      <c r="S117" s="335"/>
      <c r="T117" s="335"/>
      <c r="U117" s="335"/>
      <c r="V117" s="335"/>
      <c r="W117" s="335"/>
      <c r="X117" s="335"/>
      <c r="Y117" s="335"/>
      <c r="Z117" s="336"/>
    </row>
    <row r="118" spans="2:26" ht="21.75" customHeight="1" x14ac:dyDescent="0.3">
      <c r="B118" s="15"/>
      <c r="C118" s="13"/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8"/>
      <c r="Q118" s="11"/>
      <c r="R118" s="334"/>
      <c r="S118" s="335"/>
      <c r="T118" s="335"/>
      <c r="U118" s="335"/>
      <c r="V118" s="335"/>
      <c r="W118" s="335"/>
      <c r="X118" s="335"/>
      <c r="Y118" s="335"/>
      <c r="Z118" s="336"/>
    </row>
    <row r="119" spans="2:26" ht="21.75" customHeight="1" x14ac:dyDescent="0.3">
      <c r="B119" s="15"/>
      <c r="C119" s="184"/>
      <c r="D119" s="278"/>
      <c r="E119" s="278"/>
      <c r="F119" s="278"/>
      <c r="G119" s="278"/>
      <c r="H119" s="278"/>
      <c r="I119" s="278"/>
      <c r="J119" s="278"/>
      <c r="K119" s="278"/>
      <c r="L119" s="278"/>
      <c r="M119" s="278"/>
      <c r="N119" s="278"/>
      <c r="O119" s="278"/>
      <c r="P119" s="278"/>
      <c r="Q119" s="11"/>
      <c r="R119" s="334"/>
      <c r="S119" s="335"/>
      <c r="T119" s="335"/>
      <c r="U119" s="335"/>
      <c r="V119" s="335"/>
      <c r="W119" s="335"/>
      <c r="X119" s="335"/>
      <c r="Y119" s="335"/>
      <c r="Z119" s="336"/>
    </row>
    <row r="120" spans="2:26" ht="21.75" customHeight="1" x14ac:dyDescent="0.3">
      <c r="B120" s="15"/>
      <c r="C120" s="16"/>
      <c r="D120" s="280" t="s">
        <v>105</v>
      </c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2"/>
      <c r="Q120" s="19">
        <f>ROUND(SUM(Q102:Q119),2)</f>
        <v>32.82</v>
      </c>
      <c r="R120" s="334"/>
      <c r="S120" s="335"/>
      <c r="T120" s="335"/>
      <c r="U120" s="335"/>
      <c r="V120" s="335"/>
      <c r="W120" s="335"/>
      <c r="X120" s="335"/>
      <c r="Y120" s="335"/>
      <c r="Z120" s="336"/>
    </row>
    <row r="121" spans="2:26" ht="21.75" customHeight="1" x14ac:dyDescent="0.3">
      <c r="B121" s="15"/>
      <c r="C121" s="16"/>
      <c r="D121" s="280" t="s">
        <v>54</v>
      </c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2"/>
      <c r="Q121" s="19">
        <f>Q79</f>
        <v>106.98</v>
      </c>
      <c r="R121" s="334"/>
      <c r="S121" s="335"/>
      <c r="T121" s="335"/>
      <c r="U121" s="335"/>
      <c r="V121" s="335"/>
      <c r="W121" s="335"/>
      <c r="X121" s="335"/>
      <c r="Y121" s="335"/>
      <c r="Z121" s="336"/>
    </row>
    <row r="122" spans="2:26" ht="21" customHeight="1" x14ac:dyDescent="0.25">
      <c r="B122" s="17"/>
      <c r="C122" s="18"/>
      <c r="D122" s="280" t="s">
        <v>106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2"/>
      <c r="Q122" s="19">
        <f>Q120+Q121</f>
        <v>139.80000000000001</v>
      </c>
      <c r="R122" s="337"/>
      <c r="S122" s="338"/>
      <c r="T122" s="338"/>
      <c r="U122" s="338"/>
      <c r="V122" s="338"/>
      <c r="W122" s="338"/>
      <c r="X122" s="338"/>
      <c r="Y122" s="338"/>
      <c r="Z122" s="339"/>
    </row>
    <row r="123" spans="2:26" x14ac:dyDescent="0.25">
      <c r="B123" s="20"/>
      <c r="C123" s="17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9"/>
      <c r="R123" s="176"/>
      <c r="S123" s="180"/>
      <c r="T123" s="180"/>
      <c r="U123" s="180"/>
      <c r="Z123" s="3"/>
    </row>
    <row r="124" spans="2:26" x14ac:dyDescent="0.25">
      <c r="B124" s="2"/>
      <c r="N124" s="170"/>
      <c r="O124" s="171"/>
      <c r="P124" s="171"/>
      <c r="Q124" s="181"/>
      <c r="R124" s="176"/>
      <c r="S124" s="176"/>
      <c r="Z124" s="3"/>
    </row>
    <row r="125" spans="2:26" x14ac:dyDescent="0.25">
      <c r="B125" s="2"/>
      <c r="N125" s="170"/>
      <c r="O125" s="171"/>
      <c r="P125" s="171"/>
      <c r="Q125" s="181"/>
      <c r="R125" s="176"/>
      <c r="S125" s="176"/>
      <c r="Z125" s="3"/>
    </row>
    <row r="126" spans="2:26" x14ac:dyDescent="0.25">
      <c r="B126" s="2"/>
      <c r="N126" s="170"/>
      <c r="O126" s="171"/>
      <c r="P126" s="171"/>
      <c r="Q126" s="181"/>
      <c r="R126" s="176"/>
      <c r="S126" s="176"/>
      <c r="Z126" s="3"/>
    </row>
    <row r="127" spans="2:26" x14ac:dyDescent="0.25">
      <c r="B127" s="2"/>
      <c r="C127" s="323"/>
      <c r="D127" s="323"/>
      <c r="E127" s="323"/>
      <c r="F127" s="323"/>
      <c r="G127" s="323"/>
      <c r="H127" s="323"/>
      <c r="I127" s="323"/>
      <c r="J127" s="323"/>
      <c r="K127" s="323"/>
      <c r="N127" s="170"/>
      <c r="O127" s="171"/>
      <c r="P127" s="171"/>
      <c r="Q127" s="181"/>
      <c r="R127" s="176"/>
      <c r="S127" s="176"/>
      <c r="Z127" s="3"/>
    </row>
    <row r="128" spans="2:26" x14ac:dyDescent="0.25">
      <c r="B128" s="2"/>
      <c r="C128" s="324" t="s">
        <v>90</v>
      </c>
      <c r="D128" s="324"/>
      <c r="E128" s="324"/>
      <c r="F128" s="324"/>
      <c r="G128" s="324"/>
      <c r="H128" s="324"/>
      <c r="I128" s="324"/>
      <c r="J128" s="324"/>
      <c r="K128" s="324"/>
      <c r="L128" s="182"/>
      <c r="M128" s="182"/>
      <c r="N128" s="176"/>
      <c r="O128" s="176"/>
      <c r="P128" s="176"/>
      <c r="Q128" s="176"/>
      <c r="R128" s="283" t="s">
        <v>22</v>
      </c>
      <c r="S128" s="283"/>
      <c r="T128" s="283"/>
      <c r="U128" s="283"/>
      <c r="V128" s="283"/>
      <c r="W128" s="283"/>
      <c r="X128" s="283"/>
      <c r="Y128" s="283"/>
      <c r="Z128" s="3"/>
    </row>
    <row r="129" spans="2:26" x14ac:dyDescent="0.25">
      <c r="B129" s="2"/>
      <c r="C129" s="325" t="s">
        <v>91</v>
      </c>
      <c r="D129" s="325"/>
      <c r="E129" s="325"/>
      <c r="F129" s="325"/>
      <c r="G129" s="325"/>
      <c r="H129" s="325"/>
      <c r="I129" s="325"/>
      <c r="J129" s="325"/>
      <c r="K129" s="325"/>
      <c r="L129" s="173"/>
      <c r="M129" s="173"/>
      <c r="N129" s="176"/>
      <c r="O129" s="176"/>
      <c r="P129" s="176"/>
      <c r="Q129" s="176"/>
      <c r="R129" s="284" t="s">
        <v>17</v>
      </c>
      <c r="S129" s="284"/>
      <c r="T129" s="284"/>
      <c r="U129" s="284"/>
      <c r="V129" s="284"/>
      <c r="W129" s="284"/>
      <c r="X129" s="284"/>
      <c r="Y129" s="284"/>
      <c r="Z129" s="3"/>
    </row>
    <row r="130" spans="2:26" ht="16.5" thickBot="1" x14ac:dyDescent="0.3">
      <c r="B130" s="21"/>
      <c r="C130" s="279" t="s">
        <v>86</v>
      </c>
      <c r="D130" s="279"/>
      <c r="E130" s="279"/>
      <c r="F130" s="279"/>
      <c r="G130" s="279"/>
      <c r="H130" s="279"/>
      <c r="I130" s="279"/>
      <c r="J130" s="279"/>
      <c r="K130" s="279"/>
      <c r="L130" s="183"/>
      <c r="M130" s="183"/>
      <c r="N130" s="22"/>
      <c r="O130" s="22"/>
      <c r="P130" s="22"/>
      <c r="Q130" s="22"/>
      <c r="R130" s="279" t="s">
        <v>7</v>
      </c>
      <c r="S130" s="279"/>
      <c r="T130" s="279"/>
      <c r="U130" s="279"/>
      <c r="V130" s="279"/>
      <c r="W130" s="279"/>
      <c r="X130" s="279"/>
      <c r="Y130" s="279"/>
      <c r="Z130" s="23"/>
    </row>
  </sheetData>
  <mergeCells count="330">
    <mergeCell ref="C130:K130"/>
    <mergeCell ref="R130:Y130"/>
    <mergeCell ref="D122:P122"/>
    <mergeCell ref="C127:K127"/>
    <mergeCell ref="C128:K128"/>
    <mergeCell ref="R128:Y128"/>
    <mergeCell ref="C129:K129"/>
    <mergeCell ref="R129:Y129"/>
    <mergeCell ref="D119:G119"/>
    <mergeCell ref="H119:J119"/>
    <mergeCell ref="K119:M119"/>
    <mergeCell ref="N119:P119"/>
    <mergeCell ref="D120:P120"/>
    <mergeCell ref="D121:P121"/>
    <mergeCell ref="D117:G117"/>
    <mergeCell ref="H117:J117"/>
    <mergeCell ref="K117:M117"/>
    <mergeCell ref="N117:P117"/>
    <mergeCell ref="D118:G118"/>
    <mergeCell ref="H118:J118"/>
    <mergeCell ref="K118:M118"/>
    <mergeCell ref="N118:P118"/>
    <mergeCell ref="D115:G115"/>
    <mergeCell ref="H115:J115"/>
    <mergeCell ref="K115:M115"/>
    <mergeCell ref="N115:P115"/>
    <mergeCell ref="D116:G116"/>
    <mergeCell ref="H116:J116"/>
    <mergeCell ref="K116:M116"/>
    <mergeCell ref="N116:P116"/>
    <mergeCell ref="D113:G113"/>
    <mergeCell ref="H113:J113"/>
    <mergeCell ref="K113:M113"/>
    <mergeCell ref="N113:P113"/>
    <mergeCell ref="D114:G114"/>
    <mergeCell ref="H114:J114"/>
    <mergeCell ref="K114:M114"/>
    <mergeCell ref="N114:P114"/>
    <mergeCell ref="D111:G111"/>
    <mergeCell ref="H111:J111"/>
    <mergeCell ref="K111:M111"/>
    <mergeCell ref="N111:P111"/>
    <mergeCell ref="D112:G112"/>
    <mergeCell ref="H112:J112"/>
    <mergeCell ref="K112:M112"/>
    <mergeCell ref="N112:P112"/>
    <mergeCell ref="D109:G109"/>
    <mergeCell ref="H109:J109"/>
    <mergeCell ref="K109:M109"/>
    <mergeCell ref="N109:P109"/>
    <mergeCell ref="D110:G110"/>
    <mergeCell ref="H110:J110"/>
    <mergeCell ref="K110:M110"/>
    <mergeCell ref="N110:P110"/>
    <mergeCell ref="D107:G107"/>
    <mergeCell ref="H107:J107"/>
    <mergeCell ref="K107:M107"/>
    <mergeCell ref="N107:P107"/>
    <mergeCell ref="D108:G108"/>
    <mergeCell ref="H108:J108"/>
    <mergeCell ref="K108:M108"/>
    <mergeCell ref="N108:P108"/>
    <mergeCell ref="N105:P105"/>
    <mergeCell ref="D106:G106"/>
    <mergeCell ref="H106:J106"/>
    <mergeCell ref="K106:M106"/>
    <mergeCell ref="N106:P106"/>
    <mergeCell ref="D103:G103"/>
    <mergeCell ref="H103:J103"/>
    <mergeCell ref="K103:M103"/>
    <mergeCell ref="N103:P103"/>
    <mergeCell ref="D104:G104"/>
    <mergeCell ref="H104:J104"/>
    <mergeCell ref="K104:M104"/>
    <mergeCell ref="N104:P104"/>
    <mergeCell ref="R99:Z99"/>
    <mergeCell ref="D100:G100"/>
    <mergeCell ref="H100:J100"/>
    <mergeCell ref="K100:M100"/>
    <mergeCell ref="N100:P100"/>
    <mergeCell ref="R100:Z122"/>
    <mergeCell ref="D93:M93"/>
    <mergeCell ref="P93:R93"/>
    <mergeCell ref="S93:X93"/>
    <mergeCell ref="D101:G101"/>
    <mergeCell ref="H101:J101"/>
    <mergeCell ref="K101:M101"/>
    <mergeCell ref="N101:P101"/>
    <mergeCell ref="D102:G102"/>
    <mergeCell ref="H102:J102"/>
    <mergeCell ref="K102:M102"/>
    <mergeCell ref="N102:P102"/>
    <mergeCell ref="D99:G99"/>
    <mergeCell ref="H99:J99"/>
    <mergeCell ref="K99:M99"/>
    <mergeCell ref="N99:P99"/>
    <mergeCell ref="D105:G105"/>
    <mergeCell ref="H105:J105"/>
    <mergeCell ref="K105:M105"/>
    <mergeCell ref="B95:C95"/>
    <mergeCell ref="D95:Z95"/>
    <mergeCell ref="B97:C97"/>
    <mergeCell ref="D97:W97"/>
    <mergeCell ref="X97:Y97"/>
    <mergeCell ref="B88:N90"/>
    <mergeCell ref="O88:X90"/>
    <mergeCell ref="Y88:Z90"/>
    <mergeCell ref="D92:M92"/>
    <mergeCell ref="P92:R92"/>
    <mergeCell ref="S92:X92"/>
    <mergeCell ref="C87:K87"/>
    <mergeCell ref="R87:Y87"/>
    <mergeCell ref="D25:G25"/>
    <mergeCell ref="H25:J25"/>
    <mergeCell ref="K25:M25"/>
    <mergeCell ref="N25:P25"/>
    <mergeCell ref="D74:G74"/>
    <mergeCell ref="H74:J74"/>
    <mergeCell ref="K74:M74"/>
    <mergeCell ref="N74:P74"/>
    <mergeCell ref="D79:P79"/>
    <mergeCell ref="C84:K84"/>
    <mergeCell ref="C85:K85"/>
    <mergeCell ref="R85:Y85"/>
    <mergeCell ref="C86:K86"/>
    <mergeCell ref="R86:Y86"/>
    <mergeCell ref="D77:P77"/>
    <mergeCell ref="D78:P78"/>
    <mergeCell ref="D75:G75"/>
    <mergeCell ref="H75:J75"/>
    <mergeCell ref="K75:M75"/>
    <mergeCell ref="N75:P75"/>
    <mergeCell ref="D76:G76"/>
    <mergeCell ref="H76:J76"/>
    <mergeCell ref="K76:M76"/>
    <mergeCell ref="N76:P76"/>
    <mergeCell ref="D72:G72"/>
    <mergeCell ref="H72:J72"/>
    <mergeCell ref="K72:M72"/>
    <mergeCell ref="N72:P72"/>
    <mergeCell ref="D73:G73"/>
    <mergeCell ref="H73:J73"/>
    <mergeCell ref="K73:M73"/>
    <mergeCell ref="N73:P73"/>
    <mergeCell ref="D70:G70"/>
    <mergeCell ref="H70:J70"/>
    <mergeCell ref="K70:M70"/>
    <mergeCell ref="N70:P70"/>
    <mergeCell ref="D71:G71"/>
    <mergeCell ref="H71:J71"/>
    <mergeCell ref="K71:M71"/>
    <mergeCell ref="N71:P71"/>
    <mergeCell ref="D68:G68"/>
    <mergeCell ref="H68:J68"/>
    <mergeCell ref="K68:M68"/>
    <mergeCell ref="N68:P68"/>
    <mergeCell ref="D69:G69"/>
    <mergeCell ref="H69:J69"/>
    <mergeCell ref="K69:M69"/>
    <mergeCell ref="N69:P69"/>
    <mergeCell ref="D66:G66"/>
    <mergeCell ref="H66:J66"/>
    <mergeCell ref="K66:M66"/>
    <mergeCell ref="N66:P66"/>
    <mergeCell ref="D67:G67"/>
    <mergeCell ref="H67:J67"/>
    <mergeCell ref="K67:M67"/>
    <mergeCell ref="N67:P67"/>
    <mergeCell ref="D64:G64"/>
    <mergeCell ref="H64:J64"/>
    <mergeCell ref="K64:M64"/>
    <mergeCell ref="N64:P64"/>
    <mergeCell ref="D65:G65"/>
    <mergeCell ref="H65:J65"/>
    <mergeCell ref="K65:M65"/>
    <mergeCell ref="N65:P65"/>
    <mergeCell ref="N62:P62"/>
    <mergeCell ref="D63:G63"/>
    <mergeCell ref="H63:J63"/>
    <mergeCell ref="K63:M63"/>
    <mergeCell ref="N63:P63"/>
    <mergeCell ref="D60:G60"/>
    <mergeCell ref="H60:J60"/>
    <mergeCell ref="K60:M60"/>
    <mergeCell ref="N60:P60"/>
    <mergeCell ref="D61:G61"/>
    <mergeCell ref="H61:J61"/>
    <mergeCell ref="K61:M61"/>
    <mergeCell ref="N61:P61"/>
    <mergeCell ref="R56:Z56"/>
    <mergeCell ref="D57:G57"/>
    <mergeCell ref="H57:J57"/>
    <mergeCell ref="K57:M57"/>
    <mergeCell ref="N57:P57"/>
    <mergeCell ref="R57:Z79"/>
    <mergeCell ref="D50:M50"/>
    <mergeCell ref="P50:R50"/>
    <mergeCell ref="S50:X50"/>
    <mergeCell ref="D58:G58"/>
    <mergeCell ref="H58:J58"/>
    <mergeCell ref="K58:M58"/>
    <mergeCell ref="N58:P58"/>
    <mergeCell ref="D59:G59"/>
    <mergeCell ref="H59:J59"/>
    <mergeCell ref="K59:M59"/>
    <mergeCell ref="N59:P59"/>
    <mergeCell ref="D56:G56"/>
    <mergeCell ref="H56:J56"/>
    <mergeCell ref="K56:M56"/>
    <mergeCell ref="N56:P56"/>
    <mergeCell ref="D62:G62"/>
    <mergeCell ref="H62:J62"/>
    <mergeCell ref="K62:M62"/>
    <mergeCell ref="B52:C52"/>
    <mergeCell ref="D52:Z52"/>
    <mergeCell ref="B54:C54"/>
    <mergeCell ref="D54:W54"/>
    <mergeCell ref="X54:Y54"/>
    <mergeCell ref="C44:K44"/>
    <mergeCell ref="R44:Y44"/>
    <mergeCell ref="B45:N47"/>
    <mergeCell ref="O45:X47"/>
    <mergeCell ref="Y45:Z47"/>
    <mergeCell ref="D49:M49"/>
    <mergeCell ref="P49:R49"/>
    <mergeCell ref="S49:X49"/>
    <mergeCell ref="D36:P36"/>
    <mergeCell ref="C41:K41"/>
    <mergeCell ref="C42:K42"/>
    <mergeCell ref="R42:Y42"/>
    <mergeCell ref="C43:K43"/>
    <mergeCell ref="R43:Y43"/>
    <mergeCell ref="D34:P34"/>
    <mergeCell ref="D35:P35"/>
    <mergeCell ref="D32:G32"/>
    <mergeCell ref="H32:J32"/>
    <mergeCell ref="K32:M32"/>
    <mergeCell ref="N32:P32"/>
    <mergeCell ref="D33:G33"/>
    <mergeCell ref="H33:J33"/>
    <mergeCell ref="K33:M33"/>
    <mergeCell ref="N33:P33"/>
    <mergeCell ref="D30:G30"/>
    <mergeCell ref="H30:J30"/>
    <mergeCell ref="K30:M30"/>
    <mergeCell ref="N30:P30"/>
    <mergeCell ref="D31:G31"/>
    <mergeCell ref="H31:J31"/>
    <mergeCell ref="K31:M31"/>
    <mergeCell ref="N31:P31"/>
    <mergeCell ref="D28:G28"/>
    <mergeCell ref="H28:J28"/>
    <mergeCell ref="K28:M28"/>
    <mergeCell ref="N28:P28"/>
    <mergeCell ref="D29:G29"/>
    <mergeCell ref="H29:J29"/>
    <mergeCell ref="K29:M29"/>
    <mergeCell ref="N29:P29"/>
    <mergeCell ref="D26:G26"/>
    <mergeCell ref="H26:J26"/>
    <mergeCell ref="K26:M26"/>
    <mergeCell ref="N26:P26"/>
    <mergeCell ref="D27:G27"/>
    <mergeCell ref="H27:J27"/>
    <mergeCell ref="K27:M27"/>
    <mergeCell ref="N27:P27"/>
    <mergeCell ref="D23:G23"/>
    <mergeCell ref="H23:J23"/>
    <mergeCell ref="K23:M23"/>
    <mergeCell ref="N23:P23"/>
    <mergeCell ref="D24:G24"/>
    <mergeCell ref="H24:J24"/>
    <mergeCell ref="K24:M24"/>
    <mergeCell ref="N24:P24"/>
    <mergeCell ref="K16:M16"/>
    <mergeCell ref="N16:P16"/>
    <mergeCell ref="D21:G21"/>
    <mergeCell ref="H21:J21"/>
    <mergeCell ref="K21:M21"/>
    <mergeCell ref="N21:P21"/>
    <mergeCell ref="D22:G22"/>
    <mergeCell ref="H22:J22"/>
    <mergeCell ref="K22:M22"/>
    <mergeCell ref="N22:P22"/>
    <mergeCell ref="D19:G19"/>
    <mergeCell ref="H19:J19"/>
    <mergeCell ref="K19:M19"/>
    <mergeCell ref="N19:P19"/>
    <mergeCell ref="D20:G20"/>
    <mergeCell ref="H20:J20"/>
    <mergeCell ref="K20:M20"/>
    <mergeCell ref="N20:P20"/>
    <mergeCell ref="D13:G13"/>
    <mergeCell ref="H13:J13"/>
    <mergeCell ref="K13:M13"/>
    <mergeCell ref="N13:P13"/>
    <mergeCell ref="R13:Z13"/>
    <mergeCell ref="D14:G14"/>
    <mergeCell ref="H14:J14"/>
    <mergeCell ref="K14:M14"/>
    <mergeCell ref="N14:P14"/>
    <mergeCell ref="R14:Z36"/>
    <mergeCell ref="D17:G17"/>
    <mergeCell ref="H17:J17"/>
    <mergeCell ref="K17:M17"/>
    <mergeCell ref="N17:P17"/>
    <mergeCell ref="D18:G18"/>
    <mergeCell ref="H18:J18"/>
    <mergeCell ref="K18:M18"/>
    <mergeCell ref="N18:P18"/>
    <mergeCell ref="D15:G15"/>
    <mergeCell ref="H15:J15"/>
    <mergeCell ref="K15:M15"/>
    <mergeCell ref="N15:P15"/>
    <mergeCell ref="D16:G16"/>
    <mergeCell ref="H16:J16"/>
    <mergeCell ref="D7:M7"/>
    <mergeCell ref="P7:R7"/>
    <mergeCell ref="S7:X7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8A705-2C8B-4B76-8EFC-42D0CE00CBCA}">
  <dimension ref="B1:Z44"/>
  <sheetViews>
    <sheetView tabSelected="1" view="pageBreakPreview" zoomScale="80" zoomScaleNormal="90" zoomScaleSheetLayoutView="80" workbookViewId="0">
      <selection activeCell="P6" sqref="P6:X6"/>
    </sheetView>
  </sheetViews>
  <sheetFormatPr baseColWidth="10" defaultColWidth="11.42578125" defaultRowHeight="15.75" x14ac:dyDescent="0.25"/>
  <cols>
    <col min="1" max="1" width="3.42578125" style="1" customWidth="1"/>
    <col min="2" max="2" width="4.7109375" style="1" customWidth="1"/>
    <col min="3" max="3" width="55.42578125" style="1" customWidth="1"/>
    <col min="4" max="4" width="3" style="1" customWidth="1"/>
    <col min="5" max="5" width="3.28515625" style="1" customWidth="1"/>
    <col min="6" max="6" width="5.85546875" style="1" customWidth="1"/>
    <col min="7" max="7" width="2.7109375" style="1" customWidth="1"/>
    <col min="8" max="8" width="3.28515625" style="1" customWidth="1"/>
    <col min="9" max="9" width="6.85546875" style="1" customWidth="1"/>
    <col min="10" max="10" width="8.42578125" style="1" customWidth="1"/>
    <col min="11" max="11" width="3.7109375" style="1" customWidth="1"/>
    <col min="12" max="12" width="3" style="1" customWidth="1"/>
    <col min="13" max="13" width="7.85546875" style="1" customWidth="1"/>
    <col min="14" max="14" width="3" style="1" customWidth="1"/>
    <col min="15" max="15" width="2.7109375" style="1" customWidth="1"/>
    <col min="16" max="16" width="7.7109375" style="1" customWidth="1"/>
    <col min="17" max="17" width="14.28515625" style="1" customWidth="1"/>
    <col min="18" max="23" width="5" style="1" customWidth="1"/>
    <col min="24" max="24" width="7" style="1" customWidth="1"/>
    <col min="25" max="25" width="20.140625" style="1" customWidth="1"/>
    <col min="26" max="26" width="17.140625" style="1" customWidth="1"/>
    <col min="27" max="28" width="5" style="1" customWidth="1"/>
    <col min="29" max="29" width="8.85546875" style="1" customWidth="1"/>
    <col min="30" max="32" width="14.5703125" style="1" bestFit="1" customWidth="1"/>
    <col min="33" max="16384" width="11.42578125" style="1"/>
  </cols>
  <sheetData>
    <row r="1" spans="2:26" ht="16.5" thickBot="1" x14ac:dyDescent="0.3"/>
    <row r="2" spans="2:26" x14ac:dyDescent="0.25"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90"/>
      <c r="O2" s="297" t="s">
        <v>18</v>
      </c>
      <c r="P2" s="298"/>
      <c r="Q2" s="298"/>
      <c r="R2" s="298"/>
      <c r="S2" s="298"/>
      <c r="T2" s="298"/>
      <c r="U2" s="298"/>
      <c r="V2" s="298"/>
      <c r="W2" s="298"/>
      <c r="X2" s="299"/>
      <c r="Y2" s="306"/>
      <c r="Z2" s="307"/>
    </row>
    <row r="3" spans="2:26" x14ac:dyDescent="0.25"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300"/>
      <c r="P3" s="301"/>
      <c r="Q3" s="301"/>
      <c r="R3" s="301"/>
      <c r="S3" s="301"/>
      <c r="T3" s="301"/>
      <c r="U3" s="301"/>
      <c r="V3" s="301"/>
      <c r="W3" s="301"/>
      <c r="X3" s="302"/>
      <c r="Y3" s="308"/>
      <c r="Z3" s="309"/>
    </row>
    <row r="4" spans="2:26" ht="30" customHeight="1" x14ac:dyDescent="0.25">
      <c r="B4" s="294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6"/>
      <c r="O4" s="303"/>
      <c r="P4" s="304"/>
      <c r="Q4" s="304"/>
      <c r="R4" s="304"/>
      <c r="S4" s="304"/>
      <c r="T4" s="304"/>
      <c r="U4" s="304"/>
      <c r="V4" s="304"/>
      <c r="W4" s="304"/>
      <c r="X4" s="305"/>
      <c r="Y4" s="310"/>
      <c r="Z4" s="311"/>
    </row>
    <row r="5" spans="2:26" x14ac:dyDescent="0.25">
      <c r="B5" s="2"/>
      <c r="Z5" s="3"/>
    </row>
    <row r="6" spans="2:26" x14ac:dyDescent="0.25">
      <c r="B6" s="2"/>
      <c r="C6" s="171" t="s">
        <v>4</v>
      </c>
      <c r="D6" s="312" t="s">
        <v>94</v>
      </c>
      <c r="E6" s="312"/>
      <c r="F6" s="312"/>
      <c r="G6" s="312"/>
      <c r="H6" s="312"/>
      <c r="I6" s="312"/>
      <c r="J6" s="312"/>
      <c r="K6" s="312"/>
      <c r="L6" s="312"/>
      <c r="M6" s="312"/>
      <c r="P6" s="315"/>
      <c r="Q6" s="315"/>
      <c r="R6" s="315"/>
      <c r="S6" s="313"/>
      <c r="T6" s="313"/>
      <c r="U6" s="313"/>
      <c r="V6" s="313"/>
      <c r="W6" s="313"/>
      <c r="X6" s="313"/>
      <c r="Z6" s="4"/>
    </row>
    <row r="7" spans="2:26" ht="32.25" customHeight="1" x14ac:dyDescent="0.25">
      <c r="B7" s="2"/>
      <c r="C7" s="171" t="s">
        <v>5</v>
      </c>
      <c r="D7" s="314" t="s">
        <v>86</v>
      </c>
      <c r="E7" s="314"/>
      <c r="F7" s="314"/>
      <c r="G7" s="314"/>
      <c r="H7" s="314"/>
      <c r="I7" s="314"/>
      <c r="J7" s="314"/>
      <c r="K7" s="314"/>
      <c r="L7" s="314"/>
      <c r="M7" s="314"/>
      <c r="P7" s="315" t="s">
        <v>6</v>
      </c>
      <c r="Q7" s="315"/>
      <c r="R7" s="315"/>
      <c r="S7" s="312" t="s">
        <v>7</v>
      </c>
      <c r="T7" s="312"/>
      <c r="U7" s="312"/>
      <c r="V7" s="312"/>
      <c r="W7" s="312"/>
      <c r="X7" s="312"/>
      <c r="Y7" s="174"/>
      <c r="Z7" s="175"/>
    </row>
    <row r="8" spans="2:26" x14ac:dyDescent="0.25">
      <c r="B8" s="2"/>
      <c r="Z8" s="3"/>
    </row>
    <row r="9" spans="2:26" ht="45" customHeight="1" x14ac:dyDescent="0.25">
      <c r="B9" s="326" t="s">
        <v>8</v>
      </c>
      <c r="C9" s="327"/>
      <c r="D9" s="328" t="s">
        <v>93</v>
      </c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9"/>
    </row>
    <row r="10" spans="2:26" x14ac:dyDescent="0.25">
      <c r="B10" s="2"/>
      <c r="Z10" s="3"/>
    </row>
    <row r="11" spans="2:26" ht="28.5" customHeight="1" x14ac:dyDescent="0.25">
      <c r="B11" s="330" t="s">
        <v>197</v>
      </c>
      <c r="C11" s="318"/>
      <c r="D11" s="318" t="s">
        <v>195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20"/>
      <c r="X11" s="316" t="s">
        <v>3</v>
      </c>
      <c r="Y11" s="317"/>
      <c r="Z11" s="5" t="s">
        <v>2</v>
      </c>
    </row>
    <row r="12" spans="2:26" x14ac:dyDescent="0.25">
      <c r="B12" s="2"/>
      <c r="Q12" s="176"/>
      <c r="Z12" s="4"/>
    </row>
    <row r="13" spans="2:26" ht="33.75" customHeight="1" x14ac:dyDescent="0.3">
      <c r="B13" s="6" t="s">
        <v>9</v>
      </c>
      <c r="C13" s="7" t="s">
        <v>10</v>
      </c>
      <c r="D13" s="321" t="s">
        <v>11</v>
      </c>
      <c r="E13" s="321"/>
      <c r="F13" s="321"/>
      <c r="G13" s="321"/>
      <c r="H13" s="321" t="s">
        <v>12</v>
      </c>
      <c r="I13" s="321"/>
      <c r="J13" s="321"/>
      <c r="K13" s="321" t="s">
        <v>13</v>
      </c>
      <c r="L13" s="321"/>
      <c r="M13" s="322"/>
      <c r="N13" s="321" t="s">
        <v>20</v>
      </c>
      <c r="O13" s="321"/>
      <c r="P13" s="322"/>
      <c r="Q13" s="8" t="s">
        <v>19</v>
      </c>
      <c r="R13" s="331" t="s">
        <v>21</v>
      </c>
      <c r="S13" s="332"/>
      <c r="T13" s="332"/>
      <c r="U13" s="332"/>
      <c r="V13" s="332"/>
      <c r="W13" s="332"/>
      <c r="X13" s="332"/>
      <c r="Y13" s="332"/>
      <c r="Z13" s="333"/>
    </row>
    <row r="14" spans="2:26" ht="21.75" customHeight="1" x14ac:dyDescent="0.25">
      <c r="B14" s="9">
        <v>1</v>
      </c>
      <c r="C14" s="10" t="s">
        <v>14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11">
        <f>+PRESUPUESTO!F27</f>
        <v>4523.18</v>
      </c>
      <c r="R14" s="331"/>
      <c r="S14" s="332"/>
      <c r="T14" s="332"/>
      <c r="U14" s="332"/>
      <c r="V14" s="332"/>
      <c r="W14" s="332"/>
      <c r="X14" s="332"/>
      <c r="Y14" s="332"/>
      <c r="Z14" s="333"/>
    </row>
    <row r="15" spans="2:26" ht="21.75" customHeight="1" x14ac:dyDescent="0.25">
      <c r="B15" s="12">
        <v>2</v>
      </c>
      <c r="C15" s="13" t="s">
        <v>15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11"/>
      <c r="R15" s="334"/>
      <c r="S15" s="335"/>
      <c r="T15" s="335"/>
      <c r="U15" s="335"/>
      <c r="V15" s="335"/>
      <c r="W15" s="335"/>
      <c r="X15" s="335"/>
      <c r="Y15" s="335"/>
      <c r="Z15" s="336"/>
    </row>
    <row r="16" spans="2:26" ht="21.75" customHeight="1" x14ac:dyDescent="0.25">
      <c r="B16" s="9"/>
      <c r="C16" s="13" t="s">
        <v>125</v>
      </c>
      <c r="D16" s="285">
        <f>6</f>
        <v>6</v>
      </c>
      <c r="E16" s="286"/>
      <c r="F16" s="286"/>
      <c r="G16" s="287"/>
      <c r="H16" s="278">
        <f>3.9+0.3*2</f>
        <v>4.5</v>
      </c>
      <c r="I16" s="278"/>
      <c r="J16" s="278"/>
      <c r="K16" s="278"/>
      <c r="L16" s="278"/>
      <c r="M16" s="278"/>
      <c r="N16" s="278">
        <v>1</v>
      </c>
      <c r="O16" s="278"/>
      <c r="P16" s="278"/>
      <c r="Q16" s="11">
        <f>ROUND(N16*H16*D16,2)</f>
        <v>27</v>
      </c>
      <c r="R16" s="334"/>
      <c r="S16" s="335"/>
      <c r="T16" s="335"/>
      <c r="U16" s="335"/>
      <c r="V16" s="335"/>
      <c r="W16" s="335"/>
      <c r="X16" s="335"/>
      <c r="Y16" s="335"/>
      <c r="Z16" s="336"/>
    </row>
    <row r="17" spans="2:26" ht="21.75" customHeight="1" x14ac:dyDescent="0.25">
      <c r="B17" s="14"/>
      <c r="C17" s="13" t="s">
        <v>126</v>
      </c>
      <c r="D17" s="285">
        <f>150-6</f>
        <v>144</v>
      </c>
      <c r="E17" s="286"/>
      <c r="F17" s="286"/>
      <c r="G17" s="287"/>
      <c r="H17" s="278">
        <f>4.3+0.3*2</f>
        <v>4.8999999999999995</v>
      </c>
      <c r="I17" s="278"/>
      <c r="J17" s="278"/>
      <c r="K17" s="278"/>
      <c r="L17" s="278"/>
      <c r="M17" s="278"/>
      <c r="N17" s="278">
        <v>1</v>
      </c>
      <c r="O17" s="278"/>
      <c r="P17" s="278"/>
      <c r="Q17" s="11">
        <f t="shared" ref="Q17:Q26" si="0">ROUND(N17*H17*D17,2)</f>
        <v>705.6</v>
      </c>
      <c r="R17" s="334"/>
      <c r="S17" s="335"/>
      <c r="T17" s="335"/>
      <c r="U17" s="335"/>
      <c r="V17" s="335"/>
      <c r="W17" s="335"/>
      <c r="X17" s="335"/>
      <c r="Y17" s="335"/>
      <c r="Z17" s="336"/>
    </row>
    <row r="18" spans="2:26" ht="21.75" customHeight="1" x14ac:dyDescent="0.3">
      <c r="B18" s="15"/>
      <c r="C18" s="13" t="s">
        <v>127</v>
      </c>
      <c r="D18" s="285">
        <f>206-150</f>
        <v>56</v>
      </c>
      <c r="E18" s="286"/>
      <c r="F18" s="286"/>
      <c r="G18" s="287"/>
      <c r="H18" s="278">
        <f>4.8+0.3*2</f>
        <v>5.3999999999999995</v>
      </c>
      <c r="I18" s="278"/>
      <c r="J18" s="278"/>
      <c r="K18" s="278"/>
      <c r="L18" s="278"/>
      <c r="M18" s="278"/>
      <c r="N18" s="278">
        <v>1</v>
      </c>
      <c r="O18" s="278"/>
      <c r="P18" s="278"/>
      <c r="Q18" s="11">
        <f t="shared" si="0"/>
        <v>302.39999999999998</v>
      </c>
      <c r="R18" s="334"/>
      <c r="S18" s="335"/>
      <c r="T18" s="335"/>
      <c r="U18" s="335"/>
      <c r="V18" s="335"/>
      <c r="W18" s="335"/>
      <c r="X18" s="335"/>
      <c r="Y18" s="335"/>
      <c r="Z18" s="336"/>
    </row>
    <row r="19" spans="2:26" ht="21.75" customHeight="1" x14ac:dyDescent="0.3">
      <c r="B19" s="15"/>
      <c r="C19" s="13" t="s">
        <v>128</v>
      </c>
      <c r="D19" s="285">
        <f>240-206</f>
        <v>34</v>
      </c>
      <c r="E19" s="286"/>
      <c r="F19" s="286"/>
      <c r="G19" s="287"/>
      <c r="H19" s="278">
        <f>4.3+0.3*2</f>
        <v>4.8999999999999995</v>
      </c>
      <c r="I19" s="278"/>
      <c r="J19" s="278"/>
      <c r="K19" s="278"/>
      <c r="L19" s="278"/>
      <c r="M19" s="278"/>
      <c r="N19" s="278">
        <v>1</v>
      </c>
      <c r="O19" s="278"/>
      <c r="P19" s="278"/>
      <c r="Q19" s="11">
        <f t="shared" si="0"/>
        <v>166.6</v>
      </c>
      <c r="R19" s="334"/>
      <c r="S19" s="335"/>
      <c r="T19" s="335"/>
      <c r="U19" s="335"/>
      <c r="V19" s="335"/>
      <c r="W19" s="335"/>
      <c r="X19" s="335"/>
      <c r="Y19" s="335"/>
      <c r="Z19" s="336"/>
    </row>
    <row r="20" spans="2:26" ht="21.75" customHeight="1" x14ac:dyDescent="0.3">
      <c r="B20" s="15"/>
      <c r="C20" s="13" t="s">
        <v>204</v>
      </c>
      <c r="D20" s="285">
        <f>374-240</f>
        <v>134</v>
      </c>
      <c r="E20" s="286"/>
      <c r="F20" s="286"/>
      <c r="G20" s="287"/>
      <c r="H20" s="278">
        <f>4.3+0.3*2</f>
        <v>4.8999999999999995</v>
      </c>
      <c r="I20" s="278"/>
      <c r="J20" s="278"/>
      <c r="K20" s="278"/>
      <c r="L20" s="278"/>
      <c r="M20" s="278"/>
      <c r="N20" s="278">
        <v>1</v>
      </c>
      <c r="O20" s="278"/>
      <c r="P20" s="278"/>
      <c r="Q20" s="11">
        <f t="shared" si="0"/>
        <v>656.6</v>
      </c>
      <c r="R20" s="334"/>
      <c r="S20" s="335"/>
      <c r="T20" s="335"/>
      <c r="U20" s="335"/>
      <c r="V20" s="335"/>
      <c r="W20" s="335"/>
      <c r="X20" s="335"/>
      <c r="Y20" s="335"/>
      <c r="Z20" s="336"/>
    </row>
    <row r="21" spans="2:26" ht="21.75" customHeight="1" x14ac:dyDescent="0.3">
      <c r="B21" s="15"/>
      <c r="C21" s="13" t="s">
        <v>129</v>
      </c>
      <c r="D21" s="285">
        <f>479-374</f>
        <v>105</v>
      </c>
      <c r="E21" s="286"/>
      <c r="F21" s="286"/>
      <c r="G21" s="287"/>
      <c r="H21" s="278">
        <f>4.3+0.3*2</f>
        <v>4.8999999999999995</v>
      </c>
      <c r="I21" s="278"/>
      <c r="J21" s="278"/>
      <c r="K21" s="278"/>
      <c r="L21" s="278"/>
      <c r="M21" s="278"/>
      <c r="N21" s="278">
        <v>1</v>
      </c>
      <c r="O21" s="278"/>
      <c r="P21" s="278"/>
      <c r="Q21" s="11">
        <f t="shared" si="0"/>
        <v>514.5</v>
      </c>
      <c r="R21" s="334"/>
      <c r="S21" s="335"/>
      <c r="T21" s="335"/>
      <c r="U21" s="335"/>
      <c r="V21" s="335"/>
      <c r="W21" s="335"/>
      <c r="X21" s="335"/>
      <c r="Y21" s="335"/>
      <c r="Z21" s="336"/>
    </row>
    <row r="22" spans="2:26" ht="21.75" customHeight="1" x14ac:dyDescent="0.3">
      <c r="B22" s="15"/>
      <c r="C22" s="13" t="s">
        <v>130</v>
      </c>
      <c r="D22" s="285">
        <f>587-479</f>
        <v>108</v>
      </c>
      <c r="E22" s="286"/>
      <c r="F22" s="286"/>
      <c r="G22" s="287"/>
      <c r="H22" s="278">
        <f>3.9+0.3*2</f>
        <v>4.5</v>
      </c>
      <c r="I22" s="278"/>
      <c r="J22" s="278"/>
      <c r="K22" s="278"/>
      <c r="L22" s="278"/>
      <c r="M22" s="278"/>
      <c r="N22" s="278">
        <v>1</v>
      </c>
      <c r="O22" s="278"/>
      <c r="P22" s="278"/>
      <c r="Q22" s="11">
        <f t="shared" si="0"/>
        <v>486</v>
      </c>
      <c r="R22" s="334"/>
      <c r="S22" s="335"/>
      <c r="T22" s="335"/>
      <c r="U22" s="335"/>
      <c r="V22" s="335"/>
      <c r="W22" s="335"/>
      <c r="X22" s="335"/>
      <c r="Y22" s="335"/>
      <c r="Z22" s="336"/>
    </row>
    <row r="23" spans="2:26" ht="21.75" customHeight="1" x14ac:dyDescent="0.3">
      <c r="B23" s="15"/>
      <c r="C23" s="13" t="s">
        <v>205</v>
      </c>
      <c r="D23" s="285">
        <f>600-587</f>
        <v>13</v>
      </c>
      <c r="E23" s="286"/>
      <c r="F23" s="286"/>
      <c r="G23" s="287"/>
      <c r="H23" s="278">
        <f>4.3+0.3*2</f>
        <v>4.8999999999999995</v>
      </c>
      <c r="I23" s="278"/>
      <c r="J23" s="278"/>
      <c r="K23" s="278"/>
      <c r="L23" s="278"/>
      <c r="M23" s="278"/>
      <c r="N23" s="278">
        <v>1</v>
      </c>
      <c r="O23" s="278"/>
      <c r="P23" s="278"/>
      <c r="Q23" s="11">
        <f t="shared" si="0"/>
        <v>63.7</v>
      </c>
      <c r="R23" s="334"/>
      <c r="S23" s="335"/>
      <c r="T23" s="335"/>
      <c r="U23" s="335"/>
      <c r="V23" s="335"/>
      <c r="W23" s="335"/>
      <c r="X23" s="335"/>
      <c r="Y23" s="335"/>
      <c r="Z23" s="336"/>
    </row>
    <row r="24" spans="2:26" ht="21.75" customHeight="1" x14ac:dyDescent="0.3">
      <c r="B24" s="15"/>
      <c r="C24" s="13" t="s">
        <v>131</v>
      </c>
      <c r="D24" s="285">
        <f>720-600</f>
        <v>120</v>
      </c>
      <c r="E24" s="286"/>
      <c r="F24" s="286"/>
      <c r="G24" s="287"/>
      <c r="H24" s="278">
        <f>4.3+0.3*2</f>
        <v>4.8999999999999995</v>
      </c>
      <c r="I24" s="278"/>
      <c r="J24" s="278"/>
      <c r="K24" s="278"/>
      <c r="L24" s="278"/>
      <c r="M24" s="278"/>
      <c r="N24" s="278">
        <v>1</v>
      </c>
      <c r="O24" s="278"/>
      <c r="P24" s="278"/>
      <c r="Q24" s="11">
        <f t="shared" si="0"/>
        <v>588</v>
      </c>
      <c r="R24" s="334"/>
      <c r="S24" s="335"/>
      <c r="T24" s="335"/>
      <c r="U24" s="335"/>
      <c r="V24" s="335"/>
      <c r="W24" s="335"/>
      <c r="X24" s="335"/>
      <c r="Y24" s="335"/>
      <c r="Z24" s="336"/>
    </row>
    <row r="25" spans="2:26" ht="21.75" customHeight="1" x14ac:dyDescent="0.3">
      <c r="B25" s="15"/>
      <c r="C25" s="13" t="s">
        <v>132</v>
      </c>
      <c r="D25" s="285">
        <f>750-720</f>
        <v>30</v>
      </c>
      <c r="E25" s="286"/>
      <c r="F25" s="286"/>
      <c r="G25" s="287"/>
      <c r="H25" s="278">
        <f>4.8+0.3*2</f>
        <v>5.3999999999999995</v>
      </c>
      <c r="I25" s="278"/>
      <c r="J25" s="278"/>
      <c r="K25" s="278"/>
      <c r="L25" s="278"/>
      <c r="M25" s="278"/>
      <c r="N25" s="278">
        <v>1</v>
      </c>
      <c r="O25" s="278"/>
      <c r="P25" s="278"/>
      <c r="Q25" s="11">
        <f t="shared" si="0"/>
        <v>162</v>
      </c>
      <c r="R25" s="334"/>
      <c r="S25" s="335"/>
      <c r="T25" s="335"/>
      <c r="U25" s="335"/>
      <c r="V25" s="335"/>
      <c r="W25" s="335"/>
      <c r="X25" s="335"/>
      <c r="Y25" s="335"/>
      <c r="Z25" s="336"/>
    </row>
    <row r="26" spans="2:26" ht="21.75" customHeight="1" x14ac:dyDescent="0.3">
      <c r="B26" s="15"/>
      <c r="C26" s="13" t="s">
        <v>133</v>
      </c>
      <c r="D26" s="278">
        <f>1006-750</f>
        <v>256</v>
      </c>
      <c r="E26" s="278"/>
      <c r="F26" s="278"/>
      <c r="G26" s="278"/>
      <c r="H26" s="278">
        <f>4.3+0.3*2</f>
        <v>4.8999999999999995</v>
      </c>
      <c r="I26" s="278"/>
      <c r="J26" s="278"/>
      <c r="K26" s="278"/>
      <c r="L26" s="278"/>
      <c r="M26" s="278"/>
      <c r="N26" s="278">
        <v>1</v>
      </c>
      <c r="O26" s="278"/>
      <c r="P26" s="278"/>
      <c r="Q26" s="11">
        <f t="shared" si="0"/>
        <v>1254.4000000000001</v>
      </c>
      <c r="R26" s="334"/>
      <c r="S26" s="335"/>
      <c r="T26" s="335"/>
      <c r="U26" s="335"/>
      <c r="V26" s="335"/>
      <c r="W26" s="335"/>
      <c r="X26" s="335"/>
      <c r="Y26" s="335"/>
      <c r="Z26" s="336"/>
    </row>
    <row r="27" spans="2:26" ht="21.75" customHeight="1" x14ac:dyDescent="0.3">
      <c r="B27" s="15"/>
      <c r="C27" s="16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11"/>
      <c r="R27" s="334"/>
      <c r="S27" s="335"/>
      <c r="T27" s="335"/>
      <c r="U27" s="335"/>
      <c r="V27" s="335"/>
      <c r="W27" s="335"/>
      <c r="X27" s="335"/>
      <c r="Y27" s="335"/>
      <c r="Z27" s="336"/>
    </row>
    <row r="28" spans="2:26" ht="21.75" customHeight="1" x14ac:dyDescent="0.3">
      <c r="B28" s="15"/>
      <c r="C28" s="16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11"/>
      <c r="R28" s="334"/>
      <c r="S28" s="335"/>
      <c r="T28" s="335"/>
      <c r="U28" s="335"/>
      <c r="V28" s="335"/>
      <c r="W28" s="335"/>
      <c r="X28" s="335"/>
      <c r="Y28" s="335"/>
      <c r="Z28" s="336"/>
    </row>
    <row r="29" spans="2:26" ht="21.75" customHeight="1" x14ac:dyDescent="0.3">
      <c r="B29" s="15"/>
      <c r="C29" s="16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11"/>
      <c r="R29" s="334"/>
      <c r="S29" s="335"/>
      <c r="T29" s="335"/>
      <c r="U29" s="335"/>
      <c r="V29" s="335"/>
      <c r="W29" s="335"/>
      <c r="X29" s="335"/>
      <c r="Y29" s="335"/>
      <c r="Z29" s="336"/>
    </row>
    <row r="30" spans="2:26" ht="21.75" customHeight="1" x14ac:dyDescent="0.3">
      <c r="B30" s="15"/>
      <c r="C30" s="16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11"/>
      <c r="R30" s="334"/>
      <c r="S30" s="335"/>
      <c r="T30" s="335"/>
      <c r="U30" s="335"/>
      <c r="V30" s="335"/>
      <c r="W30" s="335"/>
      <c r="X30" s="335"/>
      <c r="Y30" s="335"/>
      <c r="Z30" s="336"/>
    </row>
    <row r="31" spans="2:26" ht="21.75" customHeight="1" x14ac:dyDescent="0.3">
      <c r="B31" s="15"/>
      <c r="C31" s="16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11"/>
      <c r="R31" s="334"/>
      <c r="S31" s="335"/>
      <c r="T31" s="335"/>
      <c r="U31" s="335"/>
      <c r="V31" s="335"/>
      <c r="W31" s="335"/>
      <c r="X31" s="335"/>
      <c r="Y31" s="335"/>
      <c r="Z31" s="336"/>
    </row>
    <row r="32" spans="2:26" ht="21.75" customHeight="1" x14ac:dyDescent="0.3">
      <c r="B32" s="15"/>
      <c r="C32" s="16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11"/>
      <c r="R32" s="334"/>
      <c r="S32" s="335"/>
      <c r="T32" s="335"/>
      <c r="U32" s="335"/>
      <c r="V32" s="335"/>
      <c r="W32" s="335"/>
      <c r="X32" s="335"/>
      <c r="Y32" s="335"/>
      <c r="Z32" s="336"/>
    </row>
    <row r="33" spans="2:26" ht="21.75" customHeight="1" x14ac:dyDescent="0.3">
      <c r="B33" s="15"/>
      <c r="C33" s="16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11"/>
      <c r="R33" s="334"/>
      <c r="S33" s="335"/>
      <c r="T33" s="335"/>
      <c r="U33" s="335"/>
      <c r="V33" s="335"/>
      <c r="W33" s="335"/>
      <c r="X33" s="335"/>
      <c r="Y33" s="335"/>
      <c r="Z33" s="336"/>
    </row>
    <row r="34" spans="2:26" ht="21.75" customHeight="1" x14ac:dyDescent="0.3">
      <c r="B34" s="15"/>
      <c r="C34" s="16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11"/>
      <c r="R34" s="334"/>
      <c r="S34" s="335"/>
      <c r="T34" s="335"/>
      <c r="U34" s="335"/>
      <c r="V34" s="335"/>
      <c r="W34" s="335"/>
      <c r="X34" s="335"/>
      <c r="Y34" s="335"/>
      <c r="Z34" s="336"/>
    </row>
    <row r="35" spans="2:26" ht="21.75" customHeight="1" x14ac:dyDescent="0.3">
      <c r="B35" s="15"/>
      <c r="C35" s="16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11"/>
      <c r="R35" s="334"/>
      <c r="S35" s="335"/>
      <c r="T35" s="335"/>
      <c r="U35" s="335"/>
      <c r="V35" s="335"/>
      <c r="W35" s="335"/>
      <c r="X35" s="335"/>
      <c r="Y35" s="335"/>
      <c r="Z35" s="336"/>
    </row>
    <row r="36" spans="2:26" ht="21" customHeight="1" x14ac:dyDescent="0.25">
      <c r="B36" s="17"/>
      <c r="C36" s="18"/>
      <c r="D36" s="280" t="s">
        <v>16</v>
      </c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2"/>
      <c r="Q36" s="19">
        <f>ROUND(SUM(Q16:Q35),2)</f>
        <v>4926.8</v>
      </c>
      <c r="R36" s="337"/>
      <c r="S36" s="338"/>
      <c r="T36" s="338"/>
      <c r="U36" s="338"/>
      <c r="V36" s="338"/>
      <c r="W36" s="338"/>
      <c r="X36" s="338"/>
      <c r="Y36" s="338"/>
      <c r="Z36" s="339"/>
    </row>
    <row r="37" spans="2:26" x14ac:dyDescent="0.25">
      <c r="B37" s="20"/>
      <c r="C37" s="177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9"/>
      <c r="R37" s="176"/>
      <c r="S37" s="180"/>
      <c r="T37" s="180"/>
      <c r="U37" s="180"/>
      <c r="Z37" s="3"/>
    </row>
    <row r="38" spans="2:26" x14ac:dyDescent="0.25">
      <c r="B38" s="2"/>
      <c r="N38" s="170"/>
      <c r="O38" s="171"/>
      <c r="P38" s="171"/>
      <c r="Q38" s="181"/>
      <c r="R38" s="176"/>
      <c r="S38" s="176"/>
      <c r="Z38" s="3"/>
    </row>
    <row r="39" spans="2:26" x14ac:dyDescent="0.25">
      <c r="B39" s="2"/>
      <c r="N39" s="170"/>
      <c r="O39" s="171"/>
      <c r="P39" s="171"/>
      <c r="Q39" s="181"/>
      <c r="R39" s="176"/>
      <c r="S39" s="176"/>
      <c r="Z39" s="3"/>
    </row>
    <row r="40" spans="2:26" x14ac:dyDescent="0.25">
      <c r="B40" s="2"/>
      <c r="N40" s="170"/>
      <c r="O40" s="171"/>
      <c r="P40" s="171"/>
      <c r="Q40" s="181"/>
      <c r="R40" s="176"/>
      <c r="S40" s="176"/>
      <c r="Z40" s="3"/>
    </row>
    <row r="41" spans="2:26" x14ac:dyDescent="0.25">
      <c r="B41" s="2"/>
      <c r="C41" s="323"/>
      <c r="D41" s="323"/>
      <c r="E41" s="323"/>
      <c r="F41" s="323"/>
      <c r="G41" s="323"/>
      <c r="H41" s="323"/>
      <c r="I41" s="323"/>
      <c r="J41" s="323"/>
      <c r="K41" s="323"/>
      <c r="N41" s="170"/>
      <c r="O41" s="171"/>
      <c r="P41" s="171"/>
      <c r="Q41" s="181"/>
      <c r="R41" s="176"/>
      <c r="S41" s="176"/>
      <c r="Z41" s="3"/>
    </row>
    <row r="42" spans="2:26" x14ac:dyDescent="0.25">
      <c r="B42" s="2"/>
      <c r="C42" s="324" t="s">
        <v>90</v>
      </c>
      <c r="D42" s="324"/>
      <c r="E42" s="324"/>
      <c r="F42" s="324"/>
      <c r="G42" s="324"/>
      <c r="H42" s="324"/>
      <c r="I42" s="324"/>
      <c r="J42" s="324"/>
      <c r="K42" s="324"/>
      <c r="L42" s="182"/>
      <c r="M42" s="182"/>
      <c r="N42" s="176"/>
      <c r="O42" s="176"/>
      <c r="P42" s="176"/>
      <c r="Q42" s="176"/>
      <c r="R42" s="283" t="s">
        <v>22</v>
      </c>
      <c r="S42" s="283"/>
      <c r="T42" s="283"/>
      <c r="U42" s="283"/>
      <c r="V42" s="283"/>
      <c r="W42" s="283"/>
      <c r="X42" s="283"/>
      <c r="Y42" s="283"/>
      <c r="Z42" s="3"/>
    </row>
    <row r="43" spans="2:26" x14ac:dyDescent="0.25">
      <c r="B43" s="2"/>
      <c r="C43" s="325" t="s">
        <v>91</v>
      </c>
      <c r="D43" s="325"/>
      <c r="E43" s="325"/>
      <c r="F43" s="325"/>
      <c r="G43" s="325"/>
      <c r="H43" s="325"/>
      <c r="I43" s="325"/>
      <c r="J43" s="325"/>
      <c r="K43" s="325"/>
      <c r="L43" s="173"/>
      <c r="M43" s="173"/>
      <c r="N43" s="176"/>
      <c r="O43" s="176"/>
      <c r="P43" s="176"/>
      <c r="Q43" s="176"/>
      <c r="R43" s="284" t="s">
        <v>17</v>
      </c>
      <c r="S43" s="284"/>
      <c r="T43" s="284"/>
      <c r="U43" s="284"/>
      <c r="V43" s="284"/>
      <c r="W43" s="284"/>
      <c r="X43" s="284"/>
      <c r="Y43" s="284"/>
      <c r="Z43" s="3"/>
    </row>
    <row r="44" spans="2:26" ht="16.5" thickBot="1" x14ac:dyDescent="0.3">
      <c r="B44" s="21"/>
      <c r="C44" s="279" t="s">
        <v>86</v>
      </c>
      <c r="D44" s="279"/>
      <c r="E44" s="279"/>
      <c r="F44" s="279"/>
      <c r="G44" s="279"/>
      <c r="H44" s="279"/>
      <c r="I44" s="279"/>
      <c r="J44" s="279"/>
      <c r="K44" s="279"/>
      <c r="L44" s="183"/>
      <c r="M44" s="183"/>
      <c r="N44" s="22"/>
      <c r="O44" s="22"/>
      <c r="P44" s="22"/>
      <c r="Q44" s="22"/>
      <c r="R44" s="279" t="s">
        <v>7</v>
      </c>
      <c r="S44" s="279"/>
      <c r="T44" s="279"/>
      <c r="U44" s="279"/>
      <c r="V44" s="279"/>
      <c r="W44" s="279"/>
      <c r="X44" s="279"/>
      <c r="Y44" s="279"/>
      <c r="Z44" s="23"/>
    </row>
  </sheetData>
  <mergeCells count="116">
    <mergeCell ref="D7:M7"/>
    <mergeCell ref="P7:R7"/>
    <mergeCell ref="S7:X7"/>
    <mergeCell ref="B9:C9"/>
    <mergeCell ref="D9:Z9"/>
    <mergeCell ref="B11:C11"/>
    <mergeCell ref="D11:W11"/>
    <mergeCell ref="X11:Y11"/>
    <mergeCell ref="B2:N4"/>
    <mergeCell ref="O2:X4"/>
    <mergeCell ref="Y2:Z4"/>
    <mergeCell ref="D6:M6"/>
    <mergeCell ref="P6:R6"/>
    <mergeCell ref="S6:X6"/>
    <mergeCell ref="D13:G13"/>
    <mergeCell ref="H13:J13"/>
    <mergeCell ref="K13:M13"/>
    <mergeCell ref="N13:P13"/>
    <mergeCell ref="R13:Z13"/>
    <mergeCell ref="D14:G14"/>
    <mergeCell ref="H14:J14"/>
    <mergeCell ref="K14:M14"/>
    <mergeCell ref="N14:P14"/>
    <mergeCell ref="R14:Z36"/>
    <mergeCell ref="D17:G17"/>
    <mergeCell ref="H17:J17"/>
    <mergeCell ref="K17:M17"/>
    <mergeCell ref="N17:P17"/>
    <mergeCell ref="D18:G18"/>
    <mergeCell ref="H18:J18"/>
    <mergeCell ref="K18:M18"/>
    <mergeCell ref="N18:P18"/>
    <mergeCell ref="D15:G15"/>
    <mergeCell ref="H15:J15"/>
    <mergeCell ref="K15:M15"/>
    <mergeCell ref="N15:P15"/>
    <mergeCell ref="D16:G16"/>
    <mergeCell ref="H16:J16"/>
    <mergeCell ref="K16:M16"/>
    <mergeCell ref="N16:P16"/>
    <mergeCell ref="D21:G21"/>
    <mergeCell ref="H21:J21"/>
    <mergeCell ref="K21:M21"/>
    <mergeCell ref="N21:P21"/>
    <mergeCell ref="D22:G22"/>
    <mergeCell ref="H22:J22"/>
    <mergeCell ref="K22:M22"/>
    <mergeCell ref="N22:P22"/>
    <mergeCell ref="D19:G19"/>
    <mergeCell ref="H19:J19"/>
    <mergeCell ref="K19:M19"/>
    <mergeCell ref="N19:P19"/>
    <mergeCell ref="D20:G20"/>
    <mergeCell ref="H20:J20"/>
    <mergeCell ref="K20:M20"/>
    <mergeCell ref="N20:P20"/>
    <mergeCell ref="D25:G25"/>
    <mergeCell ref="H25:J25"/>
    <mergeCell ref="K25:M25"/>
    <mergeCell ref="N25:P25"/>
    <mergeCell ref="D26:G26"/>
    <mergeCell ref="H26:J26"/>
    <mergeCell ref="K26:M26"/>
    <mergeCell ref="N26:P26"/>
    <mergeCell ref="D23:G23"/>
    <mergeCell ref="H23:J23"/>
    <mergeCell ref="K23:M23"/>
    <mergeCell ref="N23:P23"/>
    <mergeCell ref="D24:G24"/>
    <mergeCell ref="H24:J24"/>
    <mergeCell ref="K24:M24"/>
    <mergeCell ref="N24:P24"/>
    <mergeCell ref="D29:G29"/>
    <mergeCell ref="H29:J29"/>
    <mergeCell ref="K29:M29"/>
    <mergeCell ref="N29:P29"/>
    <mergeCell ref="D30:G30"/>
    <mergeCell ref="H30:J30"/>
    <mergeCell ref="K30:M30"/>
    <mergeCell ref="N30:P30"/>
    <mergeCell ref="D27:G27"/>
    <mergeCell ref="H27:J27"/>
    <mergeCell ref="K27:M27"/>
    <mergeCell ref="N27:P27"/>
    <mergeCell ref="D28:G28"/>
    <mergeCell ref="H28:J28"/>
    <mergeCell ref="K28:M28"/>
    <mergeCell ref="N28:P28"/>
    <mergeCell ref="D33:G33"/>
    <mergeCell ref="H33:J33"/>
    <mergeCell ref="K33:M33"/>
    <mergeCell ref="N33:P33"/>
    <mergeCell ref="D34:G34"/>
    <mergeCell ref="H34:J34"/>
    <mergeCell ref="K34:M34"/>
    <mergeCell ref="N34:P34"/>
    <mergeCell ref="D31:G31"/>
    <mergeCell ref="H31:J31"/>
    <mergeCell ref="K31:M31"/>
    <mergeCell ref="N31:P31"/>
    <mergeCell ref="D32:G32"/>
    <mergeCell ref="H32:J32"/>
    <mergeCell ref="K32:M32"/>
    <mergeCell ref="N32:P32"/>
    <mergeCell ref="C42:K42"/>
    <mergeCell ref="R42:Y42"/>
    <mergeCell ref="C43:K43"/>
    <mergeCell ref="R43:Y43"/>
    <mergeCell ref="C44:K44"/>
    <mergeCell ref="R44:Y44"/>
    <mergeCell ref="D35:G35"/>
    <mergeCell ref="H35:J35"/>
    <mergeCell ref="K35:M35"/>
    <mergeCell ref="N35:P35"/>
    <mergeCell ref="D36:P36"/>
    <mergeCell ref="C41:K41"/>
  </mergeCells>
  <printOptions horizontalCentered="1"/>
  <pageMargins left="0.51181102362204722" right="0.51181102362204722" top="0.55118110236220474" bottom="0.55118110236220474" header="0.31496062992125984" footer="0.31496062992125984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PRESUPUESTO</vt:lpstr>
      <vt:lpstr>Tramos</vt:lpstr>
      <vt:lpstr>6.1</vt:lpstr>
      <vt:lpstr>610.1</vt:lpstr>
      <vt:lpstr>2.13</vt:lpstr>
      <vt:lpstr>4.6</vt:lpstr>
      <vt:lpstr>4.25</vt:lpstr>
      <vt:lpstr>671.1</vt:lpstr>
      <vt:lpstr>4.52</vt:lpstr>
      <vt:lpstr>NP01</vt:lpstr>
      <vt:lpstr>NP02</vt:lpstr>
      <vt:lpstr>'2.13'!Área_de_impresión</vt:lpstr>
      <vt:lpstr>'4.25'!Área_de_impresión</vt:lpstr>
      <vt:lpstr>'4.52'!Área_de_impresión</vt:lpstr>
      <vt:lpstr>'4.6'!Área_de_impresión</vt:lpstr>
      <vt:lpstr>'6.1'!Área_de_impresión</vt:lpstr>
      <vt:lpstr>'610.1'!Área_de_impresión</vt:lpstr>
      <vt:lpstr>'671.1'!Área_de_impresión</vt:lpstr>
      <vt:lpstr>'NP01'!Área_de_impresión</vt:lpstr>
      <vt:lpstr>'NP02'!Área_de_impresión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Lenovo</cp:lastModifiedBy>
  <cp:lastPrinted>2025-04-25T15:49:28Z</cp:lastPrinted>
  <dcterms:created xsi:type="dcterms:W3CDTF">2023-03-23T16:28:13Z</dcterms:created>
  <dcterms:modified xsi:type="dcterms:W3CDTF">2025-07-17T03:24:27Z</dcterms:modified>
</cp:coreProperties>
</file>