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ledezma\Documents\procesos 2020\proceso sede\"/>
    </mc:Choice>
  </mc:AlternateContent>
  <bookViews>
    <workbookView xWindow="0" yWindow="0" windowWidth="25605" windowHeight="16005" tabRatio="838"/>
  </bookViews>
  <sheets>
    <sheet name="Presupuesto Oficial" sheetId="5" r:id="rId1"/>
    <sheet name="Propuesta Económica" sheetId="6" r:id="rId2"/>
    <sheet name="Indicar código del item de pago" sheetId="8" r:id="rId3"/>
    <sheet name="APU PERSIANA" sheetId="9" r:id="rId4"/>
    <sheet name="APU AIRE INSTALAR" sheetId="10" r:id="rId5"/>
    <sheet name="APU RECORRIDO" sheetId="11" r:id="rId6"/>
    <sheet name="APU FACHADA" sheetId="12" r:id="rId7"/>
    <sheet name="APU LOSA CUBIERTA" sheetId="13" r:id="rId8"/>
    <sheet name="APU CIELO RASO 3M" sheetId="14" r:id="rId9"/>
    <sheet name="APU PINTURA REJA" sheetId="15" r:id="rId10"/>
    <sheet name="APU PUERTA 2X2M" sheetId="16" r:id="rId11"/>
    <sheet name="APU PUERTA 2X0,9M" sheetId="17" r:id="rId12"/>
    <sheet name="APU CUBIERTA PARQUEADERO" sheetId="18" r:id="rId13"/>
    <sheet name="APU POLICARBONATO" sheetId="19" r:id="rId14"/>
    <sheet name="APU CERRAMIENTO" sheetId="20" r:id="rId15"/>
    <sheet name="APU VENTANERÍA" sheetId="21" r:id="rId16"/>
    <sheet name="APU VIDRIOS" sheetId="22" r:id="rId17"/>
  </sheets>
  <definedNames>
    <definedName name="_xlnm.Print_Area" localSheetId="0">'Presupuesto Oficial'!$A$1:$K$59</definedName>
    <definedName name="_xlnm.Print_Area" localSheetId="1">'Propuesta Económica'!$A$1:$I$51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48" i="5" l="1"/>
  <c r="G57" i="10"/>
  <c r="K35" i="5" l="1"/>
  <c r="K36" i="5" s="1"/>
  <c r="D40" i="22" l="1"/>
  <c r="F40" i="22" s="1"/>
  <c r="G47" i="22" s="1"/>
  <c r="F14" i="22" s="1"/>
  <c r="G20" i="22" s="1"/>
  <c r="G37" i="22"/>
  <c r="F24" i="22"/>
  <c r="F23" i="22"/>
  <c r="G30" i="22" s="1"/>
  <c r="D41" i="21"/>
  <c r="F41" i="21" s="1"/>
  <c r="F40" i="21"/>
  <c r="D40" i="21"/>
  <c r="G37" i="21"/>
  <c r="F24" i="21"/>
  <c r="G30" i="21" s="1"/>
  <c r="F23" i="21"/>
  <c r="D40" i="20"/>
  <c r="F40" i="20" s="1"/>
  <c r="G47" i="20" s="1"/>
  <c r="G37" i="20"/>
  <c r="F29" i="20"/>
  <c r="F28" i="20"/>
  <c r="F27" i="20"/>
  <c r="F26" i="20"/>
  <c r="F25" i="20"/>
  <c r="F24" i="20"/>
  <c r="F23" i="20"/>
  <c r="G30" i="20" s="1"/>
  <c r="F15" i="20"/>
  <c r="F41" i="19"/>
  <c r="D41" i="19"/>
  <c r="D40" i="19"/>
  <c r="F40" i="19" s="1"/>
  <c r="G47" i="19" s="1"/>
  <c r="G37" i="19"/>
  <c r="E25" i="19"/>
  <c r="F25" i="19" s="1"/>
  <c r="F24" i="19"/>
  <c r="F23" i="19"/>
  <c r="E23" i="19"/>
  <c r="F16" i="19"/>
  <c r="D42" i="18"/>
  <c r="F42" i="18" s="1"/>
  <c r="F41" i="18"/>
  <c r="G47" i="18" s="1"/>
  <c r="F14" i="18" s="1"/>
  <c r="G20" i="18" s="1"/>
  <c r="D41" i="18"/>
  <c r="G37" i="18"/>
  <c r="F30" i="18"/>
  <c r="E30" i="18"/>
  <c r="D29" i="18"/>
  <c r="F29" i="18" s="1"/>
  <c r="F28" i="18"/>
  <c r="F27" i="18"/>
  <c r="F26" i="18"/>
  <c r="F25" i="18"/>
  <c r="F24" i="18"/>
  <c r="D24" i="18"/>
  <c r="E23" i="18"/>
  <c r="D23" i="18"/>
  <c r="F23" i="18" s="1"/>
  <c r="G30" i="18" s="1"/>
  <c r="F15" i="18"/>
  <c r="F41" i="17"/>
  <c r="D41" i="17"/>
  <c r="D40" i="17"/>
  <c r="F40" i="17" s="1"/>
  <c r="G47" i="17" s="1"/>
  <c r="F14" i="17" s="1"/>
  <c r="G20" i="17" s="1"/>
  <c r="G37" i="17"/>
  <c r="F29" i="17"/>
  <c r="F28" i="17"/>
  <c r="F27" i="17"/>
  <c r="F26" i="17"/>
  <c r="E25" i="17"/>
  <c r="F25" i="17" s="1"/>
  <c r="F24" i="17"/>
  <c r="F23" i="17"/>
  <c r="G30" i="17" s="1"/>
  <c r="D23" i="17"/>
  <c r="F15" i="17"/>
  <c r="F42" i="16"/>
  <c r="D42" i="16"/>
  <c r="D41" i="16"/>
  <c r="F41" i="16" s="1"/>
  <c r="G48" i="16" s="1"/>
  <c r="F14" i="16" s="1"/>
  <c r="G20" i="16" s="1"/>
  <c r="G38" i="16"/>
  <c r="F29" i="16"/>
  <c r="F28" i="16"/>
  <c r="F27" i="16"/>
  <c r="F26" i="16"/>
  <c r="E25" i="16"/>
  <c r="F25" i="16" s="1"/>
  <c r="F24" i="16"/>
  <c r="F23" i="16"/>
  <c r="G31" i="16" s="1"/>
  <c r="D23" i="16"/>
  <c r="F15" i="16"/>
  <c r="D41" i="15"/>
  <c r="F41" i="15" s="1"/>
  <c r="F40" i="15"/>
  <c r="D40" i="15"/>
  <c r="G37" i="15"/>
  <c r="F23" i="15"/>
  <c r="G30" i="15" s="1"/>
  <c r="E23" i="15"/>
  <c r="F16" i="15"/>
  <c r="F41" i="14"/>
  <c r="D41" i="14"/>
  <c r="D40" i="14"/>
  <c r="F40" i="14" s="1"/>
  <c r="G47" i="14" s="1"/>
  <c r="G37" i="14"/>
  <c r="F24" i="14"/>
  <c r="F23" i="14"/>
  <c r="G30" i="14" s="1"/>
  <c r="E23" i="14"/>
  <c r="F41" i="13"/>
  <c r="D41" i="13"/>
  <c r="D40" i="13"/>
  <c r="F40" i="13" s="1"/>
  <c r="G47" i="13" s="1"/>
  <c r="F14" i="13" s="1"/>
  <c r="G20" i="13" s="1"/>
  <c r="G49" i="13" s="1"/>
  <c r="G37" i="13"/>
  <c r="F25" i="13"/>
  <c r="E24" i="13"/>
  <c r="F24" i="13" s="1"/>
  <c r="F23" i="13"/>
  <c r="G30" i="13" s="1"/>
  <c r="E23" i="13"/>
  <c r="F15" i="13"/>
  <c r="F42" i="12"/>
  <c r="D42" i="12"/>
  <c r="D41" i="12"/>
  <c r="F41" i="12" s="1"/>
  <c r="G47" i="12" s="1"/>
  <c r="F40" i="12"/>
  <c r="D40" i="12"/>
  <c r="G37" i="12"/>
  <c r="F24" i="12"/>
  <c r="E23" i="12"/>
  <c r="D23" i="12"/>
  <c r="F23" i="12" s="1"/>
  <c r="G30" i="12" s="1"/>
  <c r="D41" i="11"/>
  <c r="F41" i="11" s="1"/>
  <c r="F40" i="11"/>
  <c r="D40" i="11"/>
  <c r="G37" i="11"/>
  <c r="G30" i="11"/>
  <c r="F23" i="11"/>
  <c r="F41" i="10"/>
  <c r="D41" i="10"/>
  <c r="D40" i="10"/>
  <c r="F40" i="10" s="1"/>
  <c r="G47" i="10" s="1"/>
  <c r="G37" i="10"/>
  <c r="F25" i="10"/>
  <c r="F24" i="10"/>
  <c r="F23" i="10"/>
  <c r="G30" i="10" s="1"/>
  <c r="D41" i="9"/>
  <c r="F41" i="9" s="1"/>
  <c r="D40" i="9"/>
  <c r="F40" i="9" s="1"/>
  <c r="G47" i="9" s="1"/>
  <c r="G37" i="9"/>
  <c r="E23" i="9"/>
  <c r="F23" i="9" s="1"/>
  <c r="G30" i="9" s="1"/>
  <c r="F52" i="13" l="1"/>
  <c r="F53" i="13"/>
  <c r="F54" i="13"/>
  <c r="G49" i="17"/>
  <c r="G49" i="18"/>
  <c r="G30" i="19"/>
  <c r="F15" i="19"/>
  <c r="F14" i="19"/>
  <c r="F14" i="20"/>
  <c r="F16" i="20"/>
  <c r="G47" i="21"/>
  <c r="F14" i="21" s="1"/>
  <c r="G20" i="21" s="1"/>
  <c r="G49" i="21" s="1"/>
  <c r="F15" i="10"/>
  <c r="F14" i="10"/>
  <c r="G20" i="10" s="1"/>
  <c r="G49" i="10" s="1"/>
  <c r="G47" i="11"/>
  <c r="F15" i="12"/>
  <c r="F14" i="12"/>
  <c r="F14" i="14"/>
  <c r="F15" i="14"/>
  <c r="G47" i="15"/>
  <c r="G50" i="16"/>
  <c r="G49" i="22"/>
  <c r="F14" i="9"/>
  <c r="G20" i="9" s="1"/>
  <c r="G49" i="9" s="1"/>
  <c r="F15" i="9"/>
  <c r="F54" i="21" l="1"/>
  <c r="F53" i="21"/>
  <c r="F52" i="21"/>
  <c r="F52" i="22"/>
  <c r="F54" i="22"/>
  <c r="F53" i="22"/>
  <c r="F52" i="10"/>
  <c r="F53" i="10"/>
  <c r="F54" i="10"/>
  <c r="G20" i="20"/>
  <c r="G49" i="20" s="1"/>
  <c r="F55" i="18"/>
  <c r="F54" i="18"/>
  <c r="F53" i="18"/>
  <c r="G55" i="13"/>
  <c r="G57" i="13" s="1"/>
  <c r="H19" i="5" s="1"/>
  <c r="K19" i="5" s="1"/>
  <c r="F14" i="15"/>
  <c r="F15" i="15"/>
  <c r="F14" i="11"/>
  <c r="F15" i="11"/>
  <c r="G20" i="14"/>
  <c r="G49" i="14" s="1"/>
  <c r="F54" i="16"/>
  <c r="F53" i="16"/>
  <c r="F55" i="16"/>
  <c r="G20" i="12"/>
  <c r="G49" i="12" s="1"/>
  <c r="G20" i="19"/>
  <c r="G49" i="19" s="1"/>
  <c r="F52" i="17"/>
  <c r="F54" i="17"/>
  <c r="F53" i="17"/>
  <c r="F52" i="9"/>
  <c r="F54" i="9"/>
  <c r="F53" i="9"/>
  <c r="G55" i="21" l="1"/>
  <c r="G57" i="21" s="1"/>
  <c r="H29" i="5" s="1"/>
  <c r="K29" i="5" s="1"/>
  <c r="K30" i="5" s="1"/>
  <c r="F53" i="14"/>
  <c r="F52" i="14"/>
  <c r="F54" i="14"/>
  <c r="G56" i="16"/>
  <c r="G58" i="16" s="1"/>
  <c r="H22" i="5" s="1"/>
  <c r="K22" i="5" s="1"/>
  <c r="G55" i="10"/>
  <c r="H14" i="5" s="1"/>
  <c r="K14" i="5" s="1"/>
  <c r="K15" i="5" s="1"/>
  <c r="G55" i="22"/>
  <c r="G57" i="22" s="1"/>
  <c r="H32" i="5" s="1"/>
  <c r="K32" i="5" s="1"/>
  <c r="K33" i="5" s="1"/>
  <c r="F53" i="12"/>
  <c r="F52" i="12"/>
  <c r="F54" i="12"/>
  <c r="G55" i="17"/>
  <c r="G57" i="17" s="1"/>
  <c r="H23" i="5" s="1"/>
  <c r="K23" i="5" s="1"/>
  <c r="G20" i="15"/>
  <c r="G49" i="15" s="1"/>
  <c r="F53" i="19"/>
  <c r="F52" i="19"/>
  <c r="F54" i="19"/>
  <c r="G20" i="11"/>
  <c r="G49" i="11" s="1"/>
  <c r="G55" i="18"/>
  <c r="G57" i="18" s="1"/>
  <c r="H24" i="5" s="1"/>
  <c r="K24" i="5" s="1"/>
  <c r="F54" i="20"/>
  <c r="F52" i="20"/>
  <c r="F53" i="20"/>
  <c r="G55" i="9"/>
  <c r="G57" i="9" s="1"/>
  <c r="H11" i="5" s="1"/>
  <c r="K11" i="5" s="1"/>
  <c r="K12" i="5" s="1"/>
  <c r="G55" i="19" l="1"/>
  <c r="G57" i="19" s="1"/>
  <c r="H25" i="5" s="1"/>
  <c r="K25" i="5" s="1"/>
  <c r="G55" i="14"/>
  <c r="G57" i="14" s="1"/>
  <c r="H20" i="5" s="1"/>
  <c r="K20" i="5" s="1"/>
  <c r="G55" i="20"/>
  <c r="G57" i="20" s="1"/>
  <c r="H26" i="5" s="1"/>
  <c r="K26" i="5" s="1"/>
  <c r="G55" i="12"/>
  <c r="G57" i="12" s="1"/>
  <c r="H18" i="5" s="1"/>
  <c r="K18" i="5" s="1"/>
  <c r="F54" i="11"/>
  <c r="F53" i="11"/>
  <c r="F52" i="11"/>
  <c r="F54" i="15"/>
  <c r="F53" i="15"/>
  <c r="F52" i="15"/>
  <c r="G55" i="11" l="1"/>
  <c r="G57" i="11" s="1"/>
  <c r="H17" i="5" s="1"/>
  <c r="K17" i="5" s="1"/>
  <c r="G55" i="15"/>
  <c r="G57" i="15" s="1"/>
  <c r="H21" i="5" s="1"/>
  <c r="K21" i="5" s="1"/>
  <c r="K27" i="5" l="1"/>
  <c r="K37" i="5" s="1"/>
  <c r="K39" i="5" s="1"/>
  <c r="K47" i="5" s="1"/>
</calcChain>
</file>

<file path=xl/comments1.xml><?xml version="1.0" encoding="utf-8"?>
<comments xmlns="http://schemas.openxmlformats.org/spreadsheetml/2006/main">
  <authors>
    <author>Microsoft Office User</author>
  </authors>
  <commentList>
    <comment ref="E23" authorId="0" shapeId="0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SE REDUCE A 0,3, DADO QUE CONSIDERANDO TEJA ENTERA SE ESTARIA CAMBIANDO EL ÁREA TOTAL DE TECHO
</t>
        </r>
      </text>
    </comment>
  </commentList>
</comments>
</file>

<file path=xl/comments2.xml><?xml version="1.0" encoding="utf-8"?>
<comments xmlns="http://schemas.openxmlformats.org/spreadsheetml/2006/main">
  <authors>
    <author>Microsoft Office User</author>
  </authors>
  <commentList>
    <comment ref="A24" authorId="0" shapeId="0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SI ES PARA ACABADO FINAL USAR TIPO I, A 2 MANOS
</t>
        </r>
      </text>
    </comment>
  </commentList>
</comments>
</file>

<file path=xl/comments3.xml><?xml version="1.0" encoding="utf-8"?>
<comments xmlns="http://schemas.openxmlformats.org/spreadsheetml/2006/main">
  <authors>
    <author>Andres Felipe Valencia Mosquera</author>
  </authors>
  <commentList>
    <comment ref="D23" authorId="0" shapeId="0">
      <text>
        <r>
          <rPr>
            <b/>
            <sz val="9"/>
            <color rgb="FF000000"/>
            <rFont val="Tahoma"/>
            <family val="2"/>
          </rPr>
          <t>Andres Felipe Valencia Mosquera: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223.200 / 20m2 = $11.160 por m2</t>
        </r>
      </text>
    </comment>
  </commentList>
</comments>
</file>

<file path=xl/sharedStrings.xml><?xml version="1.0" encoding="utf-8"?>
<sst xmlns="http://schemas.openxmlformats.org/spreadsheetml/2006/main" count="1108" uniqueCount="237">
  <si>
    <t>FORMULARIO 1</t>
  </si>
  <si>
    <t>PRESUPUESTO OFICIAL</t>
  </si>
  <si>
    <t>[Las Entidades Estatales deben usar el presente formulario para determinar el Presupuesto Oficial del Proceso de Contratación y solo pueden modificar o ajustar aquello que en este se permite expresamente]
[El presente formulario aplica para los procesos de contratación que tengan como forma de pago precios unitarios. Tratándose de otras modalidades de precio, la Entidad debe ajustarlo cuando corresponde a: precio global, llave en mano, administración delegada, reembolso de gastos o cualquier otra forma de precio.]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</si>
  <si>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</si>
  <si>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</si>
  <si>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</si>
  <si>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</si>
  <si>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</si>
  <si>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</si>
  <si>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</si>
  <si>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 DE REFERENCIA DE LA ENTIDAD</t>
  </si>
  <si>
    <t>VALOR UNTARIO OFRECIDO SIN AIU OFRECIDO</t>
  </si>
  <si>
    <t>VALOR UNITARIO OFRECIDO + AIU OFRECIDO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</si>
  <si>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</si>
  <si>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</si>
  <si>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</si>
  <si>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</si>
  <si>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</si>
  <si>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</si>
  <si>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</si>
  <si>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0"/>
        <rFont val="Arial"/>
        <family val="2"/>
      </rPr>
      <t xml:space="preserve">NOTA 1: </t>
    </r>
    <r>
      <rPr>
        <sz val="10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</si>
  <si>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</si>
  <si>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</si>
  <si>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t xml:space="preserve">NOTA 2: Cuando la fracción decimal del peso sea  igual o superior a 5 se aproximará por exceso al número entero siguiente del peso y cuando la fracción decimal del peso sea inferior a 5 se aproximará por defecto al número entero del peso. </t>
  </si>
  <si>
    <t>ADMINISTRACIÓN</t>
  </si>
  <si>
    <t>A=</t>
  </si>
  <si>
    <r>
      <rPr>
        <b/>
        <sz val="10"/>
        <rFont val="Arial"/>
        <family val="2"/>
      </rPr>
      <t>NOTA 3:</t>
    </r>
    <r>
      <rPr>
        <sz val="10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</si>
  <si>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</si>
  <si>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</si>
  <si>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r>
      <rPr>
        <b/>
        <sz val="10"/>
        <rFont val="Arial"/>
        <family val="2"/>
      </rPr>
      <t>NOTA 4:</t>
    </r>
    <r>
      <rPr>
        <sz val="10"/>
        <rFont val="Arial"/>
        <family val="2"/>
      </rPr>
      <t xml:space="preserve"> 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</si>
  <si>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 xml:space="preserve">UTILIDAD
</t>
  </si>
  <si>
    <t>U=</t>
  </si>
  <si>
    <r>
      <rPr>
        <b/>
        <sz val="10"/>
        <rFont val="Arial"/>
        <family val="2"/>
      </rPr>
      <t>NOTA 5:</t>
    </r>
    <r>
      <rPr>
        <sz val="10"/>
        <rFont val="Arial"/>
        <family val="2"/>
      </rPr>
      <t xml:space="preserve">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</si>
  <si>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>TOTAL A.I.U</t>
  </si>
  <si>
    <t>A.I.U.=</t>
  </si>
  <si>
    <r>
      <t xml:space="preserve">NOTA 6: </t>
    </r>
    <r>
      <rPr>
        <sz val="10"/>
        <rFont val="Arial"/>
        <family val="2"/>
      </rPr>
      <t xml:space="preserve">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</si>
  <si>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>[Los proponentes deben usar el presente formulario para determinar su propuesta económica conforme al Formulario 1 - Presupuesto Oficial publicado por la Entidad]
[El presente formato aplica para los procesos de contratación que tengan como forma de pago precios unitarios, la Entidad debe ajustarlo cuando la modalidad de pago corresponde a: precio global, llave en mano, administración delegada, reembolso de gastos o cualquier otra forma de pago.] 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</si>
  <si>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</si>
  <si>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VALOR UNITARIO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</si>
  <si>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</si>
  <si>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</si>
  <si>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</si>
  <si>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</si>
  <si>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r>
      <rPr>
        <b/>
        <sz val="11"/>
        <rFont val="Arial"/>
        <family val="2"/>
      </rPr>
      <t>NOTA 4:</t>
    </r>
    <r>
      <rPr>
        <sz val="11"/>
        <rFont val="Arial"/>
        <family val="2"/>
      </rPr>
      <t xml:space="preserve">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</si>
  <si>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r>
      <rPr>
        <b/>
        <sz val="11"/>
        <rFont val="Arial"/>
        <family val="2"/>
      </rPr>
      <t>NOTA 5:</t>
    </r>
    <r>
      <rPr>
        <sz val="11"/>
        <rFont val="Arial"/>
        <family val="2"/>
      </rPr>
      <t xml:space="preserve">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</si>
  <si>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r>
      <t xml:space="preserve">NOTA 6: </t>
    </r>
    <r>
      <rPr>
        <sz val="11"/>
        <rFont val="Arial"/>
        <family val="2"/>
      </rPr>
      <t xml:space="preserve">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</si>
  <si>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</si>
  <si>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del Documento Base]</t>
  </si>
  <si>
    <t xml:space="preserve">[NOMBRE DE LA ENTIDAD] </t>
  </si>
  <si>
    <t>VERSIÓN</t>
  </si>
  <si>
    <t xml:space="preserve">[NÚMERO DEL PROCESO] </t>
  </si>
  <si>
    <t xml:space="preserve">ANALISIS DE PRECIOS UNITARIOS </t>
  </si>
  <si>
    <t>PÁGINA</t>
  </si>
  <si>
    <t>DE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</si>
  <si>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</si>
  <si>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</si>
  <si>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</si>
  <si>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</si>
  <si>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</si>
  <si>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</si>
  <si>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</si>
  <si>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</si>
  <si>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</si>
  <si>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</si>
  <si>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</si>
  <si>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</si>
  <si>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</si>
  <si>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</si>
  <si>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</si>
  <si>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</si>
  <si>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</si>
  <si>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</si>
  <si>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</si>
  <si>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</si>
  <si>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</si>
  <si>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</si>
  <si>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</si>
  <si>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</si>
  <si>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</si>
  <si>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</si>
  <si>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</si>
  <si>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</si>
  <si>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</si>
  <si>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</si>
  <si>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</si>
  <si>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</si>
  <si>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</si>
  <si>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</si>
  <si>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</si>
  <si>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</si>
  <si>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</si>
  <si>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</si>
  <si>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</si>
  <si>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</si>
  <si>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</si>
  <si>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</si>
  <si>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</si>
  <si>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Nota 2: Cuando se trate de Análisis de precios unitarios de ítems no previstos, el Interventor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</si>
  <si>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OBSERVACIONES INTERVENTORÍA O SUPERVISIÓN</t>
  </si>
  <si>
    <t>APROBACIÓN POR LA INTERVENTORÍA O SUPERVISIÓN</t>
  </si>
  <si>
    <t>Nota 1: Cuando se trate de análisis de precios unitarios correspondientes a ítems de la propuesta económica aprobada, el interventor o supervisor  aprueba el desglose de los componentes manteniendo el mismo precio unitario de cada ítem, cumpliendo con las especificaciones de construcción vigentes para el proyecto.</t>
  </si>
  <si>
    <t>Representante legal del interventor o su apoderado o firma del supervisor</t>
  </si>
  <si>
    <t>MANTENIMIENTO Y REPARACIÓN DE PERSIANAS VERTICALES Y COLOCACIÓN DE PERSIANAS ENROLLABLES</t>
  </si>
  <si>
    <t>Suministro y colocación de persiana enrollable (BLACKOUT) fibra blanco alabaste de dimensiones 1,82 mts de ancho X1,90 mts de alto (3 OFICINAS )</t>
  </si>
  <si>
    <t>Unidad</t>
  </si>
  <si>
    <t>ADQUISICIÓN  AIRE ACONDICIONADO</t>
  </si>
  <si>
    <t>Aire acondicionado de 12000btu 220V Dual</t>
  </si>
  <si>
    <t>ENLUCIMIENTO DE MUROS y CUBIERTA</t>
  </si>
  <si>
    <t>RECORRIDO Y AJUSTE DE TEJAS, ARREGLO DE GOTERAS, REPOSICION DE LAS DETERIORADAS LABORATORIO DE GEOTECNIA</t>
  </si>
  <si>
    <t>M2</t>
  </si>
  <si>
    <t xml:space="preserve">Pintura e impermeabilizante fachada en ladrillo </t>
  </si>
  <si>
    <t>mantenimiento y reparación de impermeabilización losa de cubierta archivo</t>
  </si>
  <si>
    <t xml:space="preserve">  pintura 3M cielo raso (laboratorio y archivo)</t>
  </si>
  <si>
    <t>pintura rejas, baranda metálica y malla eslabonada</t>
  </si>
  <si>
    <t>Puerta en tubería galvanizada de 1 1/2" para cerramiento de 2 X2 m,</t>
  </si>
  <si>
    <t>unidad</t>
  </si>
  <si>
    <t>Puerta en tubería galvanizada de 1 1/2" para cerramiento de 2 X0,9 m,</t>
  </si>
  <si>
    <t xml:space="preserve">construccion cubierta parqueadero estructura metalica y policarbonato </t>
  </si>
  <si>
    <t>mantenimiento cubierta y cambio policarbonato parqueaderos</t>
  </si>
  <si>
    <t xml:space="preserve">Cerramiento en malla  eslabonada con tubo galvanizado para division predio </t>
  </si>
  <si>
    <t xml:space="preserve">suministro e instalación de ventanería en aluminio con los vidrios </t>
  </si>
  <si>
    <t>m2</t>
  </si>
  <si>
    <t>VENTANAS Y PUERTAS</t>
  </si>
  <si>
    <t xml:space="preserve">Suministro e instalación de vidrios de 4mm para marquesina y mantenimiento </t>
  </si>
  <si>
    <t>VIDRIOS</t>
  </si>
  <si>
    <t>COSTO BÁSICO</t>
  </si>
  <si>
    <t>AIU</t>
  </si>
  <si>
    <t>IMPREVISTOS</t>
  </si>
  <si>
    <t>IVA(19%)</t>
  </si>
  <si>
    <t>ANEXO No. 5</t>
  </si>
  <si>
    <t>MINISTERIO DE TRANSPORTE</t>
  </si>
  <si>
    <t>INSTITUTO NACIONAL DE VÍAS</t>
  </si>
  <si>
    <t>DIRECCION TERRITORIAL CAUCA</t>
  </si>
  <si>
    <t>ANÁLISIS DE PRECIOS UNITARIOS</t>
  </si>
  <si>
    <t>OBJETO : OBRAS DE MANTENIMIENTO DEL EDIFICIO SEDE DEL INSTITUTO NACIONAL DE VÍAS-DIRECCIÓN TERRITORIAL</t>
  </si>
  <si>
    <t>ITEM 2.1 : Suministro y colocación de persiana enrollable (BLACKOUT) fibra blanco alabaste de dimensiones 1,82 m de ancho x 1,90 m de alto (3 OFICINAS)</t>
  </si>
  <si>
    <t>UNIDAD  :</t>
  </si>
  <si>
    <t>UND</t>
  </si>
  <si>
    <t>Tipo</t>
  </si>
  <si>
    <t>Tarifa/Hora</t>
  </si>
  <si>
    <t>Rendimiento</t>
  </si>
  <si>
    <t>Valor-Unit.</t>
  </si>
  <si>
    <t>Herramienta (% mano obra)</t>
  </si>
  <si>
    <t>Menor</t>
  </si>
  <si>
    <t>Andamio y materiales (% mano de obra)</t>
  </si>
  <si>
    <t>Mayor</t>
  </si>
  <si>
    <t>Sub-Total</t>
  </si>
  <si>
    <t>II. MATERIALES EN OBRA</t>
  </si>
  <si>
    <t>Precio-Unit.</t>
  </si>
  <si>
    <t>Cantidad</t>
  </si>
  <si>
    <t>Persiana enrollable Blackout 1,82 x 1,92 m</t>
  </si>
  <si>
    <t>Material</t>
  </si>
  <si>
    <t>Vol-peso ó Cant.</t>
  </si>
  <si>
    <t>Distancia</t>
  </si>
  <si>
    <r>
      <t>M</t>
    </r>
    <r>
      <rPr>
        <vertAlign val="superscript"/>
        <sz val="8"/>
        <rFont val="Arial"/>
        <family val="2"/>
      </rPr>
      <t>3</t>
    </r>
    <r>
      <rPr>
        <sz val="8"/>
        <rFont val="Arial"/>
        <family val="2"/>
      </rPr>
      <t>-Km</t>
    </r>
  </si>
  <si>
    <t>Tarifa</t>
  </si>
  <si>
    <t>Trabajador</t>
  </si>
  <si>
    <t>Jornal</t>
  </si>
  <si>
    <t>Prestaciones</t>
  </si>
  <si>
    <t>Jornal Total</t>
  </si>
  <si>
    <t>Oficial (1)</t>
  </si>
  <si>
    <t>Ayudante  (1)</t>
  </si>
  <si>
    <t>Total Costo Directo</t>
  </si>
  <si>
    <t>Precio unitario total aproximado al peso</t>
  </si>
  <si>
    <t>NOMBRE DEL CONTRATISTA:______________________________________</t>
  </si>
  <si>
    <t>FECHA:____________________</t>
  </si>
  <si>
    <t>NOMBRE Y FIRMA DEL REPRESENTANTE LEGAL:______________________</t>
  </si>
  <si>
    <t>ITEM  : Suministro e instalacion aire acondicionado (3 OFICINAS)</t>
  </si>
  <si>
    <t xml:space="preserve">Aire acondicionado 12000btu 220v dual </t>
  </si>
  <si>
    <t>Salida Tomma 110-120V</t>
  </si>
  <si>
    <t>Punto Desague</t>
  </si>
  <si>
    <t>ITEM 4.1 : Recorrido y ajuste de tejas, arreglo de goteras, reposición de las deterioradas laboratorio de geotecnia</t>
  </si>
  <si>
    <t>Teja en fibrocementeo #6 de 1.83 x 0,92 m</t>
  </si>
  <si>
    <t>ITEM 4.2 : Pintura e impermeabilizante fachada en ladrillo</t>
  </si>
  <si>
    <t>Andamio (% mano de obra)</t>
  </si>
  <si>
    <t>Pintura transparente protectora de fachadas en ladrillo</t>
  </si>
  <si>
    <t>GL</t>
  </si>
  <si>
    <t>Agua</t>
  </si>
  <si>
    <t>L</t>
  </si>
  <si>
    <t>Ayudante (1) Lavado</t>
  </si>
  <si>
    <t>ITEM 4.3 : Mantenimiento y reparación de impermeabilización losa de cubierta archivo</t>
  </si>
  <si>
    <t>Andamio multidireccional de carga certificado T-4m</t>
  </si>
  <si>
    <t>Tela de refuerzo para impermeabilización (Rollo 50 m2)</t>
  </si>
  <si>
    <t>Pintura reflectiva de Aluminio 3kg</t>
  </si>
  <si>
    <t>Emulsión Asfáltica</t>
  </si>
  <si>
    <t>KG</t>
  </si>
  <si>
    <t>ITEM 4.4 : Pintura 3M cielo raso (laboratorio y archivo)</t>
  </si>
  <si>
    <t xml:space="preserve">Estuco plastico (27KG) </t>
  </si>
  <si>
    <t>Pintura vinilo Tipo II</t>
  </si>
  <si>
    <t>ITEM 4.5 : Pintura rejas, baranda metálica y malla eslabonada</t>
  </si>
  <si>
    <t>Compresor</t>
  </si>
  <si>
    <t>Pintura esmalte para exteriores</t>
  </si>
  <si>
    <t>ITEM 4.6 : Puerta en tubería galvanizada de 1 1/2" para cerramiento de 2x2 m</t>
  </si>
  <si>
    <t>Soldadura eléctrica</t>
  </si>
  <si>
    <t>Tubería galvanizada para cerramiento de 1 1/2" x 6m</t>
  </si>
  <si>
    <t>M</t>
  </si>
  <si>
    <t>Pasador metálico de 3"</t>
  </si>
  <si>
    <t>Bisagra armillar hierro 2"</t>
  </si>
  <si>
    <t>Malla eslabonada 2" x 2" Calibre 13</t>
  </si>
  <si>
    <t>Ángulo de 1" x 1/8"</t>
  </si>
  <si>
    <t>Soldadura para hierro estructural</t>
  </si>
  <si>
    <t>Cuadrilla A 1 oficial + 4 ayudantes</t>
  </si>
  <si>
    <t xml:space="preserve">Cuadrilla S 1 soldador + 1 ayudante práctico </t>
  </si>
  <si>
    <t>ITEM 4.7 : Puerta en tubería galvanizada de 1 1/2" para cerramiento de 2x0,9 m</t>
  </si>
  <si>
    <t>GLOBAL</t>
  </si>
  <si>
    <t>Perlines 100x50mm sección C, de 6m x 1.5mm anticorrosivo</t>
  </si>
  <si>
    <t>m</t>
  </si>
  <si>
    <t>Varilla de acero de 1/2 pulg</t>
  </si>
  <si>
    <t>Lámina de policarbonato alveolar de 6mm Cristal 1,05 x 2,95 m</t>
  </si>
  <si>
    <t>und</t>
  </si>
  <si>
    <t>Tornillos autoperforantes de 3/4 cabeza hexagonal</t>
  </si>
  <si>
    <t>Ángulo 6 metros 25 x 25 mm ancho</t>
  </si>
  <si>
    <t>Tubo rectangular 40 x 20 x 1.1mm Cal.18 x 6m</t>
  </si>
  <si>
    <t>Personal requerido para la fabricación de estructura metálica</t>
  </si>
  <si>
    <t>ITEM 4.10 : Mantenimiento cubierta y cambio policarbonato parqueaderos</t>
  </si>
  <si>
    <t>Tornillo autoperforante 3/4</t>
  </si>
  <si>
    <t>Pintura en aceite</t>
  </si>
  <si>
    <t>Ayudante  (3)</t>
  </si>
  <si>
    <t>ITEM 4.11 : Cerramiento en malla eslabonada con tubo galvanizado para división predio</t>
  </si>
  <si>
    <t>Alambre galvanizado Calibre 12</t>
  </si>
  <si>
    <t>Ángulo 1" x 1/8"</t>
  </si>
  <si>
    <t>Tubo galvanizado para cerramiento de 1 1/2" x 6m incluye tapa</t>
  </si>
  <si>
    <t>Excavación en tierra seca de 0 - 2m</t>
  </si>
  <si>
    <t>M3</t>
  </si>
  <si>
    <t>Concreto de f'c= 21 Mpa con 5% desperdicio</t>
  </si>
  <si>
    <t>Cuadrilla AS 1 oficial + 4 ayudantes</t>
  </si>
  <si>
    <t>ITEM 5.1 : Suministro e instalación de ventanería en aluminio con los vidrios</t>
  </si>
  <si>
    <t>Ventanería corrediza en aluminio calibre 744</t>
  </si>
  <si>
    <t xml:space="preserve">Vidrio de 4mm transparante </t>
  </si>
  <si>
    <t>Ayudante (1)</t>
  </si>
  <si>
    <t>ITEM 6.1 : Suministro e instalación de vidrios de 4mm para marquesina y mantenimiento</t>
  </si>
  <si>
    <t>Vidrio de 4mm transparente</t>
  </si>
  <si>
    <t>Silicona transparente sellador de vidrios</t>
  </si>
  <si>
    <t xml:space="preserve">global </t>
  </si>
  <si>
    <t>Aseo general (inluye bote de escombros y sobrantes )</t>
  </si>
  <si>
    <t xml:space="preserve">ITEM 4.8 : Construcción cubierta parqueadero estructura metálica y policarbonato 5,37 de ancho por 8,55 de largo </t>
  </si>
  <si>
    <t>ADMINISTRACIÓN (INCLUYE UN 1% PARA LOS PROTOCOLOS DE BIOSEGURIDAD)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</si>
</sst>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2" formatCode="_-&quot;$&quot;\ * #,##0_-;\-&quot;$&quot;\ * #,##0_-;_-&quot;$&quot;\ * &quot;-&quot;_-;_-@_-"/>
    <numFmt numFmtId="43" formatCode="_-* #,##0.00_-;\-* #,##0.00_-;_-* &quot;-&quot;??_-;_-@_-"/>
    <numFmt numFmtId="164" formatCode="_-* #,##0.00\ _€_-;\-* #,##0.00\ _€_-;_-* &quot;-&quot;??\ _€_-;_-@_-"/>
    <numFmt numFmtId="165" formatCode="_ &quot;$&quot;\ * #,##0_ ;_ &quot;$&quot;\ * \-#,##0_ ;_ &quot;$&quot;\ * &quot;-&quot;_ ;_ @_ "/>
    <numFmt numFmtId="166" formatCode="&quot;$&quot;\ #,##0.00;[Red]&quot;$&quot;\ \-#,##0.00"/>
    <numFmt numFmtId="167" formatCode="&quot;$&quot;\ #,##0.00_);\(&quot;$&quot;\ #,##0.00\)"/>
    <numFmt numFmtId="168" formatCode="&quot;$&quot;\ #,##0.00"/>
    <numFmt numFmtId="169" formatCode="_-[$$-240A]* #,##0.00_-;\-[$$-240A]* #,##0.00_-;_-[$$-240A]* &quot;-&quot;??_-;_-@_-"/>
    <numFmt numFmtId="170" formatCode="_-[$$-240A]\ * #,##0.00_ ;_-[$$-240A]\ * \-#,##0.00\ ;_-[$$-240A]\ * &quot;-&quot;??_ ;_-@_ "/>
    <numFmt numFmtId="171" formatCode="_-* #,##0.00\ &quot;Pts&quot;_-;\-* #,##0.00\ &quot;Pts&quot;_-;_-* &quot;-&quot;??\ &quot;Pts&quot;_-;_-@_-"/>
    <numFmt numFmtId="172" formatCode="_([$$-240A]\ * #,##0.00_);_([$$-240A]\ * \(#,##0.00\);_([$$-240A]\ * &quot;-&quot;??_);_(@_)"/>
    <numFmt numFmtId="173" formatCode="0.0%"/>
    <numFmt numFmtId="174" formatCode="0#.00\ \L\t"/>
    <numFmt numFmtId="175" formatCode="_ * #,##0.00_ ;_ * \-#,##0.00_ ;_ * &quot;-&quot;??_ ;_ @_ "/>
    <numFmt numFmtId="176" formatCode="0.00;[Red]0.00"/>
    <numFmt numFmtId="177" formatCode="0.000"/>
    <numFmt numFmtId="178" formatCode="0.0000"/>
    <numFmt numFmtId="179" formatCode="_-[$$-240A]\ * #,##0.00_-;\-[$$-240A]\ * #,##0.00_-;_-[$$-240A]\ * &quot;-&quot;??_-;_-@_-"/>
  </numFmts>
  <fonts count="2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0"/>
      <color rgb="FFFF0000"/>
      <name val="Arial"/>
      <family val="2"/>
    </font>
    <font>
      <u/>
      <sz val="10"/>
      <color indexed="12"/>
      <name val="Arial"/>
      <family val="2"/>
    </font>
    <font>
      <u/>
      <sz val="11"/>
      <name val="Arial"/>
      <family val="2"/>
    </font>
    <font>
      <sz val="10"/>
      <name val="Geneva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b/>
      <sz val="10"/>
      <color theme="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color indexed="63"/>
      <name val="Arial"/>
      <family val="2"/>
    </font>
    <font>
      <b/>
      <u/>
      <sz val="16"/>
      <name val="Arial"/>
      <family val="2"/>
    </font>
    <font>
      <b/>
      <sz val="12"/>
      <name val="Arial"/>
      <family val="2"/>
    </font>
    <font>
      <vertAlign val="superscript"/>
      <sz val="8"/>
      <name val="Arial"/>
      <family val="2"/>
    </font>
    <font>
      <sz val="16"/>
      <name val="Arial"/>
      <family val="2"/>
    </font>
    <font>
      <b/>
      <sz val="24"/>
      <color rgb="FFFF0000"/>
      <name val="Arial"/>
      <family val="2"/>
    </font>
    <font>
      <b/>
      <sz val="10"/>
      <color rgb="FF000000"/>
      <name val="Tahoma"/>
      <family val="2"/>
    </font>
    <font>
      <sz val="10"/>
      <color rgb="FF000000"/>
      <name val="Tahoma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8">
    <xf numFmtId="0" fontId="0" fillId="0" borderId="0"/>
    <xf numFmtId="0" fontId="1" fillId="0" borderId="0"/>
    <xf numFmtId="0" fontId="1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1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1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1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3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 wrapText="1"/>
    </xf>
    <xf numFmtId="0" fontId="5" fillId="0" borderId="14" xfId="6" applyFont="1" applyBorder="1" applyAlignment="1">
      <alignment horizontal="center" vertical="center" wrapText="1"/>
    </xf>
    <xf numFmtId="4" fontId="6" fillId="0" borderId="3" xfId="7" applyNumberFormat="1" applyFont="1" applyBorder="1" applyAlignment="1">
      <alignment vertical="center" wrapText="1"/>
    </xf>
    <xf numFmtId="167" fontId="6" fillId="0" borderId="3" xfId="8" applyNumberFormat="1" applyFont="1" applyBorder="1" applyAlignment="1">
      <alignment horizontal="right" vertical="center" wrapText="1"/>
    </xf>
    <xf numFmtId="167" fontId="6" fillId="0" borderId="20" xfId="8" applyNumberFormat="1" applyFont="1" applyBorder="1" applyAlignment="1">
      <alignment horizontal="right" vertical="center" wrapText="1"/>
    </xf>
    <xf numFmtId="167" fontId="6" fillId="0" borderId="22" xfId="8" applyNumberFormat="1" applyFont="1" applyBorder="1" applyAlignment="1">
      <alignment horizontal="right" vertical="center" wrapText="1"/>
    </xf>
    <xf numFmtId="168" fontId="5" fillId="0" borderId="23" xfId="7" applyNumberFormat="1" applyFont="1" applyBorder="1" applyAlignment="1">
      <alignment horizontal="right" vertical="center"/>
    </xf>
    <xf numFmtId="167" fontId="6" fillId="0" borderId="24" xfId="8" applyNumberFormat="1" applyFont="1" applyBorder="1" applyAlignment="1">
      <alignment horizontal="right" vertical="center" wrapText="1"/>
    </xf>
    <xf numFmtId="0" fontId="6" fillId="0" borderId="3" xfId="9" applyFont="1" applyBorder="1" applyAlignment="1">
      <alignment horizontal="center" vertical="center"/>
    </xf>
    <xf numFmtId="0" fontId="6" fillId="0" borderId="3" xfId="9" applyFont="1" applyBorder="1" applyAlignment="1">
      <alignment horizontal="left" vertical="center"/>
    </xf>
    <xf numFmtId="0" fontId="6" fillId="0" borderId="8" xfId="5" applyFont="1" applyBorder="1"/>
    <xf numFmtId="0" fontId="6" fillId="0" borderId="8" xfId="5" applyFont="1" applyBorder="1" applyAlignment="1">
      <alignment horizontal="center"/>
    </xf>
    <xf numFmtId="0" fontId="6" fillId="0" borderId="3" xfId="9" applyFont="1" applyBorder="1" applyAlignment="1">
      <alignment horizontal="left" vertical="center" wrapText="1"/>
    </xf>
    <xf numFmtId="167" fontId="6" fillId="0" borderId="3" xfId="8" quotePrefix="1" applyNumberFormat="1" applyFont="1" applyBorder="1" applyAlignment="1">
      <alignment horizontal="right" vertical="center" wrapText="1"/>
    </xf>
    <xf numFmtId="0" fontId="6" fillId="0" borderId="19" xfId="9" applyFont="1" applyBorder="1" applyAlignment="1">
      <alignment horizontal="center" vertical="center"/>
    </xf>
    <xf numFmtId="167" fontId="6" fillId="0" borderId="21" xfId="8" applyNumberFormat="1" applyFont="1" applyBorder="1" applyAlignment="1">
      <alignment horizontal="right" vertical="center" wrapText="1"/>
    </xf>
    <xf numFmtId="168" fontId="5" fillId="0" borderId="26" xfId="7" applyNumberFormat="1" applyFont="1" applyBorder="1" applyAlignment="1">
      <alignment horizontal="right" vertical="center"/>
    </xf>
    <xf numFmtId="49" fontId="5" fillId="0" borderId="0" xfId="10" applyNumberFormat="1" applyFont="1" applyAlignment="1">
      <alignment horizontal="right" vertical="center"/>
    </xf>
    <xf numFmtId="170" fontId="5" fillId="0" borderId="0" xfId="10" applyNumberFormat="1" applyFont="1" applyAlignment="1">
      <alignment vertical="center"/>
    </xf>
    <xf numFmtId="0" fontId="6" fillId="0" borderId="0" xfId="11" applyFont="1"/>
    <xf numFmtId="0" fontId="6" fillId="0" borderId="0" xfId="11" applyFont="1" applyAlignment="1">
      <alignment horizontal="center"/>
    </xf>
    <xf numFmtId="0" fontId="6" fillId="0" borderId="32" xfId="11" applyFont="1" applyBorder="1" applyAlignment="1">
      <alignment horizontal="left" vertical="center"/>
    </xf>
    <xf numFmtId="172" fontId="6" fillId="0" borderId="24" xfId="12" applyNumberFormat="1" applyFont="1" applyBorder="1" applyAlignment="1">
      <alignment vertical="center"/>
    </xf>
    <xf numFmtId="0" fontId="6" fillId="0" borderId="0" xfId="6" applyFont="1" applyAlignment="1">
      <alignment horizontal="center" vertical="center"/>
    </xf>
    <xf numFmtId="9" fontId="6" fillId="0" borderId="5" xfId="12" applyNumberFormat="1" applyFont="1" applyBorder="1" applyAlignment="1">
      <alignment horizontal="center" vertical="center"/>
    </xf>
    <xf numFmtId="172" fontId="6" fillId="0" borderId="5" xfId="12" applyNumberFormat="1" applyFont="1" applyBorder="1" applyAlignment="1">
      <alignment vertical="center"/>
    </xf>
    <xf numFmtId="0" fontId="6" fillId="0" borderId="6" xfId="11" applyFont="1" applyBorder="1" applyAlignment="1">
      <alignment vertical="center"/>
    </xf>
    <xf numFmtId="0" fontId="5" fillId="0" borderId="32" xfId="11" applyFont="1" applyBorder="1" applyAlignment="1">
      <alignment horizontal="left" vertical="center"/>
    </xf>
    <xf numFmtId="172" fontId="5" fillId="0" borderId="24" xfId="12" applyNumberFormat="1" applyFont="1" applyBorder="1" applyAlignment="1">
      <alignment vertical="center"/>
    </xf>
    <xf numFmtId="0" fontId="6" fillId="0" borderId="32" xfId="11" applyFont="1" applyBorder="1" applyAlignment="1">
      <alignment horizontal="left" vertical="center" wrapText="1"/>
    </xf>
    <xf numFmtId="0" fontId="6" fillId="0" borderId="6" xfId="11" applyFont="1" applyBorder="1" applyAlignment="1">
      <alignment horizontal="right" vertical="center"/>
    </xf>
    <xf numFmtId="0" fontId="5" fillId="0" borderId="33" xfId="11" applyFont="1" applyBorder="1" applyAlignment="1">
      <alignment horizontal="left" vertical="center"/>
    </xf>
    <xf numFmtId="9" fontId="6" fillId="0" borderId="34" xfId="12" applyNumberFormat="1" applyFont="1" applyBorder="1" applyAlignment="1">
      <alignment horizontal="center" vertical="center"/>
    </xf>
    <xf numFmtId="172" fontId="5" fillId="0" borderId="34" xfId="12" applyNumberFormat="1" applyFont="1" applyBorder="1" applyAlignment="1">
      <alignment vertical="center"/>
    </xf>
    <xf numFmtId="0" fontId="6" fillId="0" borderId="35" xfId="11" applyFont="1" applyBorder="1" applyAlignment="1">
      <alignment vertical="center"/>
    </xf>
    <xf numFmtId="2" fontId="6" fillId="0" borderId="0" xfId="11" applyNumberFormat="1" applyFont="1"/>
    <xf numFmtId="172" fontId="6" fillId="0" borderId="0" xfId="12" applyNumberFormat="1" applyFont="1"/>
    <xf numFmtId="39" fontId="5" fillId="0" borderId="0" xfId="12" applyNumberFormat="1" applyFont="1" applyAlignment="1">
      <alignment vertical="center"/>
    </xf>
    <xf numFmtId="0" fontId="5" fillId="0" borderId="29" xfId="2" applyFont="1" applyBorder="1" applyAlignment="1">
      <alignment vertical="center"/>
    </xf>
    <xf numFmtId="170" fontId="5" fillId="3" borderId="20" xfId="13" applyNumberFormat="1" applyFont="1" applyFill="1" applyBorder="1" applyAlignment="1">
      <alignment horizontal="center" vertical="center"/>
    </xf>
    <xf numFmtId="170" fontId="5" fillId="3" borderId="3" xfId="13" applyNumberFormat="1" applyFont="1" applyFill="1" applyBorder="1" applyAlignment="1">
      <alignment horizontal="center" vertical="center"/>
    </xf>
    <xf numFmtId="0" fontId="2" fillId="4" borderId="16" xfId="2" applyFont="1" applyFill="1" applyBorder="1" applyAlignment="1">
      <alignment vertical="center"/>
    </xf>
    <xf numFmtId="0" fontId="2" fillId="4" borderId="17" xfId="2" applyFont="1" applyFill="1" applyBorder="1" applyAlignment="1">
      <alignment vertical="center"/>
    </xf>
    <xf numFmtId="0" fontId="2" fillId="4" borderId="18" xfId="2" applyFont="1" applyFill="1" applyBorder="1" applyAlignment="1">
      <alignment vertical="center"/>
    </xf>
    <xf numFmtId="0" fontId="1" fillId="0" borderId="19" xfId="2" applyFont="1" applyBorder="1" applyAlignment="1">
      <alignment horizontal="center" vertical="center"/>
    </xf>
    <xf numFmtId="0" fontId="1" fillId="0" borderId="3" xfId="6" applyFont="1" applyBorder="1" applyAlignment="1">
      <alignment horizontal="center" vertical="center"/>
    </xf>
    <xf numFmtId="0" fontId="1" fillId="0" borderId="3" xfId="6" applyFont="1" applyBorder="1" applyAlignment="1">
      <alignment horizontal="left" vertical="center" wrapText="1"/>
    </xf>
    <xf numFmtId="4" fontId="1" fillId="0" borderId="3" xfId="7" applyNumberFormat="1" applyFont="1" applyBorder="1" applyAlignment="1">
      <alignment vertical="center" wrapText="1"/>
    </xf>
    <xf numFmtId="167" fontId="1" fillId="0" borderId="3" xfId="8" applyNumberFormat="1" applyFont="1" applyBorder="1" applyAlignment="1">
      <alignment horizontal="right" vertical="center" wrapText="1"/>
    </xf>
    <xf numFmtId="167" fontId="1" fillId="0" borderId="20" xfId="8" applyNumberFormat="1" applyFont="1" applyBorder="1" applyAlignment="1">
      <alignment horizontal="right" vertical="center" wrapText="1"/>
    </xf>
    <xf numFmtId="0" fontId="1" fillId="0" borderId="7" xfId="2" applyFont="1" applyBorder="1" applyAlignment="1">
      <alignment horizontal="left" vertical="center"/>
    </xf>
    <xf numFmtId="0" fontId="1" fillId="0" borderId="8" xfId="6" applyFont="1" applyBorder="1" applyAlignment="1">
      <alignment horizontal="center" vertical="center"/>
    </xf>
    <xf numFmtId="0" fontId="1" fillId="0" borderId="8" xfId="6" applyFont="1" applyBorder="1" applyAlignment="1">
      <alignment horizontal="left" vertical="center" wrapText="1"/>
    </xf>
    <xf numFmtId="4" fontId="1" fillId="0" borderId="21" xfId="7" applyNumberFormat="1" applyFont="1" applyBorder="1" applyAlignment="1">
      <alignment vertical="center" wrapText="1"/>
    </xf>
    <xf numFmtId="167" fontId="1" fillId="0" borderId="22" xfId="8" applyNumberFormat="1" applyFont="1" applyBorder="1" applyAlignment="1">
      <alignment horizontal="right" vertical="center" wrapText="1"/>
    </xf>
    <xf numFmtId="168" fontId="2" fillId="0" borderId="23" xfId="7" applyNumberFormat="1" applyFont="1" applyBorder="1" applyAlignment="1">
      <alignment horizontal="right" vertical="center"/>
    </xf>
    <xf numFmtId="0" fontId="1" fillId="0" borderId="3" xfId="6" applyFont="1" applyBorder="1" applyAlignment="1">
      <alignment horizontal="left" vertical="center"/>
    </xf>
    <xf numFmtId="167" fontId="1" fillId="0" borderId="24" xfId="8" applyNumberFormat="1" applyFont="1" applyBorder="1" applyAlignment="1">
      <alignment horizontal="right" vertical="center" wrapText="1"/>
    </xf>
    <xf numFmtId="0" fontId="1" fillId="0" borderId="3" xfId="9" applyFont="1" applyBorder="1" applyAlignment="1">
      <alignment horizontal="center" vertical="center"/>
    </xf>
    <xf numFmtId="0" fontId="1" fillId="0" borderId="8" xfId="5" applyFont="1" applyBorder="1"/>
    <xf numFmtId="0" fontId="1" fillId="0" borderId="8" xfId="5" applyFont="1" applyBorder="1" applyAlignment="1">
      <alignment horizontal="center"/>
    </xf>
    <xf numFmtId="4" fontId="1" fillId="0" borderId="0" xfId="7" applyNumberFormat="1" applyFont="1" applyBorder="1" applyAlignment="1">
      <alignment vertical="center" wrapText="1"/>
    </xf>
    <xf numFmtId="0" fontId="1" fillId="0" borderId="3" xfId="2" applyFont="1" applyBorder="1" applyAlignment="1">
      <alignment horizontal="center" vertical="center"/>
    </xf>
    <xf numFmtId="0" fontId="1" fillId="0" borderId="3" xfId="2" applyFont="1" applyBorder="1" applyAlignment="1">
      <alignment horizontal="left" vertical="center" wrapText="1"/>
    </xf>
    <xf numFmtId="167" fontId="1" fillId="0" borderId="3" xfId="8" quotePrefix="1" applyNumberFormat="1" applyFont="1" applyBorder="1" applyAlignment="1">
      <alignment horizontal="right" vertical="center" wrapText="1"/>
    </xf>
    <xf numFmtId="0" fontId="1" fillId="0" borderId="19" xfId="9" applyFont="1" applyBorder="1" applyAlignment="1">
      <alignment horizontal="center" vertical="center"/>
    </xf>
    <xf numFmtId="0" fontId="1" fillId="0" borderId="25" xfId="2" applyFont="1" applyBorder="1" applyAlignment="1">
      <alignment horizontal="left" vertical="center"/>
    </xf>
    <xf numFmtId="0" fontId="1" fillId="0" borderId="0" xfId="2" applyFont="1" applyAlignment="1">
      <alignment horizontal="center" vertical="center"/>
    </xf>
    <xf numFmtId="0" fontId="1" fillId="0" borderId="0" xfId="2" applyFont="1" applyAlignment="1">
      <alignment horizontal="left" vertical="center" wrapText="1"/>
    </xf>
    <xf numFmtId="167" fontId="1" fillId="0" borderId="21" xfId="8" applyNumberFormat="1" applyFont="1" applyBorder="1" applyAlignment="1">
      <alignment horizontal="right" vertical="center" wrapText="1"/>
    </xf>
    <xf numFmtId="168" fontId="2" fillId="0" borderId="26" xfId="7" applyNumberFormat="1" applyFont="1" applyBorder="1" applyAlignment="1">
      <alignment horizontal="right" vertical="center"/>
    </xf>
    <xf numFmtId="2" fontId="1" fillId="0" borderId="8" xfId="2" applyNumberFormat="1" applyFont="1" applyBorder="1" applyAlignment="1">
      <alignment horizontal="center" vertical="center"/>
    </xf>
    <xf numFmtId="0" fontId="1" fillId="0" borderId="8" xfId="2" applyFont="1" applyBorder="1" applyAlignment="1">
      <alignment horizontal="left" vertical="center"/>
    </xf>
    <xf numFmtId="0" fontId="1" fillId="0" borderId="8" xfId="2" applyFont="1" applyBorder="1" applyAlignment="1">
      <alignment horizontal="center" vertical="center"/>
    </xf>
    <xf numFmtId="0" fontId="1" fillId="0" borderId="8" xfId="2" applyFont="1" applyBorder="1" applyAlignment="1">
      <alignment horizontal="left" vertical="center" wrapText="1"/>
    </xf>
    <xf numFmtId="169" fontId="2" fillId="4" borderId="18" xfId="2" applyNumberFormat="1" applyFont="1" applyFill="1" applyBorder="1" applyAlignment="1">
      <alignment vertical="center"/>
    </xf>
    <xf numFmtId="49" fontId="2" fillId="0" borderId="0" xfId="10" applyNumberFormat="1" applyFont="1" applyAlignment="1">
      <alignment horizontal="right" vertical="center"/>
    </xf>
    <xf numFmtId="170" fontId="2" fillId="0" borderId="0" xfId="10" applyNumberFormat="1" applyFont="1" applyAlignment="1">
      <alignment vertical="center"/>
    </xf>
    <xf numFmtId="0" fontId="1" fillId="0" borderId="0" xfId="11" applyFont="1"/>
    <xf numFmtId="0" fontId="1" fillId="0" borderId="0" xfId="11" applyFont="1" applyAlignment="1">
      <alignment horizontal="center"/>
    </xf>
    <xf numFmtId="0" fontId="7" fillId="0" borderId="31" xfId="11" applyFont="1" applyBorder="1" applyAlignment="1">
      <alignment horizontal="right" vertical="center"/>
    </xf>
    <xf numFmtId="172" fontId="1" fillId="0" borderId="12" xfId="12" applyNumberFormat="1" applyFont="1" applyBorder="1" applyAlignment="1">
      <alignment vertical="center"/>
    </xf>
    <xf numFmtId="0" fontId="1" fillId="0" borderId="32" xfId="11" applyFont="1" applyBorder="1" applyAlignment="1">
      <alignment horizontal="left" vertical="center"/>
    </xf>
    <xf numFmtId="173" fontId="1" fillId="0" borderId="5" xfId="12" applyNumberFormat="1" applyFont="1" applyBorder="1" applyAlignment="1">
      <alignment horizontal="center" vertical="center"/>
    </xf>
    <xf numFmtId="0" fontId="2" fillId="0" borderId="5" xfId="11" applyFont="1" applyBorder="1" applyAlignment="1">
      <alignment vertical="center"/>
    </xf>
    <xf numFmtId="0" fontId="2" fillId="0" borderId="6" xfId="11" applyFont="1" applyBorder="1" applyAlignment="1">
      <alignment horizontal="right" vertical="center"/>
    </xf>
    <xf numFmtId="172" fontId="1" fillId="0" borderId="24" xfId="12" applyNumberFormat="1" applyFont="1" applyBorder="1" applyAlignment="1">
      <alignment vertical="center"/>
    </xf>
    <xf numFmtId="0" fontId="1" fillId="0" borderId="0" xfId="6" applyFont="1" applyAlignment="1">
      <alignment horizontal="center" vertical="center"/>
    </xf>
    <xf numFmtId="9" fontId="1" fillId="0" borderId="5" xfId="12" applyNumberFormat="1" applyFont="1" applyBorder="1" applyAlignment="1">
      <alignment horizontal="center" vertical="center"/>
    </xf>
    <xf numFmtId="172" fontId="1" fillId="0" borderId="5" xfId="12" applyNumberFormat="1" applyFont="1" applyBorder="1" applyAlignment="1">
      <alignment vertical="center"/>
    </xf>
    <xf numFmtId="0" fontId="1" fillId="0" borderId="6" xfId="11" applyFont="1" applyBorder="1" applyAlignment="1">
      <alignment vertical="center"/>
    </xf>
    <xf numFmtId="0" fontId="2" fillId="0" borderId="32" xfId="11" applyFont="1" applyBorder="1" applyAlignment="1">
      <alignment horizontal="left" vertical="center"/>
    </xf>
    <xf numFmtId="172" fontId="2" fillId="0" borderId="24" xfId="12" applyNumberFormat="1" applyFont="1" applyBorder="1" applyAlignment="1">
      <alignment vertical="center"/>
    </xf>
    <xf numFmtId="0" fontId="1" fillId="0" borderId="32" xfId="11" applyFont="1" applyBorder="1" applyAlignment="1">
      <alignment horizontal="left" vertical="center" wrapText="1"/>
    </xf>
    <xf numFmtId="0" fontId="1" fillId="0" borderId="6" xfId="11" applyFont="1" applyBorder="1" applyAlignment="1">
      <alignment horizontal="right" vertical="center"/>
    </xf>
    <xf numFmtId="0" fontId="1" fillId="0" borderId="0" xfId="11" applyFont="1" applyAlignment="1">
      <alignment horizontal="center" vertical="center" wrapText="1"/>
    </xf>
    <xf numFmtId="0" fontId="2" fillId="0" borderId="33" xfId="11" applyFont="1" applyBorder="1" applyAlignment="1">
      <alignment horizontal="left" vertical="center"/>
    </xf>
    <xf numFmtId="9" fontId="1" fillId="0" borderId="34" xfId="12" applyNumberFormat="1" applyFont="1" applyBorder="1" applyAlignment="1">
      <alignment horizontal="center" vertical="center"/>
    </xf>
    <xf numFmtId="172" fontId="2" fillId="0" borderId="34" xfId="12" applyNumberFormat="1" applyFont="1" applyBorder="1" applyAlignment="1">
      <alignment vertical="center"/>
    </xf>
    <xf numFmtId="0" fontId="1" fillId="0" borderId="35" xfId="11" applyFont="1" applyBorder="1" applyAlignment="1">
      <alignment vertical="center"/>
    </xf>
    <xf numFmtId="2" fontId="1" fillId="0" borderId="0" xfId="11" applyNumberFormat="1" applyFont="1"/>
    <xf numFmtId="172" fontId="1" fillId="0" borderId="0" xfId="12" applyNumberFormat="1" applyFont="1"/>
    <xf numFmtId="39" fontId="2" fillId="0" borderId="0" xfId="12" applyNumberFormat="1" applyFont="1" applyAlignment="1">
      <alignment vertical="center"/>
    </xf>
    <xf numFmtId="0" fontId="2" fillId="0" borderId="29" xfId="2" applyFont="1" applyBorder="1" applyAlignment="1">
      <alignment vertical="center"/>
    </xf>
    <xf numFmtId="170" fontId="2" fillId="3" borderId="20" xfId="13" applyNumberFormat="1" applyFont="1" applyFill="1" applyBorder="1" applyAlignment="1">
      <alignment horizontal="center" vertical="center"/>
    </xf>
    <xf numFmtId="170" fontId="2" fillId="3" borderId="3" xfId="13" applyNumberFormat="1" applyFont="1" applyFill="1" applyBorder="1" applyAlignment="1">
      <alignment horizontal="center" vertical="center"/>
    </xf>
    <xf numFmtId="0" fontId="2" fillId="0" borderId="0" xfId="5" applyFont="1" applyAlignment="1">
      <alignment horizontal="center"/>
    </xf>
    <xf numFmtId="9" fontId="1" fillId="2" borderId="24" xfId="4" applyFont="1" applyFill="1" applyBorder="1" applyAlignment="1">
      <alignment horizontal="center" vertical="center" wrapText="1"/>
    </xf>
    <xf numFmtId="0" fontId="5" fillId="4" borderId="16" xfId="9" applyFont="1" applyFill="1" applyBorder="1" applyAlignment="1">
      <alignment vertical="center"/>
    </xf>
    <xf numFmtId="0" fontId="5" fillId="4" borderId="17" xfId="9" applyFont="1" applyFill="1" applyBorder="1" applyAlignment="1">
      <alignment vertical="center"/>
    </xf>
    <xf numFmtId="0" fontId="5" fillId="4" borderId="18" xfId="9" applyFont="1" applyFill="1" applyBorder="1" applyAlignment="1">
      <alignment vertical="center"/>
    </xf>
    <xf numFmtId="0" fontId="6" fillId="0" borderId="7" xfId="9" applyFont="1" applyBorder="1" applyAlignment="1">
      <alignment horizontal="left" vertical="center"/>
    </xf>
    <xf numFmtId="0" fontId="6" fillId="0" borderId="8" xfId="9" applyFont="1" applyBorder="1" applyAlignment="1">
      <alignment horizontal="center" vertical="center"/>
    </xf>
    <xf numFmtId="0" fontId="6" fillId="0" borderId="8" xfId="9" applyFont="1" applyBorder="1" applyAlignment="1">
      <alignment horizontal="left" vertical="center" wrapText="1"/>
    </xf>
    <xf numFmtId="0" fontId="6" fillId="0" borderId="3" xfId="9" applyFont="1" applyBorder="1" applyAlignment="1">
      <alignment horizontal="center" vertical="center" wrapText="1"/>
    </xf>
    <xf numFmtId="0" fontId="6" fillId="0" borderId="25" xfId="9" applyFont="1" applyBorder="1" applyAlignment="1">
      <alignment horizontal="left" vertical="center"/>
    </xf>
    <xf numFmtId="0" fontId="6" fillId="0" borderId="0" xfId="9" applyFont="1" applyAlignment="1">
      <alignment horizontal="center" vertical="center"/>
    </xf>
    <xf numFmtId="0" fontId="6" fillId="0" borderId="0" xfId="9" applyFont="1" applyAlignment="1">
      <alignment horizontal="left" vertical="center" wrapText="1"/>
    </xf>
    <xf numFmtId="0" fontId="6" fillId="0" borderId="27" xfId="9" applyFont="1" applyBorder="1" applyAlignment="1">
      <alignment horizontal="center" vertical="center"/>
    </xf>
    <xf numFmtId="2" fontId="6" fillId="0" borderId="8" xfId="9" applyNumberFormat="1" applyFont="1" applyBorder="1" applyAlignment="1">
      <alignment horizontal="center" vertical="center"/>
    </xf>
    <xf numFmtId="0" fontId="6" fillId="0" borderId="8" xfId="9" applyFont="1" applyBorder="1" applyAlignment="1">
      <alignment horizontal="left" vertical="center"/>
    </xf>
    <xf numFmtId="169" fontId="5" fillId="4" borderId="18" xfId="9" applyNumberFormat="1" applyFont="1" applyFill="1" applyBorder="1" applyAlignment="1">
      <alignment vertical="center"/>
    </xf>
    <xf numFmtId="0" fontId="5" fillId="0" borderId="32" xfId="11" applyFont="1" applyBorder="1" applyAlignment="1">
      <alignment horizontal="left" vertical="center" wrapText="1"/>
    </xf>
    <xf numFmtId="0" fontId="6" fillId="5" borderId="0" xfId="5" applyFont="1" applyFill="1" applyAlignment="1">
      <alignment horizontal="center" vertical="center" wrapText="1"/>
    </xf>
    <xf numFmtId="0" fontId="3" fillId="0" borderId="0" xfId="0" applyFont="1" applyBorder="1"/>
    <xf numFmtId="0" fontId="2" fillId="0" borderId="0" xfId="2" applyFont="1" applyFill="1" applyBorder="1" applyAlignment="1">
      <alignment vertical="center"/>
    </xf>
    <xf numFmtId="167" fontId="1" fillId="0" borderId="0" xfId="8" applyNumberFormat="1" applyFont="1" applyFill="1" applyBorder="1" applyAlignment="1">
      <alignment horizontal="right" vertical="center" wrapText="1"/>
    </xf>
    <xf numFmtId="168" fontId="2" fillId="0" borderId="0" xfId="7" applyNumberFormat="1" applyFont="1" applyFill="1" applyBorder="1" applyAlignment="1">
      <alignment horizontal="right" vertical="center"/>
    </xf>
    <xf numFmtId="0" fontId="1" fillId="0" borderId="0" xfId="5" applyFont="1" applyFill="1" applyBorder="1"/>
    <xf numFmtId="167" fontId="1" fillId="0" borderId="0" xfId="8" quotePrefix="1" applyNumberFormat="1" applyFont="1" applyFill="1" applyBorder="1" applyAlignment="1">
      <alignment horizontal="right" vertical="center" wrapText="1"/>
    </xf>
    <xf numFmtId="169" fontId="2" fillId="0" borderId="0" xfId="2" applyNumberFormat="1" applyFont="1" applyFill="1" applyBorder="1" applyAlignment="1">
      <alignment vertical="center"/>
    </xf>
    <xf numFmtId="49" fontId="2" fillId="0" borderId="0" xfId="10" applyNumberFormat="1" applyFont="1" applyFill="1" applyBorder="1" applyAlignment="1">
      <alignment horizontal="right" vertical="center"/>
    </xf>
    <xf numFmtId="170" fontId="2" fillId="0" borderId="0" xfId="10" applyNumberFormat="1" applyFont="1" applyFill="1" applyBorder="1" applyAlignment="1">
      <alignment vertical="center"/>
    </xf>
    <xf numFmtId="172" fontId="1" fillId="0" borderId="0" xfId="12" applyNumberFormat="1" applyFont="1" applyFill="1" applyBorder="1" applyAlignment="1">
      <alignment vertical="center"/>
    </xf>
    <xf numFmtId="0" fontId="2" fillId="0" borderId="0" xfId="11" applyFont="1" applyFill="1" applyBorder="1" applyAlignment="1">
      <alignment horizontal="right" vertical="center"/>
    </xf>
    <xf numFmtId="0" fontId="1" fillId="0" borderId="0" xfId="11" applyFont="1" applyFill="1" applyBorder="1" applyAlignment="1">
      <alignment vertical="center"/>
    </xf>
    <xf numFmtId="172" fontId="2" fillId="0" borderId="0" xfId="12" applyNumberFormat="1" applyFont="1" applyFill="1" applyBorder="1" applyAlignment="1">
      <alignment vertical="center"/>
    </xf>
    <xf numFmtId="0" fontId="1" fillId="0" borderId="0" xfId="11" applyFont="1" applyFill="1" applyBorder="1" applyAlignment="1">
      <alignment horizontal="right" vertical="center"/>
    </xf>
    <xf numFmtId="172" fontId="1" fillId="0" borderId="0" xfId="12" applyNumberFormat="1" applyFont="1" applyFill="1" applyBorder="1"/>
    <xf numFmtId="39" fontId="2" fillId="0" borderId="0" xfId="12" applyNumberFormat="1" applyFont="1" applyFill="1" applyBorder="1" applyAlignment="1">
      <alignment vertical="center"/>
    </xf>
    <xf numFmtId="170" fontId="2" fillId="0" borderId="0" xfId="13" applyNumberFormat="1" applyFont="1" applyFill="1" applyBorder="1" applyAlignment="1">
      <alignment horizontal="center" vertical="center"/>
    </xf>
    <xf numFmtId="9" fontId="1" fillId="0" borderId="0" xfId="4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1" fillId="0" borderId="0" xfId="5" applyFont="1" applyFill="1" applyBorder="1" applyAlignment="1">
      <alignment vertical="center" wrapText="1"/>
    </xf>
    <xf numFmtId="3" fontId="2" fillId="0" borderId="0" xfId="5" applyNumberFormat="1" applyFont="1" applyFill="1" applyBorder="1" applyAlignment="1">
      <alignment vertical="center" wrapText="1"/>
    </xf>
    <xf numFmtId="0" fontId="2" fillId="0" borderId="0" xfId="5" applyFont="1" applyBorder="1" applyAlignment="1"/>
    <xf numFmtId="0" fontId="2" fillId="0" borderId="0" xfId="5" applyFont="1" applyAlignment="1"/>
    <xf numFmtId="0" fontId="1" fillId="0" borderId="0" xfId="2" applyFont="1" applyFill="1" applyBorder="1" applyAlignment="1">
      <alignment vertical="center"/>
    </xf>
    <xf numFmtId="4" fontId="2" fillId="0" borderId="0" xfId="2" applyNumberFormat="1" applyFont="1" applyFill="1" applyBorder="1" applyAlignment="1">
      <alignment vertical="center" wrapText="1"/>
    </xf>
    <xf numFmtId="0" fontId="1" fillId="0" borderId="0" xfId="5" applyFont="1" applyFill="1" applyBorder="1" applyAlignment="1">
      <alignment vertical="top" wrapText="1"/>
    </xf>
    <xf numFmtId="0" fontId="3" fillId="0" borderId="0" xfId="0" applyFont="1" applyAlignment="1">
      <alignment vertical="top"/>
    </xf>
    <xf numFmtId="9" fontId="6" fillId="2" borderId="24" xfId="4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59" xfId="0" applyFont="1" applyBorder="1" applyAlignment="1">
      <alignment horizont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1" fontId="6" fillId="0" borderId="3" xfId="0" applyNumberFormat="1" applyFont="1" applyBorder="1" applyAlignment="1">
      <alignment horizontal="center" vertical="center"/>
    </xf>
    <xf numFmtId="0" fontId="6" fillId="0" borderId="60" xfId="0" applyFont="1" applyBorder="1" applyAlignment="1">
      <alignment horizontal="left"/>
    </xf>
    <xf numFmtId="0" fontId="6" fillId="0" borderId="47" xfId="0" applyFont="1" applyBorder="1" applyAlignment="1">
      <alignment horizontal="center"/>
    </xf>
    <xf numFmtId="0" fontId="6" fillId="0" borderId="59" xfId="0" applyFont="1" applyBorder="1"/>
    <xf numFmtId="0" fontId="6" fillId="0" borderId="50" xfId="0" applyFont="1" applyBorder="1"/>
    <xf numFmtId="0" fontId="6" fillId="0" borderId="1" xfId="0" applyFont="1" applyBorder="1"/>
    <xf numFmtId="43" fontId="6" fillId="0" borderId="3" xfId="3" applyFont="1" applyBorder="1"/>
    <xf numFmtId="0" fontId="6" fillId="0" borderId="58" xfId="0" applyFont="1" applyBorder="1"/>
    <xf numFmtId="0" fontId="6" fillId="0" borderId="38" xfId="0" applyFont="1" applyBorder="1"/>
    <xf numFmtId="0" fontId="6" fillId="0" borderId="45" xfId="0" applyFont="1" applyBorder="1"/>
    <xf numFmtId="0" fontId="6" fillId="0" borderId="44" xfId="0" applyFont="1" applyBorder="1"/>
    <xf numFmtId="43" fontId="6" fillId="0" borderId="40" xfId="3" applyFont="1" applyBorder="1"/>
    <xf numFmtId="2" fontId="6" fillId="0" borderId="3" xfId="0" applyNumberFormat="1" applyFont="1" applyBorder="1"/>
    <xf numFmtId="0" fontId="6" fillId="0" borderId="14" xfId="0" applyFont="1" applyBorder="1"/>
    <xf numFmtId="2" fontId="6" fillId="0" borderId="3" xfId="0" applyNumberFormat="1" applyFont="1" applyBorder="1" applyAlignment="1">
      <alignment horizontal="center"/>
    </xf>
    <xf numFmtId="2" fontId="6" fillId="0" borderId="5" xfId="0" applyNumberFormat="1" applyFont="1" applyBorder="1" applyAlignment="1">
      <alignment horizontal="center"/>
    </xf>
    <xf numFmtId="0" fontId="6" fillId="0" borderId="40" xfId="0" applyFont="1" applyBorder="1"/>
    <xf numFmtId="0" fontId="6" fillId="0" borderId="8" xfId="0" applyFont="1" applyBorder="1"/>
    <xf numFmtId="0" fontId="6" fillId="0" borderId="32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43" fontId="6" fillId="0" borderId="3" xfId="3" applyFont="1" applyBorder="1" applyAlignment="1">
      <alignment horizontal="center"/>
    </xf>
    <xf numFmtId="0" fontId="6" fillId="0" borderId="5" xfId="4" applyNumberFormat="1" applyFont="1" applyBorder="1" applyAlignment="1">
      <alignment horizontal="center"/>
    </xf>
    <xf numFmtId="164" fontId="6" fillId="0" borderId="37" xfId="0" applyNumberFormat="1" applyFont="1" applyBorder="1" applyAlignment="1">
      <alignment horizontal="center" wrapText="1"/>
    </xf>
    <xf numFmtId="43" fontId="6" fillId="0" borderId="20" xfId="3" applyFont="1" applyBorder="1" applyAlignment="1">
      <alignment horizontal="center" wrapText="1"/>
    </xf>
    <xf numFmtId="43" fontId="6" fillId="0" borderId="5" xfId="3" applyFont="1" applyBorder="1"/>
    <xf numFmtId="9" fontId="6" fillId="0" borderId="6" xfId="4" applyFont="1" applyBorder="1"/>
    <xf numFmtId="9" fontId="6" fillId="0" borderId="3" xfId="4" applyFont="1" applyBorder="1" applyAlignment="1">
      <alignment horizontal="center"/>
    </xf>
    <xf numFmtId="0" fontId="6" fillId="0" borderId="47" xfId="0" applyFont="1" applyBorder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33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6" fillId="0" borderId="34" xfId="0" applyFont="1" applyBorder="1" applyAlignment="1">
      <alignment vertical="center"/>
    </xf>
    <xf numFmtId="0" fontId="3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43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1" fontId="6" fillId="0" borderId="24" xfId="0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wrapText="1"/>
    </xf>
    <xf numFmtId="0" fontId="6" fillId="0" borderId="43" xfId="0" applyFont="1" applyBorder="1" applyAlignment="1">
      <alignment wrapText="1"/>
    </xf>
    <xf numFmtId="0" fontId="6" fillId="0" borderId="52" xfId="0" applyFont="1" applyBorder="1" applyAlignment="1">
      <alignment wrapText="1"/>
    </xf>
    <xf numFmtId="0" fontId="6" fillId="0" borderId="2" xfId="0" applyFont="1" applyBorder="1" applyAlignment="1">
      <alignment wrapText="1"/>
    </xf>
    <xf numFmtId="43" fontId="6" fillId="0" borderId="24" xfId="3" applyFont="1" applyBorder="1" applyAlignment="1">
      <alignment wrapText="1"/>
    </xf>
    <xf numFmtId="175" fontId="6" fillId="0" borderId="64" xfId="0" applyNumberFormat="1" applyFont="1" applyBorder="1" applyAlignment="1">
      <alignment wrapText="1"/>
    </xf>
    <xf numFmtId="43" fontId="6" fillId="0" borderId="15" xfId="3" applyFont="1" applyBorder="1" applyAlignment="1">
      <alignment wrapText="1"/>
    </xf>
    <xf numFmtId="43" fontId="6" fillId="0" borderId="64" xfId="3" applyFont="1" applyBorder="1" applyAlignment="1">
      <alignment wrapText="1"/>
    </xf>
    <xf numFmtId="43" fontId="6" fillId="0" borderId="23" xfId="3" applyFont="1" applyBorder="1" applyAlignment="1">
      <alignment wrapText="1"/>
    </xf>
    <xf numFmtId="164" fontId="6" fillId="4" borderId="64" xfId="0" applyNumberFormat="1" applyFont="1" applyFill="1" applyBorder="1" applyAlignment="1">
      <alignment wrapText="1"/>
    </xf>
    <xf numFmtId="43" fontId="6" fillId="0" borderId="64" xfId="0" applyNumberFormat="1" applyFont="1" applyBorder="1" applyAlignment="1">
      <alignment wrapText="1"/>
    </xf>
    <xf numFmtId="43" fontId="6" fillId="4" borderId="64" xfId="0" applyNumberFormat="1" applyFont="1" applyFill="1" applyBorder="1" applyAlignment="1">
      <alignment wrapText="1"/>
    </xf>
    <xf numFmtId="0" fontId="6" fillId="0" borderId="2" xfId="0" applyFont="1" applyBorder="1" applyAlignment="1">
      <alignment horizontal="center" wrapText="1"/>
    </xf>
    <xf numFmtId="0" fontId="6" fillId="0" borderId="39" xfId="0" applyFont="1" applyBorder="1" applyAlignment="1">
      <alignment wrapText="1"/>
    </xf>
    <xf numFmtId="0" fontId="6" fillId="0" borderId="3" xfId="0" applyFont="1" applyBorder="1"/>
    <xf numFmtId="0" fontId="6" fillId="0" borderId="4" xfId="0" applyFont="1" applyBorder="1" applyAlignment="1"/>
    <xf numFmtId="0" fontId="6" fillId="0" borderId="5" xfId="0" applyFont="1" applyBorder="1" applyAlignment="1"/>
    <xf numFmtId="0" fontId="6" fillId="0" borderId="6" xfId="0" applyFont="1" applyBorder="1" applyAlignment="1"/>
    <xf numFmtId="0" fontId="1" fillId="0" borderId="30" xfId="11" applyFont="1" applyBorder="1" applyAlignment="1">
      <alignment horizontal="left" vertical="center" wrapText="1"/>
    </xf>
    <xf numFmtId="0" fontId="2" fillId="0" borderId="0" xfId="5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5" xfId="0" applyFont="1" applyBorder="1"/>
    <xf numFmtId="0" fontId="6" fillId="0" borderId="33" xfId="0" applyFont="1" applyBorder="1"/>
    <xf numFmtId="0" fontId="6" fillId="0" borderId="34" xfId="0" applyFont="1" applyBorder="1"/>
    <xf numFmtId="0" fontId="5" fillId="0" borderId="50" xfId="0" applyFont="1" applyBorder="1" applyAlignment="1">
      <alignment horizontal="center"/>
    </xf>
    <xf numFmtId="0" fontId="11" fillId="4" borderId="61" xfId="0" applyFont="1" applyFill="1" applyBorder="1" applyAlignment="1">
      <alignment horizontal="center" vertical="center"/>
    </xf>
    <xf numFmtId="0" fontId="11" fillId="4" borderId="61" xfId="0" applyFont="1" applyFill="1" applyBorder="1" applyAlignment="1">
      <alignment horizontal="center" vertical="center" wrapText="1"/>
    </xf>
    <xf numFmtId="0" fontId="12" fillId="4" borderId="62" xfId="0" applyFont="1" applyFill="1" applyBorder="1" applyAlignment="1">
      <alignment horizontal="center" vertical="center"/>
    </xf>
    <xf numFmtId="4" fontId="12" fillId="4" borderId="62" xfId="0" applyNumberFormat="1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1" fillId="4" borderId="42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vertical="center" wrapText="1"/>
    </xf>
    <xf numFmtId="0" fontId="11" fillId="4" borderId="31" xfId="0" applyFont="1" applyFill="1" applyBorder="1" applyAlignment="1">
      <alignment horizontal="center" vertical="center" wrapText="1"/>
    </xf>
    <xf numFmtId="0" fontId="6" fillId="6" borderId="0" xfId="0" applyFont="1" applyFill="1"/>
    <xf numFmtId="0" fontId="5" fillId="6" borderId="32" xfId="0" applyFont="1" applyFill="1" applyBorder="1"/>
    <xf numFmtId="0" fontId="6" fillId="6" borderId="5" xfId="0" applyFont="1" applyFill="1" applyBorder="1"/>
    <xf numFmtId="0" fontId="5" fillId="6" borderId="1" xfId="0" applyFont="1" applyFill="1" applyBorder="1" applyAlignment="1">
      <alignment horizontal="left"/>
    </xf>
    <xf numFmtId="0" fontId="6" fillId="6" borderId="0" xfId="0" applyFont="1" applyFill="1" applyAlignment="1">
      <alignment horizontal="center"/>
    </xf>
    <xf numFmtId="0" fontId="6" fillId="6" borderId="0" xfId="0" applyFont="1" applyFill="1" applyAlignment="1">
      <alignment horizontal="left"/>
    </xf>
    <xf numFmtId="0" fontId="15" fillId="0" borderId="14" xfId="6" applyFont="1" applyBorder="1" applyAlignment="1">
      <alignment horizontal="center" vertical="center" wrapText="1"/>
    </xf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wrapText="1"/>
    </xf>
    <xf numFmtId="0" fontId="1" fillId="0" borderId="0" xfId="0" applyFont="1" applyAlignment="1">
      <alignment wrapText="1"/>
    </xf>
    <xf numFmtId="0" fontId="18" fillId="0" borderId="3" xfId="0" applyFont="1" applyFill="1" applyBorder="1" applyAlignment="1">
      <alignment horizontal="center" vertical="center" wrapText="1"/>
    </xf>
    <xf numFmtId="176" fontId="18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right"/>
    </xf>
    <xf numFmtId="0" fontId="1" fillId="0" borderId="0" xfId="9"/>
    <xf numFmtId="0" fontId="1" fillId="0" borderId="0" xfId="9" applyBorder="1"/>
    <xf numFmtId="0" fontId="20" fillId="0" borderId="0" xfId="9" applyFont="1" applyBorder="1" applyAlignment="1">
      <alignment horizontal="center"/>
    </xf>
    <xf numFmtId="0" fontId="1" fillId="0" borderId="0" xfId="9" applyBorder="1" applyAlignment="1">
      <alignment horizontal="center"/>
    </xf>
    <xf numFmtId="0" fontId="1" fillId="0" borderId="0" xfId="9" applyFont="1" applyBorder="1"/>
    <xf numFmtId="42" fontId="0" fillId="0" borderId="0" xfId="16" applyFont="1" applyBorder="1"/>
    <xf numFmtId="0" fontId="17" fillId="0" borderId="0" xfId="9" applyFont="1" applyBorder="1"/>
    <xf numFmtId="0" fontId="17" fillId="0" borderId="0" xfId="9" applyFont="1"/>
    <xf numFmtId="42" fontId="17" fillId="0" borderId="0" xfId="16" applyFont="1" applyBorder="1"/>
    <xf numFmtId="0" fontId="16" fillId="0" borderId="0" xfId="9" applyFont="1" applyAlignment="1"/>
    <xf numFmtId="0" fontId="16" fillId="0" borderId="0" xfId="9" applyFont="1"/>
    <xf numFmtId="42" fontId="17" fillId="0" borderId="0" xfId="16" applyFont="1"/>
    <xf numFmtId="0" fontId="2" fillId="0" borderId="0" xfId="9" applyFont="1"/>
    <xf numFmtId="0" fontId="17" fillId="0" borderId="59" xfId="9" applyFont="1" applyBorder="1" applyAlignment="1">
      <alignment horizontal="center"/>
    </xf>
    <xf numFmtId="0" fontId="17" fillId="0" borderId="31" xfId="9" applyFont="1" applyBorder="1" applyAlignment="1">
      <alignment horizontal="center"/>
    </xf>
    <xf numFmtId="0" fontId="17" fillId="0" borderId="36" xfId="9" applyFont="1" applyBorder="1" applyAlignment="1">
      <alignment horizontal="center"/>
    </xf>
    <xf numFmtId="42" fontId="17" fillId="0" borderId="1" xfId="16" applyFont="1" applyBorder="1"/>
    <xf numFmtId="0" fontId="17" fillId="0" borderId="32" xfId="9" applyFont="1" applyBorder="1"/>
    <xf numFmtId="0" fontId="17" fillId="0" borderId="6" xfId="9" applyFont="1" applyBorder="1"/>
    <xf numFmtId="0" fontId="17" fillId="0" borderId="39" xfId="9" applyFont="1" applyBorder="1"/>
    <xf numFmtId="0" fontId="17" fillId="0" borderId="7" xfId="9" applyFont="1" applyBorder="1"/>
    <xf numFmtId="0" fontId="17" fillId="0" borderId="22" xfId="9" applyFont="1" applyBorder="1"/>
    <xf numFmtId="0" fontId="17" fillId="0" borderId="9" xfId="9" applyFont="1" applyBorder="1"/>
    <xf numFmtId="42" fontId="17" fillId="0" borderId="7" xfId="16" applyFont="1" applyBorder="1"/>
    <xf numFmtId="0" fontId="16" fillId="0" borderId="0" xfId="9" applyFont="1" applyAlignment="1">
      <alignment horizontal="center"/>
    </xf>
    <xf numFmtId="42" fontId="17" fillId="0" borderId="64" xfId="16" applyFont="1" applyBorder="1"/>
    <xf numFmtId="0" fontId="17" fillId="0" borderId="29" xfId="9" applyFont="1" applyBorder="1" applyAlignment="1">
      <alignment horizontal="center"/>
    </xf>
    <xf numFmtId="0" fontId="17" fillId="0" borderId="11" xfId="9" applyFont="1" applyBorder="1" applyAlignment="1">
      <alignment horizontal="center"/>
    </xf>
    <xf numFmtId="0" fontId="17" fillId="0" borderId="12" xfId="9" applyFont="1" applyBorder="1" applyAlignment="1">
      <alignment horizontal="center"/>
    </xf>
    <xf numFmtId="0" fontId="17" fillId="0" borderId="3" xfId="9" applyFont="1" applyBorder="1"/>
    <xf numFmtId="0" fontId="17" fillId="0" borderId="3" xfId="9" applyFont="1" applyFill="1" applyBorder="1"/>
    <xf numFmtId="0" fontId="17" fillId="0" borderId="24" xfId="9" applyFont="1" applyBorder="1"/>
    <xf numFmtId="0" fontId="17" fillId="0" borderId="33" xfId="9" applyFont="1" applyBorder="1"/>
    <xf numFmtId="0" fontId="17" fillId="0" borderId="35" xfId="9" applyFont="1" applyBorder="1"/>
    <xf numFmtId="0" fontId="17" fillId="0" borderId="14" xfId="9" applyFont="1" applyBorder="1"/>
    <xf numFmtId="0" fontId="17" fillId="0" borderId="15" xfId="9" applyFont="1" applyBorder="1"/>
    <xf numFmtId="42" fontId="17" fillId="0" borderId="8" xfId="16" applyFont="1" applyBorder="1"/>
    <xf numFmtId="0" fontId="17" fillId="0" borderId="41" xfId="9" applyFont="1" applyBorder="1" applyAlignment="1">
      <alignment horizontal="center"/>
    </xf>
    <xf numFmtId="0" fontId="17" fillId="0" borderId="27" xfId="9" applyFont="1" applyBorder="1"/>
    <xf numFmtId="0" fontId="17" fillId="0" borderId="65" xfId="9" applyFont="1" applyBorder="1"/>
    <xf numFmtId="0" fontId="17" fillId="0" borderId="43" xfId="9" applyFont="1" applyBorder="1"/>
    <xf numFmtId="0" fontId="17" fillId="0" borderId="10" xfId="9" applyFont="1" applyBorder="1" applyAlignment="1">
      <alignment horizontal="center"/>
    </xf>
    <xf numFmtId="0" fontId="17" fillId="0" borderId="31" xfId="9" quotePrefix="1" applyFont="1" applyBorder="1" applyAlignment="1">
      <alignment horizontal="center"/>
    </xf>
    <xf numFmtId="9" fontId="17" fillId="0" borderId="6" xfId="9" applyNumberFormat="1" applyFont="1" applyBorder="1"/>
    <xf numFmtId="0" fontId="17" fillId="0" borderId="6" xfId="9" applyNumberFormat="1" applyFont="1" applyFill="1" applyBorder="1"/>
    <xf numFmtId="0" fontId="17" fillId="0" borderId="0" xfId="9" applyFont="1" applyAlignment="1">
      <alignment horizontal="center"/>
    </xf>
    <xf numFmtId="0" fontId="17" fillId="0" borderId="30" xfId="9" applyFont="1" applyBorder="1" applyAlignment="1">
      <alignment horizontal="center"/>
    </xf>
    <xf numFmtId="0" fontId="17" fillId="0" borderId="50" xfId="9" applyFont="1" applyBorder="1" applyAlignment="1">
      <alignment horizontal="center"/>
    </xf>
    <xf numFmtId="0" fontId="17" fillId="0" borderId="51" xfId="9" applyFont="1" applyBorder="1" applyAlignment="1">
      <alignment horizontal="center"/>
    </xf>
    <xf numFmtId="42" fontId="17" fillId="0" borderId="66" xfId="16" applyFont="1" applyBorder="1"/>
    <xf numFmtId="0" fontId="17" fillId="0" borderId="5" xfId="9" applyFont="1" applyBorder="1"/>
    <xf numFmtId="9" fontId="17" fillId="0" borderId="6" xfId="17" applyFont="1" applyBorder="1"/>
    <xf numFmtId="42" fontId="17" fillId="0" borderId="67" xfId="16" applyFont="1" applyBorder="1"/>
    <xf numFmtId="0" fontId="17" fillId="0" borderId="8" xfId="9" applyFont="1" applyBorder="1"/>
    <xf numFmtId="9" fontId="17" fillId="0" borderId="22" xfId="17" applyFont="1" applyBorder="1"/>
    <xf numFmtId="42" fontId="17" fillId="0" borderId="68" xfId="16" applyFont="1" applyBorder="1"/>
    <xf numFmtId="42" fontId="1" fillId="0" borderId="0" xfId="9" applyNumberFormat="1"/>
    <xf numFmtId="0" fontId="16" fillId="0" borderId="0" xfId="9" applyFont="1" applyBorder="1"/>
    <xf numFmtId="0" fontId="22" fillId="0" borderId="0" xfId="9" applyFont="1" applyAlignment="1">
      <alignment horizontal="center"/>
    </xf>
    <xf numFmtId="42" fontId="17" fillId="0" borderId="0" xfId="16" applyFont="1" applyAlignment="1">
      <alignment horizontal="center"/>
    </xf>
    <xf numFmtId="42" fontId="0" fillId="0" borderId="0" xfId="16" applyFont="1"/>
    <xf numFmtId="0" fontId="17" fillId="7" borderId="3" xfId="9" applyFont="1" applyFill="1" applyBorder="1"/>
    <xf numFmtId="0" fontId="23" fillId="0" borderId="0" xfId="9" applyFont="1"/>
    <xf numFmtId="0" fontId="17" fillId="0" borderId="6" xfId="9" applyNumberFormat="1" applyFont="1" applyBorder="1"/>
    <xf numFmtId="0" fontId="17" fillId="0" borderId="6" xfId="9" applyFont="1" applyFill="1" applyBorder="1"/>
    <xf numFmtId="177" fontId="17" fillId="0" borderId="3" xfId="9" applyNumberFormat="1" applyFont="1" applyBorder="1"/>
    <xf numFmtId="178" fontId="17" fillId="0" borderId="3" xfId="9" applyNumberFormat="1" applyFont="1" applyBorder="1" applyAlignment="1">
      <alignment horizontal="right" vertical="center"/>
    </xf>
    <xf numFmtId="2" fontId="17" fillId="0" borderId="24" xfId="9" applyNumberFormat="1" applyFont="1" applyBorder="1" applyAlignment="1">
      <alignment horizontal="right"/>
    </xf>
    <xf numFmtId="0" fontId="17" fillId="0" borderId="3" xfId="9" applyNumberFormat="1" applyFont="1" applyBorder="1"/>
    <xf numFmtId="0" fontId="17" fillId="7" borderId="32" xfId="9" applyFont="1" applyFill="1" applyBorder="1"/>
    <xf numFmtId="2" fontId="17" fillId="0" borderId="24" xfId="9" applyNumberFormat="1" applyFont="1" applyBorder="1"/>
    <xf numFmtId="178" fontId="17" fillId="0" borderId="3" xfId="9" applyNumberFormat="1" applyFont="1" applyBorder="1"/>
    <xf numFmtId="2" fontId="17" fillId="0" borderId="6" xfId="9" applyNumberFormat="1" applyFont="1" applyBorder="1"/>
    <xf numFmtId="0" fontId="17" fillId="0" borderId="27" xfId="9" applyFont="1" applyFill="1" applyBorder="1"/>
    <xf numFmtId="9" fontId="17" fillId="0" borderId="6" xfId="9" applyNumberFormat="1" applyFont="1" applyFill="1" applyBorder="1"/>
    <xf numFmtId="0" fontId="17" fillId="0" borderId="39" xfId="9" applyFont="1" applyFill="1" applyBorder="1"/>
    <xf numFmtId="0" fontId="17" fillId="0" borderId="3" xfId="9" applyFont="1" applyBorder="1" applyAlignment="1">
      <alignment horizontal="center"/>
    </xf>
    <xf numFmtId="0" fontId="17" fillId="0" borderId="24" xfId="9" applyNumberFormat="1" applyFont="1" applyBorder="1"/>
    <xf numFmtId="0" fontId="17" fillId="0" borderId="32" xfId="9" applyFont="1" applyBorder="1" applyAlignment="1">
      <alignment wrapText="1"/>
    </xf>
    <xf numFmtId="0" fontId="17" fillId="0" borderId="3" xfId="9" applyNumberFormat="1" applyFont="1" applyBorder="1" applyAlignment="1">
      <alignment horizontal="right"/>
    </xf>
    <xf numFmtId="0" fontId="17" fillId="0" borderId="14" xfId="9" applyFont="1" applyBorder="1" applyAlignment="1">
      <alignment horizontal="center"/>
    </xf>
    <xf numFmtId="0" fontId="17" fillId="0" borderId="14" xfId="9" applyNumberFormat="1" applyFont="1" applyBorder="1"/>
    <xf numFmtId="0" fontId="17" fillId="0" borderId="15" xfId="9" applyNumberFormat="1" applyFont="1" applyBorder="1"/>
    <xf numFmtId="2" fontId="17" fillId="0" borderId="6" xfId="9" applyNumberFormat="1" applyFont="1" applyBorder="1" applyAlignment="1">
      <alignment horizontal="center"/>
    </xf>
    <xf numFmtId="2" fontId="17" fillId="0" borderId="6" xfId="9" applyNumberFormat="1" applyFont="1" applyBorder="1" applyAlignment="1">
      <alignment horizontal="left" indent="1"/>
    </xf>
    <xf numFmtId="0" fontId="17" fillId="0" borderId="1" xfId="9" applyFont="1" applyBorder="1"/>
    <xf numFmtId="0" fontId="17" fillId="0" borderId="64" xfId="9" applyFont="1" applyBorder="1"/>
    <xf numFmtId="0" fontId="17" fillId="0" borderId="66" xfId="9" applyFont="1" applyBorder="1"/>
    <xf numFmtId="1" fontId="17" fillId="0" borderId="5" xfId="9" applyNumberFormat="1" applyFont="1" applyBorder="1"/>
    <xf numFmtId="0" fontId="17" fillId="0" borderId="67" xfId="9" applyFont="1" applyBorder="1"/>
    <xf numFmtId="1" fontId="17" fillId="0" borderId="8" xfId="9" applyNumberFormat="1" applyFont="1" applyBorder="1"/>
    <xf numFmtId="0" fontId="17" fillId="0" borderId="68" xfId="9" applyFont="1" applyBorder="1"/>
    <xf numFmtId="1" fontId="17" fillId="0" borderId="68" xfId="9" applyNumberFormat="1" applyFont="1" applyBorder="1"/>
    <xf numFmtId="10" fontId="2" fillId="0" borderId="24" xfId="12" applyNumberFormat="1" applyFont="1" applyBorder="1" applyAlignment="1">
      <alignment vertical="center"/>
    </xf>
    <xf numFmtId="10" fontId="1" fillId="0" borderId="24" xfId="12" applyNumberFormat="1" applyFont="1" applyBorder="1" applyAlignment="1">
      <alignment vertical="center"/>
    </xf>
    <xf numFmtId="3" fontId="3" fillId="0" borderId="0" xfId="0" applyNumberFormat="1" applyFont="1"/>
    <xf numFmtId="179" fontId="3" fillId="0" borderId="0" xfId="0" applyNumberFormat="1" applyFont="1"/>
    <xf numFmtId="0" fontId="1" fillId="2" borderId="27" xfId="5" applyFont="1" applyFill="1" applyBorder="1" applyAlignment="1">
      <alignment vertical="center" wrapText="1"/>
    </xf>
    <xf numFmtId="0" fontId="1" fillId="2" borderId="3" xfId="5" applyFont="1" applyFill="1" applyBorder="1" applyAlignment="1">
      <alignment vertical="center" wrapText="1"/>
    </xf>
    <xf numFmtId="3" fontId="2" fillId="3" borderId="4" xfId="5" applyNumberFormat="1" applyFont="1" applyFill="1" applyBorder="1" applyAlignment="1">
      <alignment horizontal="center" vertical="center"/>
    </xf>
    <xf numFmtId="3" fontId="2" fillId="3" borderId="5" xfId="5" applyNumberFormat="1" applyFont="1" applyFill="1" applyBorder="1" applyAlignment="1">
      <alignment horizontal="center" vertical="center"/>
    </xf>
    <xf numFmtId="3" fontId="2" fillId="3" borderId="6" xfId="5" applyNumberFormat="1" applyFont="1" applyFill="1" applyBorder="1" applyAlignment="1">
      <alignment horizontal="center" vertical="center"/>
    </xf>
    <xf numFmtId="0" fontId="2" fillId="2" borderId="27" xfId="5" applyFont="1" applyFill="1" applyBorder="1" applyAlignment="1">
      <alignment vertical="center" wrapText="1"/>
    </xf>
    <xf numFmtId="0" fontId="1" fillId="5" borderId="3" xfId="5" applyFont="1" applyFill="1" applyBorder="1" applyAlignment="1">
      <alignment horizontal="center" vertical="center" wrapText="1"/>
    </xf>
    <xf numFmtId="0" fontId="1" fillId="5" borderId="24" xfId="5" applyFont="1" applyFill="1" applyBorder="1" applyAlignment="1">
      <alignment horizontal="center" vertical="center" wrapText="1"/>
    </xf>
    <xf numFmtId="0" fontId="1" fillId="3" borderId="27" xfId="5" applyFont="1" applyFill="1" applyBorder="1" applyAlignment="1">
      <alignment vertical="center" wrapText="1"/>
    </xf>
    <xf numFmtId="0" fontId="1" fillId="3" borderId="3" xfId="5" applyFont="1" applyFill="1" applyBorder="1" applyAlignment="1">
      <alignment vertical="center" wrapText="1"/>
    </xf>
    <xf numFmtId="0" fontId="1" fillId="2" borderId="27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4" fontId="15" fillId="5" borderId="12" xfId="2" applyNumberFormat="1" applyFont="1" applyFill="1" applyBorder="1" applyAlignment="1">
      <alignment horizontal="center" vertical="center" wrapText="1"/>
    </xf>
    <xf numFmtId="4" fontId="15" fillId="5" borderId="15" xfId="2" applyNumberFormat="1" applyFont="1" applyFill="1" applyBorder="1" applyAlignment="1">
      <alignment horizontal="center" vertical="center" wrapText="1"/>
    </xf>
    <xf numFmtId="0" fontId="14" fillId="4" borderId="16" xfId="2" applyFont="1" applyFill="1" applyBorder="1" applyAlignment="1">
      <alignment horizontal="right" vertical="center"/>
    </xf>
    <xf numFmtId="0" fontId="14" fillId="4" borderId="17" xfId="2" applyFont="1" applyFill="1" applyBorder="1" applyAlignment="1">
      <alignment horizontal="right" vertical="center"/>
    </xf>
    <xf numFmtId="0" fontId="14" fillId="4" borderId="28" xfId="2" applyFont="1" applyFill="1" applyBorder="1" applyAlignment="1">
      <alignment horizontal="right" vertical="center"/>
    </xf>
    <xf numFmtId="0" fontId="1" fillId="0" borderId="29" xfId="11" applyFont="1" applyBorder="1" applyAlignment="1">
      <alignment horizontal="left" vertical="center" wrapText="1"/>
    </xf>
    <xf numFmtId="0" fontId="1" fillId="0" borderId="30" xfId="11" applyFont="1" applyBorder="1" applyAlignment="1">
      <alignment horizontal="left" vertical="center" wrapText="1"/>
    </xf>
    <xf numFmtId="0" fontId="1" fillId="0" borderId="30" xfId="2" applyFont="1" applyBorder="1" applyAlignment="1">
      <alignment horizontal="center" vertical="center"/>
    </xf>
    <xf numFmtId="0" fontId="1" fillId="0" borderId="36" xfId="2" applyFont="1" applyBorder="1" applyAlignment="1">
      <alignment horizontal="center" vertical="center"/>
    </xf>
    <xf numFmtId="3" fontId="2" fillId="3" borderId="37" xfId="5" applyNumberFormat="1" applyFont="1" applyFill="1" applyBorder="1" applyAlignment="1">
      <alignment horizontal="center" vertical="center" wrapText="1"/>
    </xf>
    <xf numFmtId="0" fontId="15" fillId="5" borderId="10" xfId="2" applyFont="1" applyFill="1" applyBorder="1" applyAlignment="1">
      <alignment horizontal="center" vertical="center" wrapText="1"/>
    </xf>
    <xf numFmtId="0" fontId="15" fillId="5" borderId="13" xfId="2" applyFont="1" applyFill="1" applyBorder="1" applyAlignment="1">
      <alignment horizontal="center" vertical="center" wrapText="1"/>
    </xf>
    <xf numFmtId="0" fontId="15" fillId="5" borderId="11" xfId="2" applyFont="1" applyFill="1" applyBorder="1" applyAlignment="1">
      <alignment horizontal="center" vertical="center" wrapText="1"/>
    </xf>
    <xf numFmtId="0" fontId="15" fillId="5" borderId="14" xfId="2" applyFont="1" applyFill="1" applyBorder="1" applyAlignment="1">
      <alignment horizontal="center" vertical="center" wrapText="1"/>
    </xf>
    <xf numFmtId="0" fontId="15" fillId="0" borderId="11" xfId="6" applyFont="1" applyBorder="1" applyAlignment="1">
      <alignment horizontal="center" vertical="center" wrapText="1"/>
    </xf>
    <xf numFmtId="4" fontId="15" fillId="5" borderId="11" xfId="2" applyNumberFormat="1" applyFont="1" applyFill="1" applyBorder="1" applyAlignment="1">
      <alignment horizontal="center" vertical="center" wrapText="1"/>
    </xf>
    <xf numFmtId="4" fontId="15" fillId="5" borderId="14" xfId="2" applyNumberFormat="1" applyFont="1" applyFill="1" applyBorder="1" applyAlignment="1">
      <alignment horizontal="center" vertical="center" wrapText="1"/>
    </xf>
    <xf numFmtId="0" fontId="2" fillId="0" borderId="0" xfId="5" applyFont="1" applyBorder="1" applyAlignment="1">
      <alignment horizontal="center" vertical="top"/>
    </xf>
    <xf numFmtId="0" fontId="2" fillId="0" borderId="0" xfId="5" applyFont="1" applyBorder="1" applyAlignment="1">
      <alignment horizontal="center"/>
    </xf>
    <xf numFmtId="0" fontId="1" fillId="2" borderId="3" xfId="5" applyFont="1" applyFill="1" applyBorder="1" applyAlignment="1">
      <alignment horizontal="left" vertical="center" wrapText="1"/>
    </xf>
    <xf numFmtId="0" fontId="1" fillId="3" borderId="4" xfId="5" applyFont="1" applyFill="1" applyBorder="1" applyAlignment="1">
      <alignment horizontal="center" vertical="center" wrapText="1"/>
    </xf>
    <xf numFmtId="0" fontId="1" fillId="3" borderId="5" xfId="5" applyFont="1" applyFill="1" applyBorder="1" applyAlignment="1">
      <alignment horizontal="center" vertical="center" wrapText="1"/>
    </xf>
    <xf numFmtId="0" fontId="1" fillId="3" borderId="6" xfId="5" applyFont="1" applyFill="1" applyBorder="1" applyAlignment="1">
      <alignment horizontal="center" vertical="center" wrapText="1"/>
    </xf>
    <xf numFmtId="0" fontId="2" fillId="4" borderId="7" xfId="2" applyFont="1" applyFill="1" applyBorder="1" applyAlignment="1">
      <alignment horizontal="left" vertical="center"/>
    </xf>
    <xf numFmtId="0" fontId="2" fillId="4" borderId="8" xfId="2" applyFont="1" applyFill="1" applyBorder="1" applyAlignment="1">
      <alignment horizontal="left" vertical="center"/>
    </xf>
    <xf numFmtId="0" fontId="2" fillId="4" borderId="9" xfId="2" applyFont="1" applyFill="1" applyBorder="1" applyAlignment="1">
      <alignment horizontal="left" vertical="center"/>
    </xf>
    <xf numFmtId="0" fontId="6" fillId="2" borderId="27" xfId="5" applyFont="1" applyFill="1" applyBorder="1" applyAlignment="1">
      <alignment vertical="center" wrapText="1"/>
    </xf>
    <xf numFmtId="0" fontId="6" fillId="2" borderId="3" xfId="5" applyFont="1" applyFill="1" applyBorder="1" applyAlignment="1">
      <alignment vertical="center" wrapText="1"/>
    </xf>
    <xf numFmtId="3" fontId="5" fillId="3" borderId="3" xfId="5" applyNumberFormat="1" applyFont="1" applyFill="1" applyBorder="1" applyAlignment="1">
      <alignment horizontal="center" vertical="center" wrapText="1"/>
    </xf>
    <xf numFmtId="3" fontId="5" fillId="3" borderId="3" xfId="5" applyNumberFormat="1" applyFont="1" applyFill="1" applyBorder="1" applyAlignment="1">
      <alignment horizontal="center" vertical="center"/>
    </xf>
    <xf numFmtId="0" fontId="6" fillId="5" borderId="3" xfId="5" applyFont="1" applyFill="1" applyBorder="1" applyAlignment="1">
      <alignment horizontal="center" vertical="center" wrapText="1"/>
    </xf>
    <xf numFmtId="0" fontId="6" fillId="5" borderId="24" xfId="5" applyFont="1" applyFill="1" applyBorder="1" applyAlignment="1">
      <alignment horizontal="center" vertical="center" wrapText="1"/>
    </xf>
    <xf numFmtId="0" fontId="5" fillId="5" borderId="38" xfId="5" applyFont="1" applyFill="1" applyBorder="1" applyAlignment="1">
      <alignment horizontal="center" vertical="center" wrapText="1"/>
    </xf>
    <xf numFmtId="0" fontId="5" fillId="2" borderId="27" xfId="5" applyFont="1" applyFill="1" applyBorder="1" applyAlignment="1">
      <alignment vertical="center" wrapText="1"/>
    </xf>
    <xf numFmtId="0" fontId="6" fillId="3" borderId="27" xfId="5" applyFont="1" applyFill="1" applyBorder="1" applyAlignment="1">
      <alignment vertical="center" wrapText="1"/>
    </xf>
    <xf numFmtId="0" fontId="6" fillId="3" borderId="3" xfId="5" applyFont="1" applyFill="1" applyBorder="1" applyAlignment="1">
      <alignment vertical="center" wrapText="1"/>
    </xf>
    <xf numFmtId="0" fontId="5" fillId="5" borderId="11" xfId="9" applyFont="1" applyFill="1" applyBorder="1" applyAlignment="1">
      <alignment horizontal="center" vertical="center" wrapText="1"/>
    </xf>
    <xf numFmtId="0" fontId="5" fillId="5" borderId="14" xfId="9" applyFont="1" applyFill="1" applyBorder="1" applyAlignment="1">
      <alignment horizontal="center" vertical="center" wrapText="1"/>
    </xf>
    <xf numFmtId="4" fontId="5" fillId="5" borderId="11" xfId="9" applyNumberFormat="1" applyFont="1" applyFill="1" applyBorder="1" applyAlignment="1">
      <alignment horizontal="center" vertical="center" wrapText="1"/>
    </xf>
    <xf numFmtId="4" fontId="5" fillId="5" borderId="14" xfId="9" applyNumberFormat="1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5" fillId="4" borderId="16" xfId="9" applyFont="1" applyFill="1" applyBorder="1" applyAlignment="1">
      <alignment horizontal="right" vertical="center"/>
    </xf>
    <xf numFmtId="0" fontId="5" fillId="4" borderId="17" xfId="9" applyFont="1" applyFill="1" applyBorder="1" applyAlignment="1">
      <alignment horizontal="right" vertical="center"/>
    </xf>
    <xf numFmtId="0" fontId="5" fillId="4" borderId="28" xfId="9" applyFont="1" applyFill="1" applyBorder="1" applyAlignment="1">
      <alignment horizontal="right" vertical="center"/>
    </xf>
    <xf numFmtId="0" fontId="5" fillId="5" borderId="10" xfId="9" applyFont="1" applyFill="1" applyBorder="1" applyAlignment="1">
      <alignment horizontal="center" vertical="center" wrapText="1"/>
    </xf>
    <xf numFmtId="0" fontId="5" fillId="5" borderId="13" xfId="9" applyFont="1" applyFill="1" applyBorder="1" applyAlignment="1">
      <alignment horizontal="center" vertical="center" wrapText="1"/>
    </xf>
    <xf numFmtId="0" fontId="5" fillId="0" borderId="11" xfId="6" applyFont="1" applyBorder="1" applyAlignment="1">
      <alignment horizontal="center" vertical="center" wrapText="1"/>
    </xf>
    <xf numFmtId="0" fontId="6" fillId="0" borderId="30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3" fontId="5" fillId="3" borderId="37" xfId="5" applyNumberFormat="1" applyFont="1" applyFill="1" applyBorder="1" applyAlignment="1">
      <alignment horizontal="center" vertical="center" wrapText="1"/>
    </xf>
    <xf numFmtId="0" fontId="5" fillId="3" borderId="3" xfId="5" applyFont="1" applyFill="1" applyBorder="1" applyAlignment="1">
      <alignment horizontal="center" vertical="center" wrapText="1"/>
    </xf>
    <xf numFmtId="0" fontId="5" fillId="3" borderId="3" xfId="5" applyFont="1" applyFill="1" applyBorder="1" applyAlignment="1">
      <alignment horizontal="center" vertical="center"/>
    </xf>
    <xf numFmtId="4" fontId="5" fillId="5" borderId="12" xfId="9" applyNumberFormat="1" applyFont="1" applyFill="1" applyBorder="1" applyAlignment="1">
      <alignment horizontal="center" vertical="center" wrapText="1"/>
    </xf>
    <xf numFmtId="4" fontId="5" fillId="5" borderId="15" xfId="9" applyNumberFormat="1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left" vertical="top" wrapText="1"/>
    </xf>
    <xf numFmtId="0" fontId="6" fillId="3" borderId="4" xfId="5" applyFont="1" applyFill="1" applyBorder="1" applyAlignment="1">
      <alignment horizontal="center" wrapText="1"/>
    </xf>
    <xf numFmtId="0" fontId="6" fillId="3" borderId="5" xfId="5" applyFont="1" applyFill="1" applyBorder="1" applyAlignment="1">
      <alignment horizontal="center" wrapText="1"/>
    </xf>
    <xf numFmtId="0" fontId="6" fillId="3" borderId="6" xfId="5" applyFont="1" applyFill="1" applyBorder="1" applyAlignment="1">
      <alignment horizontal="center" wrapText="1"/>
    </xf>
    <xf numFmtId="0" fontId="5" fillId="4" borderId="7" xfId="9" applyFont="1" applyFill="1" applyBorder="1" applyAlignment="1">
      <alignment horizontal="left" vertical="center"/>
    </xf>
    <xf numFmtId="0" fontId="5" fillId="4" borderId="8" xfId="9" applyFont="1" applyFill="1" applyBorder="1" applyAlignment="1">
      <alignment horizontal="left" vertical="center"/>
    </xf>
    <xf numFmtId="0" fontId="5" fillId="4" borderId="9" xfId="9" applyFont="1" applyFill="1" applyBorder="1" applyAlignment="1">
      <alignment horizontal="left" vertical="center"/>
    </xf>
    <xf numFmtId="0" fontId="6" fillId="0" borderId="33" xfId="0" applyFont="1" applyBorder="1" applyAlignment="1">
      <alignment horizontal="left"/>
    </xf>
    <xf numFmtId="0" fontId="6" fillId="0" borderId="34" xfId="0" applyFont="1" applyBorder="1" applyAlignment="1">
      <alignment horizontal="left"/>
    </xf>
    <xf numFmtId="0" fontId="6" fillId="0" borderId="35" xfId="0" applyFont="1" applyBorder="1" applyAlignment="1">
      <alignment horizontal="left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2" xfId="0" applyFont="1" applyBorder="1" applyAlignment="1">
      <alignment wrapText="1"/>
    </xf>
    <xf numFmtId="0" fontId="11" fillId="4" borderId="42" xfId="0" applyFont="1" applyFill="1" applyBorder="1" applyAlignment="1">
      <alignment horizontal="center" vertical="center" wrapText="1"/>
    </xf>
    <xf numFmtId="0" fontId="11" fillId="4" borderId="31" xfId="0" applyFont="1" applyFill="1" applyBorder="1" applyAlignment="1">
      <alignment horizontal="center" vertical="center" wrapText="1"/>
    </xf>
    <xf numFmtId="0" fontId="6" fillId="0" borderId="32" xfId="0" applyFont="1" applyBorder="1" applyAlignment="1"/>
    <xf numFmtId="0" fontId="6" fillId="0" borderId="5" xfId="0" applyFont="1" applyBorder="1" applyAlignment="1"/>
    <xf numFmtId="43" fontId="6" fillId="0" borderId="4" xfId="3" applyFont="1" applyBorder="1" applyAlignment="1">
      <alignment horizontal="center"/>
    </xf>
    <xf numFmtId="43" fontId="6" fillId="0" borderId="6" xfId="3" applyFont="1" applyBorder="1" applyAlignment="1">
      <alignment horizontal="center"/>
    </xf>
    <xf numFmtId="2" fontId="6" fillId="0" borderId="4" xfId="0" applyNumberFormat="1" applyFont="1" applyBorder="1" applyAlignment="1">
      <alignment horizontal="center" wrapText="1"/>
    </xf>
    <xf numFmtId="2" fontId="6" fillId="0" borderId="6" xfId="0" applyNumberFormat="1" applyFont="1" applyBorder="1" applyAlignment="1">
      <alignment horizontal="center" wrapText="1"/>
    </xf>
    <xf numFmtId="2" fontId="6" fillId="0" borderId="4" xfId="0" applyNumberFormat="1" applyFont="1" applyBorder="1" applyAlignment="1">
      <alignment horizontal="center"/>
    </xf>
    <xf numFmtId="2" fontId="6" fillId="0" borderId="6" xfId="0" applyNumberFormat="1" applyFont="1" applyBorder="1" applyAlignment="1">
      <alignment horizontal="center"/>
    </xf>
    <xf numFmtId="0" fontId="6" fillId="0" borderId="33" xfId="0" applyFont="1" applyBorder="1" applyAlignment="1"/>
    <xf numFmtId="0" fontId="6" fillId="0" borderId="34" xfId="0" applyFont="1" applyBorder="1" applyAlignment="1"/>
    <xf numFmtId="0" fontId="6" fillId="0" borderId="63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5" fillId="0" borderId="16" xfId="0" applyFont="1" applyBorder="1" applyAlignment="1">
      <alignment horizontal="right"/>
    </xf>
    <xf numFmtId="0" fontId="5" fillId="0" borderId="17" xfId="0" applyFont="1" applyBorder="1" applyAlignment="1">
      <alignment horizontal="right"/>
    </xf>
    <xf numFmtId="0" fontId="5" fillId="0" borderId="18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2" xfId="0" applyFont="1" applyBorder="1" applyAlignment="1">
      <alignment horizontal="right"/>
    </xf>
    <xf numFmtId="0" fontId="6" fillId="0" borderId="8" xfId="0" applyFont="1" applyBorder="1" applyAlignment="1">
      <alignment horizontal="right"/>
    </xf>
    <xf numFmtId="0" fontId="6" fillId="0" borderId="9" xfId="0" applyFont="1" applyBorder="1" applyAlignment="1">
      <alignment horizontal="right"/>
    </xf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55" xfId="15" applyFont="1" applyBorder="1" applyAlignment="1">
      <alignment horizontal="center" vertical="center"/>
    </xf>
    <xf numFmtId="0" fontId="6" fillId="0" borderId="37" xfId="15" applyFont="1" applyBorder="1" applyAlignment="1">
      <alignment horizontal="center" vertical="center"/>
    </xf>
    <xf numFmtId="0" fontId="6" fillId="0" borderId="57" xfId="15" applyFont="1" applyBorder="1" applyAlignment="1">
      <alignment horizontal="center" vertical="center" wrapText="1"/>
    </xf>
    <xf numFmtId="0" fontId="6" fillId="0" borderId="20" xfId="15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43" fontId="6" fillId="0" borderId="63" xfId="3" applyFont="1" applyBorder="1" applyAlignment="1">
      <alignment horizontal="center"/>
    </xf>
    <xf numFmtId="43" fontId="6" fillId="0" borderId="35" xfId="3" applyFont="1" applyBorder="1" applyAlignment="1">
      <alignment horizontal="center"/>
    </xf>
    <xf numFmtId="0" fontId="11" fillId="4" borderId="16" xfId="0" applyFont="1" applyFill="1" applyBorder="1" applyAlignment="1">
      <alignment horizontal="right"/>
    </xf>
    <xf numFmtId="0" fontId="11" fillId="4" borderId="17" xfId="0" applyFont="1" applyFill="1" applyBorder="1" applyAlignment="1">
      <alignment horizontal="right"/>
    </xf>
    <xf numFmtId="0" fontId="11" fillId="4" borderId="18" xfId="0" applyFont="1" applyFill="1" applyBorder="1" applyAlignment="1">
      <alignment horizontal="right"/>
    </xf>
    <xf numFmtId="0" fontId="6" fillId="0" borderId="32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39" xfId="0" applyFont="1" applyBorder="1" applyAlignment="1">
      <alignment horizontal="center"/>
    </xf>
    <xf numFmtId="0" fontId="5" fillId="0" borderId="59" xfId="0" applyFont="1" applyBorder="1" applyAlignment="1">
      <alignment horizontal="left" vertical="center"/>
    </xf>
    <xf numFmtId="0" fontId="5" fillId="0" borderId="50" xfId="0" applyFont="1" applyBorder="1" applyAlignment="1">
      <alignment horizontal="left" vertical="center"/>
    </xf>
    <xf numFmtId="0" fontId="5" fillId="0" borderId="5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11" fillId="4" borderId="29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6" fillId="0" borderId="35" xfId="0" applyFont="1" applyBorder="1" applyAlignment="1"/>
    <xf numFmtId="0" fontId="6" fillId="0" borderId="6" xfId="0" applyFont="1" applyBorder="1" applyAlignment="1"/>
    <xf numFmtId="0" fontId="6" fillId="0" borderId="63" xfId="0" applyFont="1" applyBorder="1" applyAlignment="1"/>
    <xf numFmtId="2" fontId="6" fillId="0" borderId="63" xfId="0" applyNumberFormat="1" applyFont="1" applyBorder="1" applyAlignment="1">
      <alignment horizontal="center"/>
    </xf>
    <xf numFmtId="2" fontId="6" fillId="0" borderId="35" xfId="0" applyNumberFormat="1" applyFont="1" applyBorder="1" applyAlignment="1">
      <alignment horizontal="center"/>
    </xf>
    <xf numFmtId="0" fontId="12" fillId="4" borderId="33" xfId="0" applyFont="1" applyFill="1" applyBorder="1" applyAlignment="1">
      <alignment horizontal="center" vertical="center"/>
    </xf>
    <xf numFmtId="0" fontId="12" fillId="4" borderId="34" xfId="0" applyFont="1" applyFill="1" applyBorder="1" applyAlignment="1">
      <alignment horizontal="center" vertical="center"/>
    </xf>
    <xf numFmtId="0" fontId="12" fillId="4" borderId="43" xfId="0" applyFont="1" applyFill="1" applyBorder="1" applyAlignment="1">
      <alignment horizontal="center" vertical="center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1" xfId="0" applyFont="1" applyFill="1" applyBorder="1" applyAlignment="1">
      <alignment horizontal="center" vertical="center" wrapText="1"/>
    </xf>
    <xf numFmtId="0" fontId="11" fillId="4" borderId="46" xfId="0" applyFont="1" applyFill="1" applyBorder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  <xf numFmtId="0" fontId="6" fillId="0" borderId="4" xfId="0" applyFont="1" applyBorder="1" applyAlignment="1"/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2" borderId="3" xfId="0" applyFont="1" applyFill="1" applyBorder="1" applyAlignment="1">
      <alignment horizontal="center" vertical="center" wrapText="1"/>
    </xf>
    <xf numFmtId="0" fontId="9" fillId="0" borderId="41" xfId="14" applyFont="1" applyBorder="1" applyAlignment="1" applyProtection="1">
      <alignment horizontal="center"/>
    </xf>
    <xf numFmtId="0" fontId="9" fillId="0" borderId="25" xfId="14" applyFont="1" applyBorder="1" applyAlignment="1" applyProtection="1">
      <alignment horizontal="center"/>
    </xf>
    <xf numFmtId="0" fontId="6" fillId="0" borderId="49" xfId="15" applyFont="1" applyBorder="1" applyAlignment="1">
      <alignment horizontal="center" vertical="center"/>
    </xf>
    <xf numFmtId="0" fontId="6" fillId="0" borderId="50" xfId="15" applyFont="1" applyBorder="1" applyAlignment="1">
      <alignment horizontal="center" vertical="center"/>
    </xf>
    <xf numFmtId="0" fontId="6" fillId="0" borderId="52" xfId="15" applyFont="1" applyBorder="1" applyAlignment="1">
      <alignment horizontal="center" vertical="center"/>
    </xf>
    <xf numFmtId="0" fontId="5" fillId="0" borderId="49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0" fontId="5" fillId="0" borderId="5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6" fillId="0" borderId="37" xfId="0" applyFont="1" applyBorder="1" applyAlignment="1">
      <alignment horizontal="center" vertical="center"/>
    </xf>
    <xf numFmtId="0" fontId="6" fillId="0" borderId="44" xfId="15" applyFont="1" applyBorder="1" applyAlignment="1">
      <alignment horizontal="center" vertical="center"/>
    </xf>
    <xf numFmtId="0" fontId="6" fillId="0" borderId="38" xfId="15" applyFont="1" applyBorder="1" applyAlignment="1">
      <alignment horizontal="center" vertical="center"/>
    </xf>
    <xf numFmtId="0" fontId="6" fillId="0" borderId="56" xfId="15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5" fillId="0" borderId="59" xfId="0" applyFont="1" applyBorder="1" applyAlignment="1" applyProtection="1">
      <alignment horizontal="center"/>
      <protection locked="0"/>
    </xf>
    <xf numFmtId="0" fontId="5" fillId="0" borderId="50" xfId="0" applyFont="1" applyBorder="1" applyAlignment="1" applyProtection="1">
      <alignment horizontal="center"/>
      <protection locked="0"/>
    </xf>
    <xf numFmtId="0" fontId="5" fillId="0" borderId="52" xfId="0" applyFont="1" applyBorder="1" applyAlignment="1" applyProtection="1">
      <alignment horizontal="center"/>
      <protection locked="0"/>
    </xf>
    <xf numFmtId="0" fontId="11" fillId="4" borderId="36" xfId="0" applyFont="1" applyFill="1" applyBorder="1" applyAlignment="1">
      <alignment horizontal="center" vertical="center" wrapText="1"/>
    </xf>
    <xf numFmtId="0" fontId="11" fillId="4" borderId="29" xfId="0" applyFont="1" applyFill="1" applyBorder="1" applyAlignment="1">
      <alignment horizontal="center" vertical="center"/>
    </xf>
    <xf numFmtId="0" fontId="11" fillId="4" borderId="36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16" fillId="0" borderId="0" xfId="9" applyFont="1" applyAlignment="1">
      <alignment horizontal="center"/>
    </xf>
    <xf numFmtId="0" fontId="19" fillId="0" borderId="0" xfId="9" applyFont="1" applyAlignment="1">
      <alignment horizontal="center"/>
    </xf>
    <xf numFmtId="0" fontId="1" fillId="0" borderId="0" xfId="9" applyBorder="1"/>
    <xf numFmtId="0" fontId="2" fillId="0" borderId="0" xfId="9" applyFont="1" applyBorder="1" applyAlignment="1">
      <alignment horizontal="center" vertical="center"/>
    </xf>
    <xf numFmtId="0" fontId="20" fillId="0" borderId="0" xfId="9" applyFont="1" applyBorder="1" applyAlignment="1">
      <alignment horizontal="center"/>
    </xf>
    <xf numFmtId="0" fontId="16" fillId="0" borderId="0" xfId="9" applyFont="1" applyBorder="1" applyAlignment="1">
      <alignment horizontal="center"/>
    </xf>
    <xf numFmtId="0" fontId="2" fillId="0" borderId="0" xfId="9" applyFont="1" applyBorder="1" applyAlignment="1">
      <alignment horizontal="center"/>
    </xf>
  </cellXfs>
  <cellStyles count="18">
    <cellStyle name="Hipervínculo" xfId="14" builtinId="8"/>
    <cellStyle name="Millares" xfId="3" builtinId="3"/>
    <cellStyle name="Millares 2" xfId="7"/>
    <cellStyle name="Millares_FORMULARIO 4 - M-OFERENTE PPTA ECONOMICA" xfId="13"/>
    <cellStyle name="Moneda [0] 2" xfId="16"/>
    <cellStyle name="Moneda 2" xfId="8"/>
    <cellStyle name="Moneda 2 2 2 2 2" xfId="12"/>
    <cellStyle name="Normal" xfId="0" builtinId="0"/>
    <cellStyle name="Normal 2 10 2 2" xfId="9"/>
    <cellStyle name="Normal 2 10 3" xfId="6"/>
    <cellStyle name="Normal 2 2" xfId="2"/>
    <cellStyle name="Normal 3" xfId="1"/>
    <cellStyle name="Normal 3 11" xfId="5"/>
    <cellStyle name="Normal 3 2 2" xfId="11"/>
    <cellStyle name="Normal_modelo ACTA OBRA y MODIFICACION" xfId="15"/>
    <cellStyle name="Normal_PTO OFICIAL PREPLIEGO (CORREGIDO) 2" xfId="10"/>
    <cellStyle name="Porcentaje" xfId="4" builtinId="5"/>
    <cellStyle name="Porcentaje 2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12</xdr:row>
      <xdr:rowOff>142875</xdr:rowOff>
    </xdr:from>
    <xdr:to>
      <xdr:col>4</xdr:col>
      <xdr:colOff>447675</xdr:colOff>
      <xdr:row>14</xdr:row>
      <xdr:rowOff>22226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xmlns="" id="{98137B2D-68E4-4F5C-8383-B6A2EDAFA041}"/>
            </a:ext>
          </a:extLst>
        </xdr:cNvPr>
        <xdr:cNvSpPr/>
      </xdr:nvSpPr>
      <xdr:spPr bwMode="auto">
        <a:xfrm>
          <a:off x="4171950" y="32861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152400</xdr:colOff>
      <xdr:row>12</xdr:row>
      <xdr:rowOff>142875</xdr:rowOff>
    </xdr:from>
    <xdr:to>
      <xdr:col>8</xdr:col>
      <xdr:colOff>447675</xdr:colOff>
      <xdr:row>14</xdr:row>
      <xdr:rowOff>22226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xmlns="" id="{D9EEB8C3-0430-4A1D-B00C-B95BA14EB593}"/>
            </a:ext>
          </a:extLst>
        </xdr:cNvPr>
        <xdr:cNvSpPr/>
      </xdr:nvSpPr>
      <xdr:spPr bwMode="auto">
        <a:xfrm>
          <a:off x="7219950" y="32861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"/>
  <sheetViews>
    <sheetView showGridLines="0" tabSelected="1" zoomScale="75" zoomScaleNormal="75" zoomScaleSheetLayoutView="115" zoomScalePageLayoutView="85" workbookViewId="0">
      <selection activeCell="E26" sqref="E26"/>
    </sheetView>
  </sheetViews>
  <sheetFormatPr baseColWidth="10" defaultColWidth="11.42578125" defaultRowHeight="12.75"/>
  <cols>
    <col min="1" max="1" width="8.5703125" style="1" customWidth="1"/>
    <col min="2" max="2" width="8.7109375" style="1" customWidth="1"/>
    <col min="3" max="3" width="8.85546875" style="1" customWidth="1"/>
    <col min="4" max="4" width="11.42578125" style="1" customWidth="1"/>
    <col min="5" max="5" width="40.5703125" style="1" customWidth="1"/>
    <col min="6" max="7" width="11.42578125" style="1" customWidth="1"/>
    <col min="8" max="8" width="13.7109375" style="1" customWidth="1"/>
    <col min="9" max="9" width="11.42578125" style="1" customWidth="1"/>
    <col min="10" max="10" width="9.85546875" style="1" customWidth="1"/>
    <col min="11" max="11" width="21" style="1" customWidth="1"/>
    <col min="12" max="12" width="11.42578125" style="1"/>
    <col min="13" max="13" width="19.5703125" style="1" customWidth="1"/>
    <col min="14" max="14" width="21.42578125" style="1" customWidth="1"/>
    <col min="15" max="16384" width="11.42578125" style="1"/>
  </cols>
  <sheetData>
    <row r="1" spans="1:11">
      <c r="A1" s="375" t="s">
        <v>0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</row>
    <row r="2" spans="1:11">
      <c r="A2" s="376" t="s">
        <v>1</v>
      </c>
      <c r="B2" s="376"/>
      <c r="C2" s="376"/>
      <c r="D2" s="376"/>
      <c r="E2" s="376"/>
      <c r="F2" s="376"/>
      <c r="G2" s="376"/>
      <c r="H2" s="376"/>
      <c r="I2" s="376"/>
      <c r="J2" s="376"/>
      <c r="K2" s="376"/>
    </row>
    <row r="3" spans="1:11">
      <c r="A3" s="219"/>
      <c r="B3" s="108"/>
      <c r="C3" s="108"/>
      <c r="D3" s="108"/>
      <c r="E3" s="108"/>
      <c r="F3" s="108"/>
      <c r="G3" s="108"/>
      <c r="H3" s="108"/>
      <c r="I3" s="108"/>
      <c r="J3" s="108"/>
      <c r="K3" s="219"/>
    </row>
    <row r="4" spans="1:11" ht="32.25" customHeight="1">
      <c r="A4" s="377" t="s">
        <v>2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</row>
    <row r="5" spans="1:11" ht="32.25" customHeight="1">
      <c r="A5" s="377"/>
      <c r="B5" s="377"/>
      <c r="C5" s="377"/>
      <c r="D5" s="377"/>
      <c r="E5" s="377"/>
      <c r="F5" s="377"/>
      <c r="G5" s="377"/>
      <c r="H5" s="377"/>
      <c r="I5" s="377"/>
      <c r="J5" s="377"/>
      <c r="K5" s="377"/>
    </row>
    <row r="6" spans="1:11" ht="40.5" customHeight="1">
      <c r="A6" s="378" t="s">
        <v>3</v>
      </c>
      <c r="B6" s="379"/>
      <c r="C6" s="379"/>
      <c r="D6" s="379"/>
      <c r="E6" s="379"/>
      <c r="F6" s="379"/>
      <c r="G6" s="379"/>
      <c r="H6" s="379"/>
      <c r="I6" s="379"/>
      <c r="J6" s="379"/>
      <c r="K6" s="380"/>
    </row>
    <row r="7" spans="1:11" ht="13.5" thickBot="1">
      <c r="A7" s="381"/>
      <c r="B7" s="382"/>
      <c r="C7" s="382"/>
      <c r="D7" s="382"/>
      <c r="E7" s="382"/>
      <c r="F7" s="382"/>
      <c r="G7" s="382"/>
      <c r="H7" s="382"/>
      <c r="I7" s="382"/>
      <c r="J7" s="382"/>
      <c r="K7" s="383"/>
    </row>
    <row r="8" spans="1:11" ht="42" customHeight="1">
      <c r="A8" s="368" t="s">
        <v>4</v>
      </c>
      <c r="B8" s="370" t="s">
        <v>5</v>
      </c>
      <c r="C8" s="372" t="s">
        <v>6</v>
      </c>
      <c r="D8" s="372"/>
      <c r="E8" s="368" t="s">
        <v>7</v>
      </c>
      <c r="F8" s="370" t="s">
        <v>8</v>
      </c>
      <c r="G8" s="370" t="s">
        <v>9</v>
      </c>
      <c r="H8" s="370" t="s">
        <v>10</v>
      </c>
      <c r="I8" s="370" t="s">
        <v>11</v>
      </c>
      <c r="J8" s="373" t="s">
        <v>12</v>
      </c>
      <c r="K8" s="358" t="s">
        <v>13</v>
      </c>
    </row>
    <row r="9" spans="1:11" ht="42" customHeight="1" thickBot="1">
      <c r="A9" s="369"/>
      <c r="B9" s="371"/>
      <c r="C9" s="241" t="s">
        <v>14</v>
      </c>
      <c r="D9" s="241" t="s">
        <v>15</v>
      </c>
      <c r="E9" s="369"/>
      <c r="F9" s="371"/>
      <c r="G9" s="371"/>
      <c r="H9" s="371"/>
      <c r="I9" s="371"/>
      <c r="J9" s="374"/>
      <c r="K9" s="359"/>
    </row>
    <row r="10" spans="1:11" ht="13.5" thickBot="1">
      <c r="A10" s="43"/>
      <c r="B10" s="44" t="s">
        <v>102</v>
      </c>
      <c r="C10" s="44"/>
      <c r="D10" s="44"/>
      <c r="E10" s="44"/>
      <c r="F10" s="44"/>
      <c r="G10" s="44"/>
      <c r="H10" s="44"/>
      <c r="I10" s="44"/>
      <c r="J10" s="44"/>
      <c r="K10" s="45"/>
    </row>
    <row r="11" spans="1:11" ht="51">
      <c r="A11" s="46">
        <v>1</v>
      </c>
      <c r="B11" s="47"/>
      <c r="C11" s="47"/>
      <c r="D11" s="47"/>
      <c r="E11" s="48" t="s">
        <v>103</v>
      </c>
      <c r="F11" s="47" t="s">
        <v>104</v>
      </c>
      <c r="G11" s="49">
        <v>8</v>
      </c>
      <c r="H11" s="49">
        <f>'APU PERSIANA'!G57</f>
        <v>276833</v>
      </c>
      <c r="I11" s="49"/>
      <c r="J11" s="50"/>
      <c r="K11" s="51">
        <f>H11*G11</f>
        <v>2214664</v>
      </c>
    </row>
    <row r="12" spans="1:11" ht="13.5" thickBot="1">
      <c r="A12" s="52" t="s">
        <v>16</v>
      </c>
      <c r="B12" s="53"/>
      <c r="C12" s="53"/>
      <c r="D12" s="53"/>
      <c r="E12" s="54"/>
      <c r="F12" s="53"/>
      <c r="G12" s="49"/>
      <c r="H12" s="55"/>
      <c r="I12" s="55"/>
      <c r="J12" s="56"/>
      <c r="K12" s="57">
        <f>K11</f>
        <v>2214664</v>
      </c>
    </row>
    <row r="13" spans="1:11" ht="13.5" thickBot="1">
      <c r="A13" s="43"/>
      <c r="B13" s="44" t="s">
        <v>105</v>
      </c>
      <c r="C13" s="44"/>
      <c r="D13" s="44"/>
      <c r="E13" s="44"/>
      <c r="F13" s="44"/>
      <c r="G13" s="44"/>
      <c r="H13" s="44"/>
      <c r="I13" s="44"/>
      <c r="J13" s="44"/>
      <c r="K13" s="45"/>
    </row>
    <row r="14" spans="1:11">
      <c r="A14" s="46">
        <v>2</v>
      </c>
      <c r="B14" s="47"/>
      <c r="C14" s="47"/>
      <c r="D14" s="47"/>
      <c r="E14" s="58" t="s">
        <v>106</v>
      </c>
      <c r="F14" s="47" t="s">
        <v>104</v>
      </c>
      <c r="G14" s="49">
        <v>4</v>
      </c>
      <c r="H14" s="49">
        <f>'APU AIRE INSTALAR'!G57</f>
        <v>2200097</v>
      </c>
      <c r="I14" s="49"/>
      <c r="J14" s="50"/>
      <c r="K14" s="59">
        <f>G14*H14</f>
        <v>8800388</v>
      </c>
    </row>
    <row r="15" spans="1:11" ht="13.5" thickBot="1">
      <c r="A15" s="52" t="s">
        <v>16</v>
      </c>
      <c r="B15" s="61"/>
      <c r="C15" s="62"/>
      <c r="D15" s="61"/>
      <c r="E15" s="61"/>
      <c r="F15" s="61"/>
      <c r="G15" s="49"/>
      <c r="H15" s="63"/>
      <c r="I15" s="63"/>
      <c r="J15" s="61"/>
      <c r="K15" s="57">
        <f>K14</f>
        <v>8800388</v>
      </c>
    </row>
    <row r="16" spans="1:11" ht="13.5" thickBot="1">
      <c r="A16" s="43"/>
      <c r="B16" s="44" t="s">
        <v>107</v>
      </c>
      <c r="C16" s="44"/>
      <c r="D16" s="44"/>
      <c r="E16" s="44"/>
      <c r="F16" s="44"/>
      <c r="G16" s="44"/>
      <c r="H16" s="44"/>
      <c r="I16" s="44"/>
      <c r="J16" s="44"/>
      <c r="K16" s="45"/>
    </row>
    <row r="17" spans="1:11" ht="51">
      <c r="A17" s="46">
        <v>3</v>
      </c>
      <c r="B17" s="64"/>
      <c r="C17" s="64"/>
      <c r="D17" s="64"/>
      <c r="E17" s="244" t="s">
        <v>108</v>
      </c>
      <c r="F17" s="246" t="s">
        <v>109</v>
      </c>
      <c r="G17" s="247">
        <v>60</v>
      </c>
      <c r="H17" s="49">
        <f>'APU RECORRIDO'!G57</f>
        <v>24913</v>
      </c>
      <c r="I17" s="49"/>
      <c r="J17" s="50"/>
      <c r="K17" s="59">
        <f t="shared" ref="K17:K26" si="0">G17*H17</f>
        <v>1494780</v>
      </c>
    </row>
    <row r="18" spans="1:11">
      <c r="A18" s="46">
        <v>4</v>
      </c>
      <c r="B18" s="47"/>
      <c r="C18" s="47"/>
      <c r="D18" s="47"/>
      <c r="E18" s="242" t="s">
        <v>110</v>
      </c>
      <c r="F18" s="243" t="s">
        <v>109</v>
      </c>
      <c r="G18" s="248">
        <v>900</v>
      </c>
      <c r="H18" s="49">
        <f>'APU FACHADA'!G57</f>
        <v>17274</v>
      </c>
      <c r="I18" s="49"/>
      <c r="J18" s="50"/>
      <c r="K18" s="59">
        <f t="shared" si="0"/>
        <v>15546600</v>
      </c>
    </row>
    <row r="19" spans="1:11" ht="25.5">
      <c r="A19" s="46">
        <v>5</v>
      </c>
      <c r="B19" s="64"/>
      <c r="C19" s="64"/>
      <c r="D19" s="64"/>
      <c r="E19" s="244" t="s">
        <v>111</v>
      </c>
      <c r="F19" s="243" t="s">
        <v>109</v>
      </c>
      <c r="G19" s="248">
        <v>80</v>
      </c>
      <c r="H19" s="49">
        <f>'APU LOSA CUBIERTA'!G57</f>
        <v>33254</v>
      </c>
      <c r="I19" s="49"/>
      <c r="J19" s="50"/>
      <c r="K19" s="59">
        <f t="shared" si="0"/>
        <v>2660320</v>
      </c>
    </row>
    <row r="20" spans="1:11">
      <c r="A20" s="46">
        <v>6</v>
      </c>
      <c r="B20" s="60"/>
      <c r="C20" s="60"/>
      <c r="D20" s="60"/>
      <c r="E20" s="244" t="s">
        <v>112</v>
      </c>
      <c r="F20" s="243" t="s">
        <v>109</v>
      </c>
      <c r="G20" s="248">
        <v>200</v>
      </c>
      <c r="H20" s="49">
        <f>'APU CIELO RASO 3M'!G57</f>
        <v>19573</v>
      </c>
      <c r="I20" s="49"/>
      <c r="J20" s="50"/>
      <c r="K20" s="59">
        <f t="shared" si="0"/>
        <v>3914600</v>
      </c>
    </row>
    <row r="21" spans="1:11" ht="25.5">
      <c r="A21" s="46">
        <v>7</v>
      </c>
      <c r="B21" s="64"/>
      <c r="C21" s="64"/>
      <c r="D21" s="64"/>
      <c r="E21" s="244" t="s">
        <v>113</v>
      </c>
      <c r="F21" s="243" t="s">
        <v>109</v>
      </c>
      <c r="G21" s="248">
        <v>250</v>
      </c>
      <c r="H21" s="49">
        <f>'APU PINTURA REJA'!G57</f>
        <v>17412</v>
      </c>
      <c r="I21" s="49"/>
      <c r="J21" s="66"/>
      <c r="K21" s="59">
        <f t="shared" si="0"/>
        <v>4353000</v>
      </c>
    </row>
    <row r="22" spans="1:11" ht="25.5">
      <c r="A22" s="67">
        <v>8</v>
      </c>
      <c r="B22" s="60"/>
      <c r="C22" s="60"/>
      <c r="D22" s="60"/>
      <c r="E22" s="245" t="s">
        <v>114</v>
      </c>
      <c r="F22" s="243" t="s">
        <v>115</v>
      </c>
      <c r="G22" s="248">
        <v>2</v>
      </c>
      <c r="H22" s="49">
        <f>'APU PUERTA 2X2M'!G58</f>
        <v>924196</v>
      </c>
      <c r="I22" s="49"/>
      <c r="J22" s="66"/>
      <c r="K22" s="59">
        <f t="shared" si="0"/>
        <v>1848392</v>
      </c>
    </row>
    <row r="23" spans="1:11" ht="25.5">
      <c r="A23" s="67">
        <v>9</v>
      </c>
      <c r="B23" s="60"/>
      <c r="C23" s="60"/>
      <c r="D23" s="60"/>
      <c r="E23" s="244" t="s">
        <v>116</v>
      </c>
      <c r="F23" s="243" t="s">
        <v>115</v>
      </c>
      <c r="G23" s="248">
        <v>1</v>
      </c>
      <c r="H23" s="49">
        <f>'APU PUERTA 2X0,9M'!G57</f>
        <v>422709</v>
      </c>
      <c r="I23" s="49"/>
      <c r="J23" s="66"/>
      <c r="K23" s="59">
        <f t="shared" si="0"/>
        <v>422709</v>
      </c>
    </row>
    <row r="24" spans="1:11" ht="25.5">
      <c r="A24" s="67">
        <v>10</v>
      </c>
      <c r="B24" s="60"/>
      <c r="C24" s="60"/>
      <c r="D24" s="60"/>
      <c r="E24" s="244" t="s">
        <v>117</v>
      </c>
      <c r="F24" s="243" t="s">
        <v>115</v>
      </c>
      <c r="G24" s="248">
        <v>1</v>
      </c>
      <c r="H24" s="49">
        <f>'APU CUBIERTA PARQUEADERO'!G57</f>
        <v>10649264</v>
      </c>
      <c r="I24" s="49"/>
      <c r="J24" s="66"/>
      <c r="K24" s="59">
        <f t="shared" si="0"/>
        <v>10649264</v>
      </c>
    </row>
    <row r="25" spans="1:11" ht="25.5">
      <c r="A25" s="46">
        <v>11</v>
      </c>
      <c r="B25" s="64"/>
      <c r="C25" s="47"/>
      <c r="D25" s="64"/>
      <c r="E25" s="244" t="s">
        <v>118</v>
      </c>
      <c r="F25" s="243" t="s">
        <v>109</v>
      </c>
      <c r="G25" s="248">
        <v>50</v>
      </c>
      <c r="H25" s="49">
        <f>'APU POLICARBONATO'!G57</f>
        <v>196556</v>
      </c>
      <c r="I25" s="49"/>
      <c r="J25" s="50"/>
      <c r="K25" s="59">
        <f t="shared" si="0"/>
        <v>9827800</v>
      </c>
    </row>
    <row r="26" spans="1:11" ht="25.5">
      <c r="A26" s="46">
        <v>12</v>
      </c>
      <c r="B26" s="64"/>
      <c r="C26" s="64"/>
      <c r="D26" s="64"/>
      <c r="E26" s="244" t="s">
        <v>119</v>
      </c>
      <c r="F26" s="243" t="s">
        <v>109</v>
      </c>
      <c r="G26" s="248">
        <v>50.5</v>
      </c>
      <c r="H26" s="49">
        <f>'APU CERRAMIENTO'!G57</f>
        <v>204308</v>
      </c>
      <c r="I26" s="49"/>
      <c r="J26" s="50"/>
      <c r="K26" s="59">
        <f t="shared" si="0"/>
        <v>10317554</v>
      </c>
    </row>
    <row r="27" spans="1:11" ht="13.5" thickBot="1">
      <c r="A27" s="68" t="s">
        <v>16</v>
      </c>
      <c r="B27" s="69"/>
      <c r="C27" s="69"/>
      <c r="D27" s="69"/>
      <c r="E27" s="70"/>
      <c r="F27" s="69"/>
      <c r="G27" s="49"/>
      <c r="H27" s="55"/>
      <c r="I27" s="55"/>
      <c r="J27" s="71"/>
      <c r="K27" s="72">
        <f>SUM(K17:K26)</f>
        <v>61035019</v>
      </c>
    </row>
    <row r="28" spans="1:11" ht="13.5" thickBot="1">
      <c r="A28" s="43"/>
      <c r="B28" s="44" t="s">
        <v>122</v>
      </c>
      <c r="C28" s="44"/>
      <c r="D28" s="44"/>
      <c r="E28" s="44"/>
      <c r="F28" s="44"/>
      <c r="G28" s="44"/>
      <c r="H28" s="44"/>
      <c r="I28" s="44"/>
      <c r="J28" s="44"/>
      <c r="K28" s="45"/>
    </row>
    <row r="29" spans="1:11" ht="25.5">
      <c r="A29" s="46">
        <v>13</v>
      </c>
      <c r="B29" s="64"/>
      <c r="C29" s="64"/>
      <c r="D29" s="64"/>
      <c r="E29" s="65" t="s">
        <v>120</v>
      </c>
      <c r="F29" s="64" t="s">
        <v>121</v>
      </c>
      <c r="G29" s="49">
        <v>20</v>
      </c>
      <c r="H29" s="49">
        <f>'APU VENTANERÍA'!G57</f>
        <v>244324</v>
      </c>
      <c r="I29" s="49"/>
      <c r="J29" s="50"/>
      <c r="K29" s="59">
        <f>G29*H29</f>
        <v>4886480</v>
      </c>
    </row>
    <row r="30" spans="1:11" ht="13.5" thickBot="1">
      <c r="A30" s="52" t="s">
        <v>16</v>
      </c>
      <c r="B30" s="73"/>
      <c r="C30" s="73"/>
      <c r="D30" s="73"/>
      <c r="E30" s="74"/>
      <c r="F30" s="75"/>
      <c r="G30" s="49"/>
      <c r="H30" s="55"/>
      <c r="I30" s="55"/>
      <c r="J30" s="56"/>
      <c r="K30" s="57">
        <f>SUM(K29)</f>
        <v>4886480</v>
      </c>
    </row>
    <row r="31" spans="1:11" ht="13.5" thickBot="1">
      <c r="A31" s="43"/>
      <c r="B31" s="44" t="s">
        <v>124</v>
      </c>
      <c r="C31" s="44"/>
      <c r="D31" s="44"/>
      <c r="E31" s="44"/>
      <c r="F31" s="44"/>
      <c r="G31" s="44"/>
      <c r="H31" s="44"/>
      <c r="I31" s="44"/>
      <c r="J31" s="44"/>
      <c r="K31" s="45"/>
    </row>
    <row r="32" spans="1:11" ht="25.5">
      <c r="A32" s="46">
        <v>14</v>
      </c>
      <c r="B32" s="64"/>
      <c r="C32" s="64"/>
      <c r="D32" s="64"/>
      <c r="E32" s="65" t="s">
        <v>123</v>
      </c>
      <c r="F32" s="64" t="s">
        <v>109</v>
      </c>
      <c r="G32" s="49">
        <v>60</v>
      </c>
      <c r="H32" s="49">
        <f>'APU VIDRIOS'!G57</f>
        <v>50027</v>
      </c>
      <c r="I32" s="49"/>
      <c r="J32" s="50"/>
      <c r="K32" s="59">
        <f>G32*H32</f>
        <v>3001620</v>
      </c>
    </row>
    <row r="33" spans="1:14" ht="13.5" thickBot="1">
      <c r="A33" s="52" t="s">
        <v>16</v>
      </c>
      <c r="B33" s="73"/>
      <c r="C33" s="73"/>
      <c r="D33" s="73"/>
      <c r="E33" s="76"/>
      <c r="F33" s="75"/>
      <c r="G33" s="49"/>
      <c r="H33" s="55"/>
      <c r="I33" s="55"/>
      <c r="J33" s="56"/>
      <c r="K33" s="57">
        <f>SUM(K32)</f>
        <v>3001620</v>
      </c>
    </row>
    <row r="34" spans="1:14" ht="13.5" thickBot="1">
      <c r="A34" s="43"/>
      <c r="B34" s="44" t="s">
        <v>124</v>
      </c>
      <c r="C34" s="44"/>
      <c r="D34" s="44"/>
      <c r="E34" s="44"/>
      <c r="F34" s="44"/>
      <c r="G34" s="44"/>
      <c r="H34" s="44"/>
      <c r="I34" s="44"/>
      <c r="J34" s="44"/>
      <c r="K34" s="45"/>
    </row>
    <row r="35" spans="1:14" ht="25.5">
      <c r="A35" s="46">
        <v>15</v>
      </c>
      <c r="B35" s="64"/>
      <c r="C35" s="64"/>
      <c r="D35" s="64"/>
      <c r="E35" s="65" t="s">
        <v>234</v>
      </c>
      <c r="F35" s="64" t="s">
        <v>233</v>
      </c>
      <c r="G35" s="49">
        <v>1</v>
      </c>
      <c r="H35" s="49">
        <v>210516</v>
      </c>
      <c r="I35" s="49"/>
      <c r="J35" s="50"/>
      <c r="K35" s="59">
        <f>G35*H35</f>
        <v>210516</v>
      </c>
    </row>
    <row r="36" spans="1:14" ht="13.5" thickBot="1">
      <c r="A36" s="52" t="s">
        <v>16</v>
      </c>
      <c r="B36" s="73"/>
      <c r="C36" s="73"/>
      <c r="D36" s="73"/>
      <c r="E36" s="76"/>
      <c r="F36" s="75"/>
      <c r="G36" s="49"/>
      <c r="H36" s="55"/>
      <c r="I36" s="55"/>
      <c r="J36" s="56"/>
      <c r="K36" s="57">
        <f>SUM(K35)</f>
        <v>210516</v>
      </c>
    </row>
    <row r="37" spans="1:14" ht="13.5" thickBot="1">
      <c r="A37" s="360" t="s">
        <v>17</v>
      </c>
      <c r="B37" s="361"/>
      <c r="C37" s="361"/>
      <c r="D37" s="361"/>
      <c r="E37" s="361"/>
      <c r="F37" s="361"/>
      <c r="G37" s="361"/>
      <c r="H37" s="361"/>
      <c r="I37" s="361"/>
      <c r="J37" s="362"/>
      <c r="K37" s="77">
        <f>K33+K30+K27+K15+K12+K36</f>
        <v>80148687</v>
      </c>
    </row>
    <row r="38" spans="1:14" ht="13.5" thickBot="1">
      <c r="A38" s="78"/>
      <c r="B38" s="78"/>
      <c r="C38" s="78"/>
      <c r="D38" s="78"/>
      <c r="E38" s="78"/>
      <c r="F38" s="78"/>
      <c r="G38" s="78"/>
      <c r="H38" s="78"/>
      <c r="I38" s="78"/>
      <c r="J38" s="78"/>
      <c r="K38" s="79"/>
    </row>
    <row r="39" spans="1:14">
      <c r="A39" s="80"/>
      <c r="B39" s="81"/>
      <c r="C39" s="80"/>
      <c r="D39" s="80"/>
      <c r="E39" s="363" t="s">
        <v>125</v>
      </c>
      <c r="F39" s="364"/>
      <c r="G39" s="364"/>
      <c r="H39" s="218"/>
      <c r="I39" s="218"/>
      <c r="J39" s="82"/>
      <c r="K39" s="83">
        <f>K37</f>
        <v>80148687</v>
      </c>
      <c r="M39" s="345"/>
    </row>
    <row r="40" spans="1:14">
      <c r="A40" s="80"/>
      <c r="B40" s="81"/>
      <c r="C40" s="80"/>
      <c r="D40" s="80"/>
      <c r="E40" s="84"/>
      <c r="F40" s="85"/>
      <c r="G40" s="86"/>
      <c r="H40" s="86"/>
      <c r="I40" s="86"/>
      <c r="J40" s="87"/>
      <c r="K40" s="88"/>
    </row>
    <row r="41" spans="1:14">
      <c r="A41" s="80"/>
      <c r="B41" s="89"/>
      <c r="C41" s="89"/>
      <c r="D41" s="89"/>
      <c r="E41" s="84"/>
      <c r="F41" s="90"/>
      <c r="G41" s="91"/>
      <c r="H41" s="91"/>
      <c r="I41" s="91"/>
      <c r="J41" s="92"/>
      <c r="K41" s="88"/>
    </row>
    <row r="42" spans="1:14">
      <c r="A42" s="80"/>
      <c r="B42" s="89"/>
      <c r="C42" s="89"/>
      <c r="D42" s="89"/>
      <c r="E42" s="93" t="s">
        <v>18</v>
      </c>
      <c r="F42" s="90"/>
      <c r="G42" s="91"/>
      <c r="H42" s="91"/>
      <c r="I42" s="91"/>
      <c r="J42" s="92"/>
      <c r="K42" s="94"/>
    </row>
    <row r="43" spans="1:14">
      <c r="A43" s="80"/>
      <c r="B43" s="89"/>
      <c r="C43" s="89"/>
      <c r="D43" s="89"/>
      <c r="E43" s="93" t="s">
        <v>126</v>
      </c>
      <c r="F43" s="90"/>
      <c r="G43" s="91"/>
      <c r="H43" s="91"/>
      <c r="I43" s="91"/>
      <c r="J43" s="92"/>
      <c r="K43" s="342">
        <v>0.22</v>
      </c>
    </row>
    <row r="44" spans="1:14">
      <c r="A44" s="80"/>
      <c r="B44" s="89"/>
      <c r="C44" s="89"/>
      <c r="D44" s="89"/>
      <c r="E44" s="93" t="s">
        <v>236</v>
      </c>
      <c r="F44" s="90"/>
      <c r="G44" s="91"/>
      <c r="H44" s="91"/>
      <c r="I44" s="91"/>
      <c r="J44" s="92"/>
      <c r="K44" s="342">
        <v>0.14000000000000001</v>
      </c>
    </row>
    <row r="45" spans="1:14">
      <c r="A45" s="80"/>
      <c r="B45" s="81"/>
      <c r="C45" s="80"/>
      <c r="D45" s="80"/>
      <c r="E45" s="84" t="s">
        <v>127</v>
      </c>
      <c r="F45" s="85"/>
      <c r="G45" s="86"/>
      <c r="H45" s="86"/>
      <c r="I45" s="86"/>
      <c r="J45" s="87"/>
      <c r="K45" s="343">
        <v>0.03</v>
      </c>
    </row>
    <row r="46" spans="1:14">
      <c r="A46" s="80"/>
      <c r="B46" s="81"/>
      <c r="C46" s="80"/>
      <c r="D46" s="80"/>
      <c r="E46" s="95" t="s">
        <v>90</v>
      </c>
      <c r="F46" s="90"/>
      <c r="G46" s="91"/>
      <c r="H46" s="91"/>
      <c r="I46" s="91"/>
      <c r="J46" s="96"/>
      <c r="K46" s="343">
        <v>0.05</v>
      </c>
    </row>
    <row r="47" spans="1:14" ht="13.5" thickBot="1">
      <c r="A47" s="80"/>
      <c r="B47" s="81"/>
      <c r="C47" s="80"/>
      <c r="D47" s="97"/>
      <c r="E47" s="95" t="s">
        <v>128</v>
      </c>
      <c r="F47" s="90"/>
      <c r="G47" s="91"/>
      <c r="H47" s="91"/>
      <c r="I47" s="91"/>
      <c r="J47" s="96"/>
      <c r="K47" s="94">
        <f>ROUND(K39/1.22*0.05*0.19,0)</f>
        <v>624109</v>
      </c>
    </row>
    <row r="48" spans="1:14" ht="13.5" thickBot="1">
      <c r="A48" s="80"/>
      <c r="B48" s="81"/>
      <c r="C48" s="80"/>
      <c r="D48" s="80"/>
      <c r="E48" s="98" t="s">
        <v>19</v>
      </c>
      <c r="F48" s="99"/>
      <c r="G48" s="100"/>
      <c r="H48" s="100"/>
      <c r="I48" s="100"/>
      <c r="J48" s="101"/>
      <c r="K48" s="77">
        <f>K39+K47</f>
        <v>80772796</v>
      </c>
      <c r="M48" s="344"/>
      <c r="N48" s="345"/>
    </row>
    <row r="49" spans="1:11" ht="13.5" thickBot="1">
      <c r="A49" s="80"/>
      <c r="B49" s="81"/>
      <c r="C49" s="81"/>
      <c r="D49" s="81"/>
      <c r="E49" s="80"/>
      <c r="F49" s="80"/>
      <c r="G49" s="102"/>
      <c r="H49" s="102"/>
      <c r="I49" s="102"/>
      <c r="J49" s="103"/>
      <c r="K49" s="104"/>
    </row>
    <row r="50" spans="1:11">
      <c r="A50" s="105"/>
      <c r="B50" s="365"/>
      <c r="C50" s="365"/>
      <c r="D50" s="365"/>
      <c r="E50" s="365"/>
      <c r="F50" s="365"/>
      <c r="G50" s="365"/>
      <c r="H50" s="365"/>
      <c r="I50" s="365"/>
      <c r="J50" s="365"/>
      <c r="K50" s="366"/>
    </row>
    <row r="51" spans="1:11" ht="47.1" customHeight="1">
      <c r="A51" s="354" t="s">
        <v>20</v>
      </c>
      <c r="B51" s="355"/>
      <c r="C51" s="355"/>
      <c r="D51" s="355"/>
      <c r="E51" s="355"/>
      <c r="F51" s="367" t="s">
        <v>21</v>
      </c>
      <c r="G51" s="367"/>
      <c r="H51" s="367"/>
      <c r="I51" s="367"/>
      <c r="J51" s="367"/>
      <c r="K51" s="106" t="s">
        <v>22</v>
      </c>
    </row>
    <row r="52" spans="1:11" ht="69.95" customHeight="1">
      <c r="A52" s="354" t="s">
        <v>23</v>
      </c>
      <c r="B52" s="355"/>
      <c r="C52" s="355"/>
      <c r="D52" s="355"/>
      <c r="E52" s="355"/>
      <c r="F52" s="348" t="s">
        <v>24</v>
      </c>
      <c r="G52" s="349"/>
      <c r="H52" s="349"/>
      <c r="I52" s="350"/>
      <c r="J52" s="107" t="s">
        <v>25</v>
      </c>
      <c r="K52" s="109">
        <v>0.14000000000000001</v>
      </c>
    </row>
    <row r="53" spans="1:11">
      <c r="A53" s="354" t="s">
        <v>26</v>
      </c>
      <c r="B53" s="355"/>
      <c r="C53" s="355"/>
      <c r="D53" s="355"/>
      <c r="E53" s="355"/>
      <c r="F53" s="348" t="s">
        <v>27</v>
      </c>
      <c r="G53" s="349"/>
      <c r="H53" s="349"/>
      <c r="I53" s="350"/>
      <c r="J53" s="107" t="s">
        <v>28</v>
      </c>
      <c r="K53" s="109">
        <v>0.03</v>
      </c>
    </row>
    <row r="54" spans="1:11" ht="74.099999999999994" customHeight="1">
      <c r="A54" s="356" t="s">
        <v>29</v>
      </c>
      <c r="B54" s="357"/>
      <c r="C54" s="357"/>
      <c r="D54" s="357"/>
      <c r="E54" s="357"/>
      <c r="F54" s="348" t="s">
        <v>30</v>
      </c>
      <c r="G54" s="349"/>
      <c r="H54" s="349"/>
      <c r="I54" s="350"/>
      <c r="J54" s="107" t="s">
        <v>31</v>
      </c>
      <c r="K54" s="109">
        <v>0.05</v>
      </c>
    </row>
    <row r="55" spans="1:11" ht="73.5" customHeight="1">
      <c r="A55" s="346" t="s">
        <v>32</v>
      </c>
      <c r="B55" s="347"/>
      <c r="C55" s="347"/>
      <c r="D55" s="347"/>
      <c r="E55" s="347"/>
      <c r="F55" s="348" t="s">
        <v>33</v>
      </c>
      <c r="G55" s="349"/>
      <c r="H55" s="349"/>
      <c r="I55" s="350"/>
      <c r="J55" s="107" t="s">
        <v>34</v>
      </c>
      <c r="K55" s="109">
        <v>0.22</v>
      </c>
    </row>
    <row r="56" spans="1:11" ht="79.5" customHeight="1">
      <c r="A56" s="351" t="s">
        <v>35</v>
      </c>
      <c r="B56" s="347"/>
      <c r="C56" s="347"/>
      <c r="D56" s="347"/>
      <c r="E56" s="347"/>
      <c r="F56" s="352"/>
      <c r="G56" s="352"/>
      <c r="H56" s="352"/>
      <c r="I56" s="352"/>
      <c r="J56" s="352"/>
      <c r="K56" s="353"/>
    </row>
  </sheetData>
  <mergeCells count="30">
    <mergeCell ref="A1:K1"/>
    <mergeCell ref="A2:K2"/>
    <mergeCell ref="A4:K5"/>
    <mergeCell ref="A6:K6"/>
    <mergeCell ref="A7:K7"/>
    <mergeCell ref="K8:K9"/>
    <mergeCell ref="A37:J37"/>
    <mergeCell ref="E39:G39"/>
    <mergeCell ref="B50:K50"/>
    <mergeCell ref="A51:E51"/>
    <mergeCell ref="F51:J51"/>
    <mergeCell ref="A8:A9"/>
    <mergeCell ref="B8:B9"/>
    <mergeCell ref="C8:D8"/>
    <mergeCell ref="E8:E9"/>
    <mergeCell ref="F8:F9"/>
    <mergeCell ref="G8:G9"/>
    <mergeCell ref="H8:H9"/>
    <mergeCell ref="I8:I9"/>
    <mergeCell ref="J8:J9"/>
    <mergeCell ref="A55:E55"/>
    <mergeCell ref="F55:I55"/>
    <mergeCell ref="A56:E56"/>
    <mergeCell ref="F56:K56"/>
    <mergeCell ref="A52:E52"/>
    <mergeCell ref="F52:I52"/>
    <mergeCell ref="A53:E53"/>
    <mergeCell ref="F53:I53"/>
    <mergeCell ref="A54:E54"/>
    <mergeCell ref="F54:I54"/>
  </mergeCells>
  <pageMargins left="0.23622047244094491" right="0.23622047244094491" top="1.1023622047244095" bottom="0.74803149606299213" header="0.31496062992125984" footer="0.31496062992125984"/>
  <pageSetup orientation="landscape" horizontalDpi="300" verticalDpi="300" r:id="rId1"/>
  <headerFooter>
    <oddHeader>&amp;L&amp;"Arial,Normal"&amp;8&amp;K01+011CÓDIGO: CCE-EICP-FM-32
VERSIÓN: 1&amp;C&amp;"Arial,Negrita"&amp;8&amp;K01+010
MÍNIMA CUANTÍA DE INFRAESTRUCTURA DE TRANSPORTE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2"/>
  <sheetViews>
    <sheetView showGridLines="0" view="pageBreakPreview" zoomScale="115" zoomScaleNormal="100" zoomScaleSheetLayoutView="115" zoomScalePageLayoutView="50" workbookViewId="0">
      <selection activeCell="D51" sqref="D51:F51"/>
    </sheetView>
  </sheetViews>
  <sheetFormatPr baseColWidth="10" defaultColWidth="11.42578125" defaultRowHeight="12.75"/>
  <cols>
    <col min="1" max="9" width="13.42578125" style="1" customWidth="1"/>
    <col min="10" max="10" width="9.85546875" style="1" customWidth="1"/>
    <col min="11" max="11" width="11.42578125" style="1" customWidth="1"/>
    <col min="12" max="16384" width="11.42578125" style="1"/>
  </cols>
  <sheetData>
    <row r="1" spans="1:11">
      <c r="A1" s="375" t="s">
        <v>0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</row>
    <row r="2" spans="1:11">
      <c r="A2" s="376" t="s">
        <v>1</v>
      </c>
      <c r="B2" s="376"/>
      <c r="C2" s="376"/>
      <c r="D2" s="376"/>
      <c r="E2" s="376"/>
      <c r="F2" s="376"/>
      <c r="G2" s="376"/>
      <c r="H2" s="376"/>
      <c r="I2" s="376"/>
      <c r="J2" s="376"/>
      <c r="K2" s="376"/>
    </row>
    <row r="3" spans="1:11">
      <c r="A3" s="147"/>
      <c r="B3" s="148"/>
      <c r="C3" s="148"/>
      <c r="D3" s="148"/>
      <c r="E3" s="148"/>
      <c r="F3" s="148"/>
      <c r="G3" s="148"/>
      <c r="H3" s="148"/>
      <c r="I3" s="148"/>
      <c r="J3" s="108"/>
      <c r="K3" s="219"/>
    </row>
    <row r="4" spans="1:11" s="152" customFormat="1" ht="37.5" customHeight="1">
      <c r="A4" s="413" t="s">
        <v>36</v>
      </c>
      <c r="B4" s="413"/>
      <c r="C4" s="413"/>
      <c r="D4" s="413"/>
      <c r="E4" s="413"/>
      <c r="F4" s="413"/>
      <c r="G4" s="413"/>
      <c r="H4" s="413"/>
      <c r="I4" s="413"/>
      <c r="J4" s="151"/>
      <c r="K4" s="151"/>
    </row>
    <row r="5" spans="1:11" s="152" customFormat="1" ht="37.5" customHeight="1">
      <c r="A5" s="413"/>
      <c r="B5" s="413"/>
      <c r="C5" s="413"/>
      <c r="D5" s="413"/>
      <c r="E5" s="413"/>
      <c r="F5" s="413"/>
      <c r="G5" s="413"/>
      <c r="H5" s="413"/>
      <c r="I5" s="413"/>
      <c r="J5" s="151"/>
      <c r="K5" s="151"/>
    </row>
    <row r="6" spans="1:11" ht="43.5" customHeight="1">
      <c r="A6" s="414" t="s">
        <v>37</v>
      </c>
      <c r="B6" s="415"/>
      <c r="C6" s="415"/>
      <c r="D6" s="415"/>
      <c r="E6" s="415"/>
      <c r="F6" s="415"/>
      <c r="G6" s="415"/>
      <c r="H6" s="415"/>
      <c r="I6" s="416"/>
      <c r="J6" s="145"/>
      <c r="K6" s="145"/>
    </row>
    <row r="7" spans="1:11" ht="15.75" thickBot="1">
      <c r="A7" s="417"/>
      <c r="B7" s="418"/>
      <c r="C7" s="418"/>
      <c r="D7" s="418"/>
      <c r="E7" s="418"/>
      <c r="F7" s="418"/>
      <c r="G7" s="418"/>
      <c r="H7" s="418"/>
      <c r="I7" s="419"/>
      <c r="J7" s="127"/>
      <c r="K7" s="127"/>
    </row>
    <row r="8" spans="1:11" ht="15">
      <c r="A8" s="403" t="s">
        <v>4</v>
      </c>
      <c r="B8" s="394" t="s">
        <v>5</v>
      </c>
      <c r="C8" s="405" t="s">
        <v>6</v>
      </c>
      <c r="D8" s="405"/>
      <c r="E8" s="403" t="s">
        <v>7</v>
      </c>
      <c r="F8" s="394" t="s">
        <v>8</v>
      </c>
      <c r="G8" s="394" t="s">
        <v>9</v>
      </c>
      <c r="H8" s="396" t="s">
        <v>38</v>
      </c>
      <c r="I8" s="411" t="s">
        <v>13</v>
      </c>
      <c r="J8" s="150"/>
      <c r="K8" s="150"/>
    </row>
    <row r="9" spans="1:11" ht="30.75" thickBot="1">
      <c r="A9" s="404"/>
      <c r="B9" s="395"/>
      <c r="C9" s="3" t="s">
        <v>14</v>
      </c>
      <c r="D9" s="3" t="s">
        <v>15</v>
      </c>
      <c r="E9" s="404"/>
      <c r="F9" s="395"/>
      <c r="G9" s="395"/>
      <c r="H9" s="397"/>
      <c r="I9" s="412"/>
      <c r="J9" s="150"/>
      <c r="K9" s="150"/>
    </row>
    <row r="10" spans="1:11" ht="15.75" thickBot="1">
      <c r="A10" s="110"/>
      <c r="B10" s="111"/>
      <c r="C10" s="111"/>
      <c r="D10" s="111"/>
      <c r="E10" s="111"/>
      <c r="F10" s="111"/>
      <c r="G10" s="111"/>
      <c r="H10" s="111"/>
      <c r="I10" s="112"/>
      <c r="J10" s="127"/>
      <c r="K10" s="127"/>
    </row>
    <row r="11" spans="1:11" ht="14.25">
      <c r="A11" s="16"/>
      <c r="B11" s="10"/>
      <c r="C11" s="10"/>
      <c r="D11" s="10"/>
      <c r="E11" s="14"/>
      <c r="F11" s="10"/>
      <c r="G11" s="4"/>
      <c r="H11" s="5"/>
      <c r="I11" s="6"/>
      <c r="J11" s="128"/>
      <c r="K11" s="128"/>
    </row>
    <row r="12" spans="1:11" ht="15.75" thickBot="1">
      <c r="A12" s="113" t="s">
        <v>16</v>
      </c>
      <c r="B12" s="114"/>
      <c r="C12" s="114"/>
      <c r="D12" s="114"/>
      <c r="E12" s="115"/>
      <c r="F12" s="114"/>
      <c r="G12" s="4"/>
      <c r="H12" s="7"/>
      <c r="I12" s="8"/>
      <c r="J12" s="128"/>
      <c r="K12" s="129"/>
    </row>
    <row r="13" spans="1:11" ht="15.75" thickBot="1">
      <c r="A13" s="110"/>
      <c r="B13" s="111"/>
      <c r="C13" s="111"/>
      <c r="D13" s="111"/>
      <c r="E13" s="111"/>
      <c r="F13" s="111"/>
      <c r="G13" s="111"/>
      <c r="H13" s="111"/>
      <c r="I13" s="112"/>
      <c r="J13" s="127"/>
      <c r="K13" s="127"/>
    </row>
    <row r="14" spans="1:11" ht="14.25">
      <c r="A14" s="16"/>
      <c r="B14" s="10"/>
      <c r="C14" s="10"/>
      <c r="D14" s="10"/>
      <c r="E14" s="11"/>
      <c r="F14" s="10"/>
      <c r="G14" s="4"/>
      <c r="H14" s="5"/>
      <c r="I14" s="9"/>
      <c r="J14" s="128"/>
      <c r="K14" s="128"/>
    </row>
    <row r="15" spans="1:11" ht="14.25">
      <c r="A15" s="16"/>
      <c r="B15" s="10"/>
      <c r="C15" s="10"/>
      <c r="D15" s="10"/>
      <c r="E15" s="11"/>
      <c r="F15" s="10"/>
      <c r="G15" s="4"/>
      <c r="H15" s="5"/>
      <c r="I15" s="9"/>
      <c r="J15" s="128"/>
      <c r="K15" s="128"/>
    </row>
    <row r="16" spans="1:11" ht="14.25">
      <c r="A16" s="16"/>
      <c r="B16" s="10"/>
      <c r="C16" s="10"/>
      <c r="D16" s="10"/>
      <c r="E16" s="11"/>
      <c r="F16" s="10"/>
      <c r="G16" s="4"/>
      <c r="H16" s="5"/>
      <c r="I16" s="9"/>
      <c r="J16" s="128"/>
      <c r="K16" s="128"/>
    </row>
    <row r="17" spans="1:11" ht="14.25">
      <c r="A17" s="16"/>
      <c r="B17" s="10"/>
      <c r="C17" s="10"/>
      <c r="D17" s="10"/>
      <c r="E17" s="11"/>
      <c r="F17" s="10"/>
      <c r="G17" s="4"/>
      <c r="H17" s="5"/>
      <c r="I17" s="9"/>
      <c r="J17" s="128"/>
      <c r="K17" s="128"/>
    </row>
    <row r="18" spans="1:11" ht="15.75" thickBot="1">
      <c r="A18" s="113" t="s">
        <v>16</v>
      </c>
      <c r="B18" s="12"/>
      <c r="C18" s="13"/>
      <c r="D18" s="12"/>
      <c r="E18" s="12"/>
      <c r="F18" s="12"/>
      <c r="G18" s="4"/>
      <c r="H18" s="12"/>
      <c r="I18" s="8"/>
      <c r="J18" s="130"/>
      <c r="K18" s="129"/>
    </row>
    <row r="19" spans="1:11" ht="15.75" thickBot="1">
      <c r="A19" s="110"/>
      <c r="B19" s="111"/>
      <c r="C19" s="111"/>
      <c r="D19" s="111"/>
      <c r="E19" s="111"/>
      <c r="F19" s="111"/>
      <c r="G19" s="111"/>
      <c r="H19" s="111"/>
      <c r="I19" s="112"/>
      <c r="J19" s="127"/>
      <c r="K19" s="127"/>
    </row>
    <row r="20" spans="1:11" ht="14.25">
      <c r="A20" s="16"/>
      <c r="B20" s="10"/>
      <c r="C20" s="10"/>
      <c r="D20" s="10"/>
      <c r="E20" s="14"/>
      <c r="F20" s="10"/>
      <c r="G20" s="4"/>
      <c r="H20" s="5"/>
      <c r="I20" s="9"/>
      <c r="J20" s="128"/>
      <c r="K20" s="128"/>
    </row>
    <row r="21" spans="1:11" ht="14.25">
      <c r="A21" s="16"/>
      <c r="B21" s="10"/>
      <c r="C21" s="10"/>
      <c r="D21" s="10"/>
      <c r="E21" s="14"/>
      <c r="F21" s="10"/>
      <c r="G21" s="4"/>
      <c r="H21" s="15"/>
      <c r="I21" s="9"/>
      <c r="J21" s="131"/>
      <c r="K21" s="128"/>
    </row>
    <row r="22" spans="1:11" ht="14.25">
      <c r="A22" s="16"/>
      <c r="B22" s="10"/>
      <c r="C22" s="10"/>
      <c r="D22" s="10"/>
      <c r="E22" s="14"/>
      <c r="F22" s="10"/>
      <c r="G22" s="4"/>
      <c r="H22" s="5"/>
      <c r="I22" s="9"/>
      <c r="J22" s="128"/>
      <c r="K22" s="128"/>
    </row>
    <row r="23" spans="1:11" ht="14.25">
      <c r="A23" s="16"/>
      <c r="B23" s="10"/>
      <c r="C23" s="10"/>
      <c r="D23" s="10"/>
      <c r="E23" s="14"/>
      <c r="F23" s="116"/>
      <c r="G23" s="4"/>
      <c r="H23" s="5"/>
      <c r="I23" s="9"/>
      <c r="J23" s="128"/>
      <c r="K23" s="128"/>
    </row>
    <row r="24" spans="1:11" ht="15.75" thickBot="1">
      <c r="A24" s="117" t="s">
        <v>16</v>
      </c>
      <c r="B24" s="118"/>
      <c r="C24" s="118"/>
      <c r="D24" s="118"/>
      <c r="E24" s="119"/>
      <c r="F24" s="118"/>
      <c r="G24" s="4"/>
      <c r="H24" s="17"/>
      <c r="I24" s="18"/>
      <c r="J24" s="128"/>
      <c r="K24" s="129"/>
    </row>
    <row r="25" spans="1:11" ht="15.75" thickBot="1">
      <c r="A25" s="110"/>
      <c r="B25" s="111"/>
      <c r="C25" s="111"/>
      <c r="D25" s="111"/>
      <c r="E25" s="111"/>
      <c r="F25" s="111"/>
      <c r="G25" s="111"/>
      <c r="H25" s="111"/>
      <c r="I25" s="112"/>
      <c r="J25" s="127"/>
      <c r="K25" s="127"/>
    </row>
    <row r="26" spans="1:11" ht="14.25">
      <c r="A26" s="16"/>
      <c r="B26" s="10"/>
      <c r="C26" s="10"/>
      <c r="D26" s="10"/>
      <c r="E26" s="14"/>
      <c r="F26" s="10"/>
      <c r="G26" s="4"/>
      <c r="H26" s="5"/>
      <c r="I26" s="9"/>
      <c r="J26" s="128"/>
      <c r="K26" s="128"/>
    </row>
    <row r="27" spans="1:11" ht="14.25">
      <c r="A27" s="16"/>
      <c r="B27" s="10"/>
      <c r="C27" s="10"/>
      <c r="D27" s="10"/>
      <c r="E27" s="14"/>
      <c r="F27" s="10"/>
      <c r="G27" s="4"/>
      <c r="H27" s="5"/>
      <c r="I27" s="9"/>
      <c r="J27" s="128"/>
      <c r="K27" s="128"/>
    </row>
    <row r="28" spans="1:11" ht="14.25">
      <c r="A28" s="120"/>
      <c r="B28" s="10"/>
      <c r="C28" s="10"/>
      <c r="D28" s="10"/>
      <c r="E28" s="14"/>
      <c r="F28" s="10"/>
      <c r="G28" s="4"/>
      <c r="H28" s="5"/>
      <c r="I28" s="9"/>
      <c r="J28" s="128"/>
      <c r="K28" s="128"/>
    </row>
    <row r="29" spans="1:11" ht="15.75" thickBot="1">
      <c r="A29" s="113" t="s">
        <v>16</v>
      </c>
      <c r="B29" s="121"/>
      <c r="C29" s="121"/>
      <c r="D29" s="121"/>
      <c r="E29" s="122"/>
      <c r="F29" s="114"/>
      <c r="G29" s="4"/>
      <c r="H29" s="7"/>
      <c r="I29" s="8"/>
      <c r="J29" s="128"/>
      <c r="K29" s="129"/>
    </row>
    <row r="30" spans="1:11" ht="15.75" thickBot="1">
      <c r="A30" s="110"/>
      <c r="B30" s="111"/>
      <c r="C30" s="111"/>
      <c r="D30" s="111"/>
      <c r="E30" s="111"/>
      <c r="F30" s="111"/>
      <c r="G30" s="111"/>
      <c r="H30" s="111"/>
      <c r="I30" s="112"/>
      <c r="J30" s="127"/>
      <c r="K30" s="127"/>
    </row>
    <row r="31" spans="1:11" ht="14.25">
      <c r="A31" s="16"/>
      <c r="B31" s="10"/>
      <c r="C31" s="10"/>
      <c r="D31" s="10"/>
      <c r="E31" s="14"/>
      <c r="F31" s="10"/>
      <c r="G31" s="4"/>
      <c r="H31" s="5"/>
      <c r="I31" s="9"/>
      <c r="J31" s="128"/>
      <c r="K31" s="128"/>
    </row>
    <row r="32" spans="1:11" ht="15.75" thickBot="1">
      <c r="A32" s="113" t="s">
        <v>16</v>
      </c>
      <c r="B32" s="121"/>
      <c r="C32" s="121"/>
      <c r="D32" s="121"/>
      <c r="E32" s="115"/>
      <c r="F32" s="114"/>
      <c r="G32" s="4"/>
      <c r="H32" s="7"/>
      <c r="I32" s="8"/>
      <c r="J32" s="128"/>
      <c r="K32" s="129"/>
    </row>
    <row r="33" spans="1:11" ht="15.75" thickBot="1">
      <c r="A33" s="400" t="s">
        <v>17</v>
      </c>
      <c r="B33" s="401"/>
      <c r="C33" s="401"/>
      <c r="D33" s="401"/>
      <c r="E33" s="401"/>
      <c r="F33" s="401"/>
      <c r="G33" s="401"/>
      <c r="H33" s="402"/>
      <c r="I33" s="123"/>
      <c r="J33" s="127"/>
      <c r="K33" s="132"/>
    </row>
    <row r="34" spans="1:11" ht="15">
      <c r="A34" s="19"/>
      <c r="B34" s="19"/>
      <c r="C34" s="19"/>
      <c r="D34" s="19"/>
      <c r="E34" s="19"/>
      <c r="F34" s="19"/>
      <c r="G34" s="19"/>
      <c r="H34" s="19"/>
      <c r="I34" s="20"/>
      <c r="J34" s="133"/>
      <c r="K34" s="134"/>
    </row>
    <row r="35" spans="1:11" ht="14.25">
      <c r="A35" s="21"/>
      <c r="B35" s="25"/>
      <c r="C35" s="25"/>
      <c r="D35" s="25"/>
      <c r="E35" s="23"/>
      <c r="F35" s="26"/>
      <c r="G35" s="27"/>
      <c r="H35" s="28"/>
      <c r="I35" s="24"/>
      <c r="J35" s="137"/>
      <c r="K35" s="135"/>
    </row>
    <row r="36" spans="1:11" ht="15">
      <c r="A36" s="21"/>
      <c r="B36" s="25"/>
      <c r="C36" s="25"/>
      <c r="D36" s="25"/>
      <c r="E36" s="29" t="s">
        <v>18</v>
      </c>
      <c r="F36" s="26"/>
      <c r="G36" s="27"/>
      <c r="H36" s="28"/>
      <c r="I36" s="30"/>
      <c r="J36" s="137"/>
      <c r="K36" s="138"/>
    </row>
    <row r="37" spans="1:11" ht="14.25">
      <c r="A37" s="21"/>
      <c r="B37" s="22"/>
      <c r="C37" s="21"/>
      <c r="D37" s="21"/>
      <c r="E37" s="31"/>
      <c r="F37" s="26"/>
      <c r="G37" s="27"/>
      <c r="H37" s="32"/>
      <c r="I37" s="24"/>
      <c r="J37" s="136"/>
      <c r="K37" s="135"/>
    </row>
    <row r="38" spans="1:11" ht="15.75" thickBot="1">
      <c r="A38" s="21"/>
      <c r="B38" s="22"/>
      <c r="C38" s="21"/>
      <c r="D38" s="21"/>
      <c r="E38" s="124"/>
      <c r="F38" s="26"/>
      <c r="G38" s="27"/>
      <c r="H38" s="32"/>
      <c r="I38" s="30"/>
      <c r="J38" s="139"/>
      <c r="K38" s="138"/>
    </row>
    <row r="39" spans="1:11" ht="15.75" thickBot="1">
      <c r="A39" s="21"/>
      <c r="B39" s="22"/>
      <c r="C39" s="21"/>
      <c r="D39" s="21"/>
      <c r="E39" s="33" t="s">
        <v>19</v>
      </c>
      <c r="F39" s="34"/>
      <c r="G39" s="35"/>
      <c r="H39" s="36"/>
      <c r="I39" s="123"/>
      <c r="J39" s="137"/>
      <c r="K39" s="132"/>
    </row>
    <row r="40" spans="1:11" ht="15.75" thickBot="1">
      <c r="A40" s="21"/>
      <c r="B40" s="22"/>
      <c r="C40" s="22"/>
      <c r="D40" s="22"/>
      <c r="E40" s="21"/>
      <c r="F40" s="21"/>
      <c r="G40" s="37"/>
      <c r="H40" s="38"/>
      <c r="I40" s="39"/>
      <c r="J40" s="140"/>
      <c r="K40" s="141"/>
    </row>
    <row r="41" spans="1:11" ht="15">
      <c r="A41" s="40"/>
      <c r="B41" s="406"/>
      <c r="C41" s="406"/>
      <c r="D41" s="406"/>
      <c r="E41" s="406"/>
      <c r="F41" s="406"/>
      <c r="G41" s="406"/>
      <c r="H41" s="406"/>
      <c r="I41" s="407"/>
      <c r="J41" s="149"/>
      <c r="K41" s="149"/>
    </row>
    <row r="42" spans="1:11" ht="15">
      <c r="A42" s="392" t="s">
        <v>39</v>
      </c>
      <c r="B42" s="393"/>
      <c r="C42" s="393"/>
      <c r="D42" s="393"/>
      <c r="E42" s="393"/>
      <c r="F42" s="408" t="s">
        <v>7</v>
      </c>
      <c r="G42" s="408"/>
      <c r="H42" s="408"/>
      <c r="I42" s="41" t="s">
        <v>22</v>
      </c>
      <c r="J42" s="146"/>
      <c r="K42" s="142"/>
    </row>
    <row r="43" spans="1:11" ht="84" customHeight="1">
      <c r="A43" s="392" t="s">
        <v>40</v>
      </c>
      <c r="B43" s="393"/>
      <c r="C43" s="393"/>
      <c r="D43" s="393"/>
      <c r="E43" s="393"/>
      <c r="F43" s="387" t="s">
        <v>24</v>
      </c>
      <c r="G43" s="387"/>
      <c r="H43" s="42" t="s">
        <v>25</v>
      </c>
      <c r="I43" s="153" t="s">
        <v>41</v>
      </c>
      <c r="J43" s="142"/>
      <c r="K43" s="143"/>
    </row>
    <row r="44" spans="1:11" ht="42.75">
      <c r="A44" s="392" t="s">
        <v>42</v>
      </c>
      <c r="B44" s="393"/>
      <c r="C44" s="393"/>
      <c r="D44" s="393"/>
      <c r="E44" s="393"/>
      <c r="F44" s="409" t="s">
        <v>27</v>
      </c>
      <c r="G44" s="410"/>
      <c r="H44" s="42" t="s">
        <v>28</v>
      </c>
      <c r="I44" s="153" t="s">
        <v>41</v>
      </c>
      <c r="J44" s="142"/>
      <c r="K44" s="143"/>
    </row>
    <row r="45" spans="1:11" ht="78" customHeight="1">
      <c r="A45" s="398" t="s">
        <v>43</v>
      </c>
      <c r="B45" s="399"/>
      <c r="C45" s="399"/>
      <c r="D45" s="399"/>
      <c r="E45" s="399"/>
      <c r="F45" s="386" t="s">
        <v>30</v>
      </c>
      <c r="G45" s="387"/>
      <c r="H45" s="42" t="s">
        <v>31</v>
      </c>
      <c r="I45" s="153" t="s">
        <v>41</v>
      </c>
      <c r="J45" s="142"/>
      <c r="K45" s="143"/>
    </row>
    <row r="46" spans="1:11" ht="79.5" customHeight="1">
      <c r="A46" s="384" t="s">
        <v>44</v>
      </c>
      <c r="B46" s="385"/>
      <c r="C46" s="385"/>
      <c r="D46" s="385"/>
      <c r="E46" s="385"/>
      <c r="F46" s="387" t="s">
        <v>33</v>
      </c>
      <c r="G46" s="387"/>
      <c r="H46" s="42" t="s">
        <v>34</v>
      </c>
      <c r="I46" s="153" t="s">
        <v>41</v>
      </c>
      <c r="J46" s="142"/>
      <c r="K46" s="143"/>
    </row>
    <row r="47" spans="1:11" ht="87" customHeight="1">
      <c r="A47" s="391" t="s">
        <v>45</v>
      </c>
      <c r="B47" s="385"/>
      <c r="C47" s="385"/>
      <c r="D47" s="385"/>
      <c r="E47" s="385"/>
      <c r="F47" s="388"/>
      <c r="G47" s="388"/>
      <c r="H47" s="388"/>
      <c r="I47" s="389"/>
      <c r="J47" s="145"/>
      <c r="K47" s="145"/>
    </row>
    <row r="48" spans="1:11" ht="14.25">
      <c r="A48" s="125"/>
      <c r="B48" s="125"/>
      <c r="C48" s="125"/>
      <c r="D48" s="125"/>
      <c r="E48" s="125"/>
      <c r="F48" s="125"/>
      <c r="G48" s="125"/>
      <c r="H48" s="125"/>
      <c r="I48" s="125"/>
      <c r="J48" s="144"/>
      <c r="K48" s="144"/>
    </row>
    <row r="49" spans="1:11" ht="14.25">
      <c r="A49" s="125"/>
      <c r="B49" s="125"/>
      <c r="C49" s="125"/>
      <c r="D49" s="125"/>
      <c r="H49" s="125"/>
      <c r="I49" s="125"/>
      <c r="J49" s="144"/>
      <c r="K49" s="144"/>
    </row>
    <row r="50" spans="1:11">
      <c r="A50" s="144"/>
      <c r="B50" s="144"/>
      <c r="C50" s="144"/>
      <c r="D50" s="144"/>
      <c r="E50" s="144"/>
      <c r="F50" s="144"/>
      <c r="G50" s="144"/>
      <c r="H50" s="144"/>
      <c r="I50" s="144"/>
      <c r="J50" s="144"/>
      <c r="K50" s="144"/>
    </row>
    <row r="51" spans="1:11" ht="31.5" customHeight="1">
      <c r="A51" s="144"/>
      <c r="B51" s="144"/>
      <c r="C51" s="144"/>
      <c r="D51" s="390" t="s">
        <v>46</v>
      </c>
      <c r="E51" s="390"/>
      <c r="F51" s="390"/>
      <c r="G51" s="144"/>
      <c r="H51" s="144"/>
      <c r="I51" s="144"/>
      <c r="J51" s="144"/>
      <c r="K51" s="144"/>
    </row>
    <row r="52" spans="1:11">
      <c r="A52" s="144"/>
      <c r="B52" s="144"/>
      <c r="C52" s="144"/>
      <c r="D52" s="144"/>
      <c r="E52" s="144"/>
      <c r="F52" s="144"/>
      <c r="G52" s="144"/>
      <c r="H52" s="144"/>
      <c r="I52" s="144"/>
      <c r="J52" s="144"/>
      <c r="K52" s="144"/>
    </row>
    <row r="53" spans="1:11">
      <c r="A53" s="144"/>
      <c r="B53" s="144"/>
      <c r="C53" s="144"/>
      <c r="D53" s="144"/>
      <c r="E53" s="144"/>
      <c r="F53" s="144"/>
      <c r="G53" s="144"/>
      <c r="H53" s="144"/>
      <c r="I53" s="144"/>
      <c r="J53" s="144"/>
      <c r="K53" s="144"/>
    </row>
    <row r="54" spans="1:11">
      <c r="A54" s="144"/>
      <c r="B54" s="144"/>
      <c r="C54" s="144"/>
      <c r="D54" s="144"/>
      <c r="E54" s="144"/>
      <c r="F54" s="144"/>
      <c r="G54" s="144"/>
      <c r="H54" s="144"/>
      <c r="I54" s="144"/>
      <c r="J54" s="144"/>
      <c r="K54" s="144"/>
    </row>
    <row r="55" spans="1:11">
      <c r="A55" s="144"/>
      <c r="B55" s="144"/>
      <c r="C55" s="144"/>
      <c r="D55" s="144"/>
      <c r="E55" s="144"/>
      <c r="F55" s="144"/>
      <c r="G55" s="144"/>
      <c r="H55" s="144"/>
      <c r="I55" s="144"/>
      <c r="J55" s="144"/>
      <c r="K55" s="144"/>
    </row>
    <row r="56" spans="1:11">
      <c r="A56" s="144"/>
      <c r="B56" s="144"/>
      <c r="C56" s="144"/>
      <c r="D56" s="144"/>
      <c r="E56" s="144"/>
      <c r="F56" s="144"/>
      <c r="G56" s="144"/>
      <c r="H56" s="144"/>
      <c r="I56" s="144"/>
      <c r="J56" s="144"/>
      <c r="K56" s="144"/>
    </row>
    <row r="57" spans="1:11">
      <c r="A57" s="144"/>
      <c r="B57" s="144"/>
      <c r="C57" s="144"/>
      <c r="D57" s="144"/>
      <c r="E57" s="144"/>
      <c r="F57" s="144"/>
      <c r="G57" s="144"/>
      <c r="H57" s="144"/>
      <c r="I57" s="144"/>
      <c r="J57" s="144"/>
      <c r="K57" s="144"/>
    </row>
    <row r="58" spans="1:11">
      <c r="A58" s="144"/>
      <c r="B58" s="144"/>
      <c r="C58" s="144"/>
      <c r="D58" s="144"/>
      <c r="E58" s="144"/>
      <c r="F58" s="144"/>
      <c r="G58" s="144"/>
      <c r="H58" s="144"/>
      <c r="I58" s="144"/>
      <c r="J58" s="144"/>
      <c r="K58" s="144"/>
    </row>
    <row r="59" spans="1:11">
      <c r="A59" s="144"/>
      <c r="B59" s="144"/>
      <c r="C59" s="144"/>
      <c r="D59" s="144"/>
      <c r="E59" s="144"/>
      <c r="F59" s="144"/>
      <c r="G59" s="144"/>
      <c r="H59" s="144"/>
      <c r="I59" s="144"/>
      <c r="J59" s="144"/>
      <c r="K59" s="144"/>
    </row>
    <row r="60" spans="1:11">
      <c r="A60" s="144"/>
      <c r="B60" s="144"/>
      <c r="C60" s="144"/>
      <c r="D60" s="144"/>
      <c r="E60" s="144"/>
      <c r="F60" s="144"/>
      <c r="G60" s="144"/>
      <c r="H60" s="144"/>
      <c r="I60" s="144"/>
      <c r="J60" s="144"/>
      <c r="K60" s="144"/>
    </row>
    <row r="61" spans="1:11">
      <c r="A61" s="144"/>
      <c r="B61" s="144"/>
      <c r="C61" s="144"/>
      <c r="D61" s="144"/>
      <c r="E61" s="144"/>
      <c r="F61" s="144"/>
      <c r="G61" s="144"/>
      <c r="H61" s="144"/>
      <c r="I61" s="144"/>
      <c r="J61" s="144"/>
      <c r="K61" s="144"/>
    </row>
    <row r="62" spans="1:11">
      <c r="A62" s="144"/>
      <c r="B62" s="144"/>
      <c r="C62" s="144"/>
      <c r="D62" s="144"/>
      <c r="E62" s="144"/>
      <c r="F62" s="144"/>
      <c r="G62" s="144"/>
      <c r="H62" s="144"/>
      <c r="I62" s="144"/>
      <c r="J62" s="144"/>
      <c r="K62" s="144"/>
    </row>
    <row r="63" spans="1:11">
      <c r="A63" s="144"/>
      <c r="B63" s="144"/>
      <c r="C63" s="144"/>
      <c r="D63" s="144"/>
      <c r="E63" s="144"/>
      <c r="F63" s="144"/>
      <c r="G63" s="144"/>
      <c r="H63" s="144"/>
      <c r="I63" s="144"/>
      <c r="J63" s="144"/>
      <c r="K63" s="144"/>
    </row>
    <row r="64" spans="1:11">
      <c r="A64" s="144"/>
      <c r="B64" s="144"/>
      <c r="C64" s="144"/>
      <c r="D64" s="144"/>
      <c r="E64" s="144"/>
      <c r="F64" s="144"/>
      <c r="G64" s="144"/>
      <c r="H64" s="144"/>
      <c r="I64" s="144"/>
      <c r="J64" s="144"/>
      <c r="K64" s="144"/>
    </row>
    <row r="65" spans="1:11">
      <c r="A65" s="144"/>
      <c r="B65" s="144"/>
      <c r="C65" s="144"/>
      <c r="D65" s="144"/>
      <c r="E65" s="144"/>
      <c r="F65" s="144"/>
      <c r="G65" s="144"/>
      <c r="H65" s="144"/>
      <c r="I65" s="144"/>
      <c r="J65" s="144"/>
      <c r="K65" s="144"/>
    </row>
    <row r="66" spans="1:11">
      <c r="A66" s="144"/>
      <c r="B66" s="144"/>
      <c r="C66" s="144"/>
      <c r="D66" s="144"/>
      <c r="E66" s="144"/>
      <c r="F66" s="144"/>
      <c r="G66" s="144"/>
      <c r="H66" s="144"/>
      <c r="I66" s="144"/>
      <c r="J66" s="144"/>
      <c r="K66" s="144"/>
    </row>
    <row r="67" spans="1:11">
      <c r="A67" s="144"/>
      <c r="B67" s="144"/>
      <c r="C67" s="144"/>
      <c r="D67" s="144"/>
      <c r="E67" s="144"/>
      <c r="F67" s="144"/>
      <c r="G67" s="144"/>
      <c r="H67" s="144"/>
      <c r="I67" s="144"/>
      <c r="J67" s="144"/>
      <c r="K67" s="144"/>
    </row>
    <row r="68" spans="1:11">
      <c r="A68" s="144"/>
      <c r="B68" s="144"/>
      <c r="C68" s="144"/>
      <c r="D68" s="144"/>
      <c r="E68" s="144"/>
      <c r="F68" s="144"/>
      <c r="G68" s="144"/>
      <c r="H68" s="144"/>
      <c r="I68" s="144"/>
      <c r="J68" s="144"/>
      <c r="K68" s="144"/>
    </row>
    <row r="69" spans="1:11">
      <c r="A69" s="144"/>
      <c r="B69" s="144"/>
      <c r="C69" s="144"/>
      <c r="D69" s="144"/>
      <c r="E69" s="144"/>
      <c r="F69" s="144"/>
      <c r="G69" s="144"/>
      <c r="H69" s="144"/>
      <c r="I69" s="144"/>
      <c r="J69" s="144"/>
      <c r="K69" s="144"/>
    </row>
    <row r="70" spans="1:11">
      <c r="A70" s="144"/>
      <c r="B70" s="144"/>
      <c r="C70" s="144"/>
      <c r="D70" s="144"/>
      <c r="E70" s="144"/>
      <c r="F70" s="144"/>
      <c r="G70" s="144"/>
      <c r="H70" s="144"/>
      <c r="I70" s="144"/>
      <c r="J70" s="144"/>
      <c r="K70" s="144"/>
    </row>
    <row r="71" spans="1:11">
      <c r="A71" s="144"/>
      <c r="B71" s="144"/>
      <c r="C71" s="144"/>
      <c r="D71" s="144"/>
      <c r="E71" s="144"/>
      <c r="F71" s="144"/>
      <c r="G71" s="144"/>
      <c r="H71" s="144"/>
      <c r="I71" s="144"/>
      <c r="J71" s="144"/>
      <c r="K71" s="144"/>
    </row>
    <row r="72" spans="1:11">
      <c r="A72" s="144"/>
      <c r="B72" s="144"/>
      <c r="C72" s="144"/>
      <c r="D72" s="144"/>
      <c r="E72" s="144"/>
      <c r="F72" s="144"/>
      <c r="G72" s="144"/>
      <c r="H72" s="144"/>
      <c r="I72" s="144"/>
      <c r="J72" s="144"/>
      <c r="K72" s="144"/>
    </row>
    <row r="73" spans="1:11">
      <c r="A73" s="144"/>
      <c r="B73" s="144"/>
      <c r="C73" s="144"/>
      <c r="D73" s="144"/>
      <c r="E73" s="144"/>
      <c r="F73" s="144"/>
      <c r="G73" s="144"/>
      <c r="H73" s="144"/>
      <c r="I73" s="144"/>
      <c r="J73" s="144"/>
      <c r="K73" s="144"/>
    </row>
    <row r="74" spans="1:11">
      <c r="A74" s="144"/>
      <c r="B74" s="144"/>
      <c r="C74" s="144"/>
      <c r="D74" s="144"/>
      <c r="E74" s="144"/>
      <c r="F74" s="144"/>
      <c r="G74" s="144"/>
      <c r="H74" s="144"/>
      <c r="I74" s="144"/>
      <c r="J74" s="144"/>
      <c r="K74" s="144"/>
    </row>
    <row r="75" spans="1:11">
      <c r="A75" s="144"/>
      <c r="B75" s="144"/>
      <c r="C75" s="144"/>
      <c r="D75" s="144"/>
      <c r="E75" s="144"/>
      <c r="F75" s="144"/>
      <c r="G75" s="144"/>
      <c r="H75" s="144"/>
      <c r="I75" s="144"/>
      <c r="J75" s="144"/>
      <c r="K75" s="144"/>
    </row>
    <row r="76" spans="1:11">
      <c r="A76" s="144"/>
      <c r="B76" s="144"/>
      <c r="C76" s="144"/>
      <c r="D76" s="144"/>
      <c r="E76" s="144"/>
      <c r="F76" s="144"/>
      <c r="G76" s="144"/>
      <c r="H76" s="144"/>
      <c r="I76" s="144"/>
      <c r="J76" s="144"/>
      <c r="K76" s="144"/>
    </row>
    <row r="77" spans="1:11">
      <c r="A77" s="144"/>
      <c r="B77" s="144"/>
      <c r="C77" s="144"/>
      <c r="D77" s="144"/>
      <c r="E77" s="144"/>
      <c r="F77" s="144"/>
      <c r="G77" s="144"/>
      <c r="H77" s="144"/>
      <c r="I77" s="144"/>
      <c r="J77" s="144"/>
      <c r="K77" s="144"/>
    </row>
    <row r="78" spans="1:11">
      <c r="A78" s="144"/>
      <c r="B78" s="144"/>
      <c r="C78" s="144"/>
      <c r="D78" s="144"/>
      <c r="E78" s="144"/>
      <c r="F78" s="144"/>
      <c r="G78" s="144"/>
      <c r="H78" s="144"/>
      <c r="I78" s="144"/>
      <c r="J78" s="144"/>
      <c r="K78" s="144"/>
    </row>
    <row r="79" spans="1:11">
      <c r="A79" s="144"/>
      <c r="B79" s="144"/>
      <c r="C79" s="144"/>
      <c r="D79" s="144"/>
      <c r="E79" s="144"/>
      <c r="F79" s="144"/>
      <c r="G79" s="144"/>
      <c r="H79" s="144"/>
      <c r="I79" s="144"/>
      <c r="J79" s="144"/>
      <c r="K79" s="144"/>
    </row>
    <row r="80" spans="1:11">
      <c r="A80" s="144"/>
      <c r="B80" s="144"/>
      <c r="C80" s="144"/>
      <c r="D80" s="144"/>
      <c r="E80" s="144"/>
      <c r="F80" s="144"/>
      <c r="G80" s="144"/>
      <c r="H80" s="144"/>
      <c r="I80" s="144"/>
      <c r="J80" s="144"/>
      <c r="K80" s="144"/>
    </row>
    <row r="81" spans="1:11">
      <c r="A81" s="144"/>
      <c r="B81" s="144"/>
      <c r="C81" s="144"/>
      <c r="D81" s="144"/>
      <c r="E81" s="144"/>
      <c r="F81" s="144"/>
      <c r="G81" s="144"/>
      <c r="H81" s="144"/>
      <c r="I81" s="144"/>
      <c r="J81" s="144"/>
      <c r="K81" s="144"/>
    </row>
    <row r="82" spans="1:11">
      <c r="A82" s="144"/>
      <c r="B82" s="144"/>
      <c r="C82" s="144"/>
      <c r="D82" s="144"/>
      <c r="E82" s="144"/>
      <c r="F82" s="144"/>
      <c r="G82" s="144"/>
      <c r="H82" s="144"/>
      <c r="I82" s="144"/>
      <c r="J82" s="144"/>
      <c r="K82" s="144"/>
    </row>
    <row r="83" spans="1:11">
      <c r="A83" s="144"/>
      <c r="B83" s="144"/>
      <c r="C83" s="144"/>
      <c r="D83" s="144"/>
      <c r="E83" s="144"/>
      <c r="F83" s="144"/>
      <c r="G83" s="144"/>
      <c r="H83" s="144"/>
      <c r="I83" s="144"/>
      <c r="J83" s="144"/>
      <c r="K83" s="144"/>
    </row>
    <row r="84" spans="1:11">
      <c r="A84" s="144"/>
      <c r="B84" s="144"/>
      <c r="C84" s="144"/>
      <c r="D84" s="144"/>
      <c r="E84" s="144"/>
      <c r="F84" s="144"/>
      <c r="G84" s="144"/>
      <c r="H84" s="144"/>
      <c r="I84" s="144"/>
      <c r="J84" s="144"/>
      <c r="K84" s="144"/>
    </row>
    <row r="85" spans="1:11">
      <c r="A85" s="144"/>
      <c r="B85" s="144"/>
      <c r="C85" s="144"/>
      <c r="D85" s="144"/>
      <c r="E85" s="144"/>
      <c r="F85" s="144"/>
      <c r="G85" s="144"/>
      <c r="H85" s="144"/>
      <c r="I85" s="144"/>
      <c r="J85" s="144"/>
      <c r="K85" s="144"/>
    </row>
    <row r="86" spans="1:11">
      <c r="A86" s="144"/>
      <c r="B86" s="144"/>
      <c r="C86" s="144"/>
      <c r="D86" s="144"/>
      <c r="E86" s="144"/>
      <c r="F86" s="144"/>
      <c r="G86" s="144"/>
      <c r="H86" s="144"/>
      <c r="I86" s="144"/>
      <c r="J86" s="144"/>
      <c r="K86" s="144"/>
    </row>
    <row r="87" spans="1:11">
      <c r="A87" s="144"/>
      <c r="B87" s="144"/>
      <c r="C87" s="144"/>
      <c r="D87" s="144"/>
      <c r="E87" s="144"/>
      <c r="F87" s="144"/>
      <c r="G87" s="144"/>
      <c r="H87" s="144"/>
      <c r="I87" s="144"/>
      <c r="J87" s="144"/>
      <c r="K87" s="144"/>
    </row>
    <row r="88" spans="1:11">
      <c r="A88" s="144"/>
      <c r="B88" s="144"/>
      <c r="C88" s="144"/>
      <c r="D88" s="144"/>
      <c r="E88" s="144"/>
      <c r="F88" s="144"/>
      <c r="G88" s="144"/>
      <c r="H88" s="144"/>
      <c r="I88" s="144"/>
      <c r="J88" s="144"/>
      <c r="K88" s="144"/>
    </row>
    <row r="89" spans="1:11">
      <c r="A89" s="144"/>
      <c r="B89" s="144"/>
      <c r="C89" s="144"/>
      <c r="D89" s="144"/>
      <c r="E89" s="144"/>
      <c r="F89" s="144"/>
      <c r="G89" s="144"/>
      <c r="H89" s="144"/>
      <c r="I89" s="144"/>
      <c r="J89" s="144"/>
      <c r="K89" s="144"/>
    </row>
    <row r="90" spans="1:11">
      <c r="A90" s="144"/>
      <c r="B90" s="144"/>
      <c r="C90" s="144"/>
      <c r="D90" s="144"/>
      <c r="E90" s="144"/>
      <c r="F90" s="144"/>
      <c r="G90" s="144"/>
      <c r="H90" s="144"/>
      <c r="I90" s="144"/>
      <c r="J90" s="144"/>
      <c r="K90" s="144"/>
    </row>
    <row r="91" spans="1:11">
      <c r="A91" s="144"/>
      <c r="B91" s="144"/>
      <c r="C91" s="144"/>
      <c r="D91" s="144"/>
      <c r="E91" s="144"/>
      <c r="F91" s="144"/>
      <c r="G91" s="144"/>
      <c r="H91" s="144"/>
      <c r="I91" s="144"/>
      <c r="J91" s="144"/>
      <c r="K91" s="144"/>
    </row>
    <row r="92" spans="1:11">
      <c r="A92" s="144"/>
      <c r="B92" s="144"/>
      <c r="C92" s="144"/>
      <c r="D92" s="144"/>
      <c r="E92" s="144"/>
      <c r="F92" s="144"/>
      <c r="G92" s="144"/>
      <c r="H92" s="144"/>
      <c r="I92" s="144"/>
      <c r="J92" s="144"/>
      <c r="K92" s="144"/>
    </row>
    <row r="93" spans="1:11">
      <c r="A93" s="144"/>
      <c r="B93" s="144"/>
      <c r="C93" s="144"/>
      <c r="D93" s="144"/>
      <c r="E93" s="144"/>
      <c r="F93" s="144"/>
      <c r="G93" s="144"/>
      <c r="H93" s="144"/>
      <c r="I93" s="144"/>
      <c r="J93" s="144"/>
      <c r="K93" s="144"/>
    </row>
    <row r="94" spans="1:11">
      <c r="A94" s="144"/>
      <c r="B94" s="144"/>
      <c r="C94" s="144"/>
      <c r="D94" s="144"/>
      <c r="E94" s="144"/>
      <c r="F94" s="144"/>
      <c r="G94" s="144"/>
      <c r="H94" s="144"/>
      <c r="I94" s="144"/>
      <c r="J94" s="144"/>
      <c r="K94" s="144"/>
    </row>
    <row r="95" spans="1:11">
      <c r="A95" s="144"/>
      <c r="B95" s="144"/>
      <c r="C95" s="144"/>
      <c r="D95" s="144"/>
      <c r="E95" s="144"/>
      <c r="F95" s="144"/>
      <c r="G95" s="144"/>
      <c r="H95" s="144"/>
      <c r="I95" s="144"/>
      <c r="J95" s="144"/>
      <c r="K95" s="144"/>
    </row>
    <row r="96" spans="1:11">
      <c r="A96" s="144"/>
      <c r="B96" s="144"/>
      <c r="C96" s="144"/>
      <c r="D96" s="144"/>
      <c r="E96" s="144"/>
      <c r="F96" s="144"/>
      <c r="G96" s="144"/>
      <c r="H96" s="144"/>
      <c r="I96" s="144"/>
      <c r="J96" s="144"/>
      <c r="K96" s="144"/>
    </row>
    <row r="97" spans="1:11">
      <c r="A97" s="144"/>
      <c r="B97" s="144"/>
      <c r="C97" s="144"/>
      <c r="D97" s="144"/>
      <c r="E97" s="144"/>
      <c r="F97" s="144"/>
      <c r="G97" s="144"/>
      <c r="H97" s="144"/>
      <c r="I97" s="144"/>
      <c r="J97" s="144"/>
      <c r="K97" s="144"/>
    </row>
    <row r="98" spans="1:11">
      <c r="A98" s="144"/>
      <c r="B98" s="144"/>
      <c r="C98" s="144"/>
      <c r="D98" s="144"/>
      <c r="E98" s="144"/>
      <c r="F98" s="144"/>
      <c r="G98" s="144"/>
      <c r="H98" s="144"/>
      <c r="I98" s="144"/>
      <c r="J98" s="144"/>
      <c r="K98" s="144"/>
    </row>
    <row r="99" spans="1:11">
      <c r="A99" s="144"/>
      <c r="B99" s="144"/>
      <c r="C99" s="144"/>
      <c r="D99" s="144"/>
      <c r="E99" s="144"/>
      <c r="F99" s="144"/>
      <c r="G99" s="144"/>
      <c r="H99" s="144"/>
      <c r="I99" s="144"/>
      <c r="J99" s="144"/>
      <c r="K99" s="144"/>
    </row>
    <row r="100" spans="1:11">
      <c r="A100" s="144"/>
      <c r="B100" s="144"/>
      <c r="C100" s="144"/>
      <c r="D100" s="144"/>
      <c r="E100" s="144"/>
      <c r="F100" s="144"/>
      <c r="G100" s="144"/>
      <c r="H100" s="144"/>
      <c r="I100" s="144"/>
      <c r="J100" s="144"/>
      <c r="K100" s="144"/>
    </row>
    <row r="101" spans="1:11">
      <c r="A101" s="144"/>
      <c r="B101" s="144"/>
      <c r="C101" s="144"/>
      <c r="D101" s="144"/>
      <c r="E101" s="144"/>
      <c r="F101" s="144"/>
      <c r="G101" s="144"/>
      <c r="H101" s="144"/>
      <c r="I101" s="144"/>
      <c r="J101" s="144"/>
      <c r="K101" s="144"/>
    </row>
    <row r="102" spans="1:11">
      <c r="A102" s="144"/>
      <c r="B102" s="144"/>
      <c r="C102" s="144"/>
      <c r="D102" s="144"/>
      <c r="E102" s="144"/>
      <c r="F102" s="144"/>
      <c r="G102" s="144"/>
      <c r="H102" s="144"/>
      <c r="I102" s="144"/>
      <c r="J102" s="144"/>
      <c r="K102" s="144"/>
    </row>
    <row r="103" spans="1:11">
      <c r="A103" s="144"/>
      <c r="B103" s="144"/>
      <c r="C103" s="144"/>
      <c r="D103" s="144"/>
      <c r="E103" s="144"/>
      <c r="F103" s="144"/>
      <c r="G103" s="144"/>
      <c r="H103" s="144"/>
      <c r="I103" s="144"/>
      <c r="J103" s="144"/>
      <c r="K103" s="144"/>
    </row>
    <row r="104" spans="1:11">
      <c r="A104" s="144"/>
      <c r="B104" s="144"/>
      <c r="C104" s="144"/>
      <c r="D104" s="144"/>
      <c r="E104" s="144"/>
      <c r="F104" s="144"/>
      <c r="G104" s="144"/>
      <c r="H104" s="144"/>
      <c r="I104" s="144"/>
      <c r="J104" s="144"/>
      <c r="K104" s="144"/>
    </row>
    <row r="105" spans="1:11">
      <c r="A105" s="144"/>
      <c r="B105" s="144"/>
      <c r="C105" s="144"/>
      <c r="D105" s="144"/>
      <c r="E105" s="144"/>
      <c r="F105" s="144"/>
      <c r="G105" s="144"/>
      <c r="H105" s="144"/>
      <c r="I105" s="144"/>
      <c r="J105" s="144"/>
      <c r="K105" s="144"/>
    </row>
    <row r="106" spans="1:11">
      <c r="A106" s="144"/>
      <c r="B106" s="144"/>
      <c r="C106" s="144"/>
      <c r="D106" s="144"/>
      <c r="E106" s="144"/>
      <c r="F106" s="144"/>
      <c r="G106" s="144"/>
      <c r="H106" s="144"/>
      <c r="I106" s="144"/>
      <c r="J106" s="144"/>
      <c r="K106" s="144"/>
    </row>
    <row r="107" spans="1:11">
      <c r="A107" s="144"/>
      <c r="B107" s="144"/>
      <c r="C107" s="144"/>
      <c r="D107" s="144"/>
      <c r="E107" s="144"/>
      <c r="F107" s="144"/>
      <c r="G107" s="144"/>
      <c r="H107" s="144"/>
      <c r="I107" s="144"/>
      <c r="J107" s="144"/>
      <c r="K107" s="144"/>
    </row>
    <row r="108" spans="1:11">
      <c r="A108" s="144"/>
      <c r="B108" s="144"/>
      <c r="C108" s="144"/>
      <c r="D108" s="144"/>
      <c r="E108" s="144"/>
      <c r="F108" s="144"/>
      <c r="G108" s="144"/>
      <c r="H108" s="144"/>
      <c r="I108" s="144"/>
      <c r="J108" s="144"/>
      <c r="K108" s="144"/>
    </row>
    <row r="109" spans="1:11">
      <c r="A109" s="144"/>
      <c r="B109" s="144"/>
      <c r="C109" s="144"/>
      <c r="D109" s="144"/>
      <c r="E109" s="144"/>
      <c r="F109" s="144"/>
      <c r="G109" s="144"/>
      <c r="H109" s="144"/>
      <c r="I109" s="144"/>
      <c r="J109" s="144"/>
      <c r="K109" s="144"/>
    </row>
    <row r="110" spans="1:11">
      <c r="A110" s="144"/>
      <c r="B110" s="144"/>
      <c r="C110" s="144"/>
      <c r="D110" s="144"/>
      <c r="E110" s="144"/>
      <c r="F110" s="144"/>
      <c r="G110" s="144"/>
      <c r="H110" s="144"/>
      <c r="I110" s="144"/>
      <c r="J110" s="144"/>
      <c r="K110" s="144"/>
    </row>
    <row r="111" spans="1:11">
      <c r="A111" s="144"/>
      <c r="B111" s="144"/>
      <c r="C111" s="144"/>
      <c r="D111" s="144"/>
      <c r="E111" s="144"/>
      <c r="F111" s="144"/>
      <c r="G111" s="144"/>
      <c r="H111" s="144"/>
      <c r="I111" s="144"/>
      <c r="J111" s="144"/>
      <c r="K111" s="144"/>
    </row>
    <row r="112" spans="1:11">
      <c r="A112" s="144"/>
      <c r="B112" s="144"/>
      <c r="C112" s="144"/>
      <c r="D112" s="144"/>
      <c r="E112" s="144"/>
      <c r="F112" s="144"/>
      <c r="G112" s="144"/>
      <c r="H112" s="144"/>
      <c r="I112" s="144"/>
      <c r="J112" s="144"/>
      <c r="K112" s="144"/>
    </row>
    <row r="113" spans="1:11">
      <c r="A113" s="144"/>
      <c r="B113" s="144"/>
      <c r="C113" s="144"/>
      <c r="D113" s="144"/>
      <c r="E113" s="144"/>
      <c r="F113" s="144"/>
      <c r="G113" s="144"/>
      <c r="H113" s="144"/>
      <c r="I113" s="144"/>
      <c r="J113" s="144"/>
      <c r="K113" s="144"/>
    </row>
    <row r="114" spans="1:11">
      <c r="A114" s="144"/>
      <c r="B114" s="144"/>
      <c r="C114" s="144"/>
      <c r="D114" s="144"/>
      <c r="E114" s="144"/>
      <c r="F114" s="144"/>
      <c r="G114" s="144"/>
      <c r="H114" s="144"/>
      <c r="I114" s="144"/>
      <c r="J114" s="144"/>
      <c r="K114" s="144"/>
    </row>
    <row r="115" spans="1:11">
      <c r="A115" s="144"/>
      <c r="B115" s="144"/>
      <c r="C115" s="144"/>
      <c r="D115" s="144"/>
      <c r="E115" s="144"/>
      <c r="F115" s="144"/>
      <c r="G115" s="144"/>
      <c r="H115" s="144"/>
      <c r="I115" s="144"/>
      <c r="J115" s="144"/>
      <c r="K115" s="144"/>
    </row>
    <row r="116" spans="1:11">
      <c r="A116" s="144"/>
      <c r="B116" s="144"/>
      <c r="C116" s="144"/>
      <c r="D116" s="144"/>
      <c r="E116" s="144"/>
      <c r="F116" s="144"/>
      <c r="G116" s="144"/>
      <c r="H116" s="144"/>
      <c r="I116" s="144"/>
      <c r="J116" s="144"/>
      <c r="K116" s="144"/>
    </row>
    <row r="117" spans="1:11">
      <c r="A117" s="144"/>
      <c r="B117" s="144"/>
      <c r="C117" s="144"/>
      <c r="D117" s="144"/>
      <c r="E117" s="144"/>
      <c r="F117" s="144"/>
      <c r="G117" s="144"/>
      <c r="H117" s="144"/>
      <c r="I117" s="144"/>
      <c r="J117" s="144"/>
      <c r="K117" s="144"/>
    </row>
    <row r="118" spans="1:11">
      <c r="A118" s="144"/>
      <c r="B118" s="144"/>
      <c r="C118" s="144"/>
      <c r="D118" s="144"/>
      <c r="E118" s="144"/>
      <c r="F118" s="144"/>
      <c r="G118" s="144"/>
      <c r="H118" s="144"/>
      <c r="I118" s="144"/>
      <c r="J118" s="144"/>
      <c r="K118" s="144"/>
    </row>
    <row r="119" spans="1:11">
      <c r="A119" s="144"/>
      <c r="B119" s="144"/>
      <c r="C119" s="144"/>
      <c r="D119" s="144"/>
      <c r="E119" s="144"/>
      <c r="F119" s="144"/>
      <c r="G119" s="144"/>
      <c r="H119" s="144"/>
      <c r="I119" s="144"/>
      <c r="J119" s="144"/>
      <c r="K119" s="144"/>
    </row>
    <row r="120" spans="1:11">
      <c r="A120" s="144"/>
      <c r="B120" s="144"/>
      <c r="C120" s="144"/>
      <c r="D120" s="144"/>
      <c r="E120" s="144"/>
      <c r="F120" s="144"/>
      <c r="G120" s="144"/>
      <c r="H120" s="144"/>
      <c r="I120" s="144"/>
      <c r="J120" s="144"/>
      <c r="K120" s="144"/>
    </row>
    <row r="121" spans="1:11">
      <c r="A121" s="144"/>
      <c r="B121" s="144"/>
      <c r="C121" s="144"/>
      <c r="D121" s="144"/>
      <c r="E121" s="144"/>
      <c r="F121" s="144"/>
      <c r="G121" s="144"/>
      <c r="H121" s="144"/>
      <c r="I121" s="144"/>
      <c r="J121" s="144"/>
      <c r="K121" s="144"/>
    </row>
    <row r="122" spans="1:11">
      <c r="A122" s="144"/>
      <c r="B122" s="144"/>
      <c r="C122" s="144"/>
      <c r="D122" s="144"/>
      <c r="E122" s="144"/>
      <c r="F122" s="144"/>
      <c r="G122" s="144"/>
      <c r="H122" s="144"/>
      <c r="I122" s="144"/>
      <c r="J122" s="144"/>
      <c r="K122" s="144"/>
    </row>
    <row r="123" spans="1:11">
      <c r="A123" s="144"/>
      <c r="B123" s="144"/>
      <c r="C123" s="144"/>
      <c r="D123" s="144"/>
      <c r="E123" s="144"/>
      <c r="F123" s="144"/>
      <c r="G123" s="144"/>
      <c r="H123" s="144"/>
      <c r="I123" s="144"/>
      <c r="J123" s="144"/>
      <c r="K123" s="144"/>
    </row>
    <row r="124" spans="1:11">
      <c r="A124" s="144"/>
      <c r="B124" s="144"/>
      <c r="C124" s="144"/>
      <c r="D124" s="144"/>
      <c r="E124" s="144"/>
      <c r="F124" s="144"/>
      <c r="G124" s="144"/>
      <c r="H124" s="144"/>
      <c r="I124" s="144"/>
      <c r="J124" s="144"/>
      <c r="K124" s="144"/>
    </row>
    <row r="125" spans="1:11">
      <c r="A125" s="144"/>
      <c r="B125" s="144"/>
      <c r="C125" s="144"/>
      <c r="D125" s="144"/>
      <c r="E125" s="144"/>
      <c r="F125" s="144"/>
      <c r="G125" s="144"/>
      <c r="H125" s="144"/>
      <c r="I125" s="144"/>
      <c r="J125" s="144"/>
      <c r="K125" s="144"/>
    </row>
    <row r="126" spans="1:11">
      <c r="A126" s="144"/>
      <c r="B126" s="144"/>
      <c r="C126" s="144"/>
      <c r="D126" s="144"/>
      <c r="E126" s="144"/>
      <c r="F126" s="144"/>
      <c r="G126" s="144"/>
      <c r="H126" s="144"/>
      <c r="I126" s="144"/>
      <c r="J126" s="144"/>
      <c r="K126" s="144"/>
    </row>
    <row r="127" spans="1:11">
      <c r="A127" s="144"/>
      <c r="B127" s="144"/>
      <c r="C127" s="144"/>
      <c r="D127" s="144"/>
      <c r="E127" s="144"/>
      <c r="F127" s="144"/>
      <c r="G127" s="144"/>
      <c r="H127" s="144"/>
      <c r="I127" s="144"/>
      <c r="J127" s="144"/>
      <c r="K127" s="144"/>
    </row>
    <row r="128" spans="1:11">
      <c r="A128" s="144"/>
      <c r="B128" s="144"/>
      <c r="C128" s="144"/>
      <c r="D128" s="144"/>
      <c r="E128" s="144"/>
      <c r="F128" s="144"/>
      <c r="G128" s="144"/>
      <c r="H128" s="144"/>
      <c r="I128" s="144"/>
      <c r="J128" s="144"/>
      <c r="K128" s="144"/>
    </row>
    <row r="129" spans="1:11">
      <c r="A129" s="144"/>
      <c r="B129" s="144"/>
      <c r="C129" s="144"/>
      <c r="D129" s="144"/>
      <c r="E129" s="144"/>
      <c r="F129" s="144"/>
      <c r="G129" s="144"/>
      <c r="H129" s="144"/>
      <c r="I129" s="144"/>
      <c r="J129" s="144"/>
      <c r="K129" s="144"/>
    </row>
    <row r="130" spans="1:11">
      <c r="A130" s="144"/>
      <c r="B130" s="144"/>
      <c r="C130" s="144"/>
      <c r="D130" s="144"/>
      <c r="E130" s="144"/>
      <c r="F130" s="144"/>
      <c r="G130" s="144"/>
      <c r="H130" s="144"/>
      <c r="I130" s="144"/>
      <c r="J130" s="144"/>
      <c r="K130" s="144"/>
    </row>
    <row r="131" spans="1:11">
      <c r="A131" s="144"/>
      <c r="B131" s="144"/>
      <c r="C131" s="144"/>
      <c r="D131" s="144"/>
      <c r="E131" s="144"/>
      <c r="F131" s="144"/>
      <c r="G131" s="144"/>
      <c r="H131" s="144"/>
      <c r="I131" s="144"/>
      <c r="J131" s="144"/>
      <c r="K131" s="144"/>
    </row>
    <row r="132" spans="1:11">
      <c r="A132" s="144"/>
      <c r="B132" s="144"/>
      <c r="C132" s="144"/>
      <c r="D132" s="144"/>
      <c r="E132" s="144"/>
      <c r="F132" s="144"/>
      <c r="G132" s="144"/>
      <c r="H132" s="144"/>
      <c r="I132" s="144"/>
      <c r="J132" s="144"/>
      <c r="K132" s="144"/>
    </row>
    <row r="133" spans="1:11">
      <c r="A133" s="144"/>
      <c r="B133" s="144"/>
      <c r="C133" s="144"/>
      <c r="D133" s="144"/>
      <c r="E133" s="144"/>
      <c r="F133" s="144"/>
      <c r="G133" s="144"/>
      <c r="H133" s="144"/>
      <c r="I133" s="144"/>
      <c r="J133" s="144"/>
      <c r="K133" s="144"/>
    </row>
    <row r="134" spans="1:11">
      <c r="A134" s="144"/>
      <c r="B134" s="144"/>
      <c r="C134" s="144"/>
      <c r="D134" s="144"/>
      <c r="E134" s="144"/>
      <c r="F134" s="144"/>
      <c r="G134" s="144"/>
      <c r="H134" s="144"/>
      <c r="I134" s="144"/>
      <c r="J134" s="144"/>
      <c r="K134" s="144"/>
    </row>
    <row r="135" spans="1:11">
      <c r="A135" s="144"/>
      <c r="B135" s="144"/>
      <c r="C135" s="144"/>
      <c r="D135" s="144"/>
      <c r="E135" s="144"/>
      <c r="F135" s="144"/>
      <c r="G135" s="144"/>
      <c r="H135" s="144"/>
      <c r="I135" s="144"/>
      <c r="J135" s="144"/>
      <c r="K135" s="144"/>
    </row>
    <row r="136" spans="1:11">
      <c r="A136" s="144"/>
      <c r="B136" s="144"/>
      <c r="C136" s="144"/>
      <c r="D136" s="144"/>
      <c r="E136" s="144"/>
      <c r="F136" s="144"/>
      <c r="G136" s="144"/>
      <c r="H136" s="144"/>
      <c r="I136" s="144"/>
      <c r="J136" s="144"/>
      <c r="K136" s="144"/>
    </row>
    <row r="137" spans="1:11">
      <c r="A137" s="144"/>
      <c r="B137" s="144"/>
      <c r="C137" s="144"/>
      <c r="D137" s="144"/>
      <c r="E137" s="144"/>
      <c r="F137" s="144"/>
      <c r="G137" s="144"/>
      <c r="H137" s="144"/>
      <c r="I137" s="144"/>
      <c r="J137" s="144"/>
      <c r="K137" s="144"/>
    </row>
    <row r="138" spans="1:11">
      <c r="A138" s="144"/>
      <c r="B138" s="144"/>
      <c r="C138" s="144"/>
      <c r="D138" s="144"/>
      <c r="E138" s="144"/>
      <c r="F138" s="144"/>
      <c r="G138" s="144"/>
      <c r="H138" s="144"/>
      <c r="I138" s="144"/>
      <c r="J138" s="144"/>
      <c r="K138" s="144"/>
    </row>
    <row r="139" spans="1:11">
      <c r="A139" s="144"/>
      <c r="B139" s="144"/>
      <c r="C139" s="144"/>
      <c r="D139" s="144"/>
      <c r="E139" s="144"/>
      <c r="F139" s="144"/>
      <c r="G139" s="144"/>
      <c r="H139" s="144"/>
      <c r="I139" s="144"/>
      <c r="J139" s="144"/>
      <c r="K139" s="144"/>
    </row>
    <row r="140" spans="1:11">
      <c r="A140" s="144"/>
      <c r="B140" s="144"/>
      <c r="C140" s="144"/>
      <c r="D140" s="144"/>
      <c r="E140" s="144"/>
      <c r="F140" s="144"/>
      <c r="G140" s="144"/>
      <c r="H140" s="144"/>
      <c r="I140" s="144"/>
      <c r="J140" s="144"/>
      <c r="K140" s="144"/>
    </row>
    <row r="141" spans="1:11">
      <c r="A141" s="144"/>
      <c r="B141" s="144"/>
      <c r="C141" s="144"/>
      <c r="D141" s="144"/>
      <c r="E141" s="144"/>
      <c r="F141" s="144"/>
      <c r="G141" s="144"/>
      <c r="H141" s="144"/>
      <c r="I141" s="144"/>
      <c r="J141" s="144"/>
      <c r="K141" s="144"/>
    </row>
    <row r="142" spans="1:11">
      <c r="A142" s="144"/>
      <c r="B142" s="144"/>
      <c r="C142" s="144"/>
      <c r="D142" s="144"/>
      <c r="E142" s="144"/>
      <c r="F142" s="144"/>
      <c r="G142" s="144"/>
      <c r="H142" s="144"/>
      <c r="I142" s="144"/>
      <c r="J142" s="144"/>
      <c r="K142" s="144"/>
    </row>
    <row r="143" spans="1:11">
      <c r="A143" s="144"/>
      <c r="B143" s="144"/>
      <c r="C143" s="144"/>
      <c r="D143" s="144"/>
      <c r="E143" s="144"/>
      <c r="F143" s="144"/>
      <c r="G143" s="144"/>
      <c r="H143" s="144"/>
      <c r="I143" s="144"/>
      <c r="J143" s="144"/>
      <c r="K143" s="144"/>
    </row>
    <row r="144" spans="1:11">
      <c r="A144" s="144"/>
      <c r="B144" s="144"/>
      <c r="C144" s="144"/>
      <c r="D144" s="144"/>
      <c r="E144" s="144"/>
      <c r="F144" s="144"/>
      <c r="G144" s="144"/>
      <c r="H144" s="144"/>
      <c r="I144" s="144"/>
      <c r="J144" s="144"/>
      <c r="K144" s="144"/>
    </row>
    <row r="145" spans="1:11">
      <c r="A145" s="144"/>
      <c r="B145" s="144"/>
      <c r="C145" s="144"/>
      <c r="D145" s="144"/>
      <c r="E145" s="144"/>
      <c r="F145" s="144"/>
      <c r="G145" s="144"/>
      <c r="H145" s="144"/>
      <c r="I145" s="144"/>
      <c r="J145" s="144"/>
      <c r="K145" s="144"/>
    </row>
    <row r="146" spans="1:11">
      <c r="A146" s="144"/>
      <c r="B146" s="144"/>
      <c r="C146" s="144"/>
      <c r="D146" s="144"/>
      <c r="E146" s="144"/>
      <c r="F146" s="144"/>
      <c r="G146" s="144"/>
      <c r="H146" s="144"/>
      <c r="I146" s="144"/>
      <c r="J146" s="144"/>
      <c r="K146" s="144"/>
    </row>
    <row r="147" spans="1:11">
      <c r="A147" s="144"/>
      <c r="B147" s="144"/>
      <c r="C147" s="144"/>
      <c r="D147" s="144"/>
      <c r="E147" s="144"/>
      <c r="F147" s="144"/>
      <c r="G147" s="144"/>
      <c r="H147" s="144"/>
      <c r="I147" s="144"/>
      <c r="J147" s="144"/>
      <c r="K147" s="144"/>
    </row>
    <row r="148" spans="1:11">
      <c r="A148" s="144"/>
      <c r="B148" s="144"/>
      <c r="C148" s="144"/>
      <c r="D148" s="144"/>
      <c r="E148" s="144"/>
      <c r="F148" s="144"/>
      <c r="G148" s="144"/>
      <c r="H148" s="144"/>
      <c r="I148" s="144"/>
      <c r="J148" s="144"/>
      <c r="K148" s="144"/>
    </row>
    <row r="149" spans="1:11">
      <c r="A149" s="144"/>
      <c r="B149" s="144"/>
      <c r="C149" s="144"/>
      <c r="D149" s="144"/>
      <c r="E149" s="144"/>
      <c r="F149" s="144"/>
      <c r="G149" s="144"/>
      <c r="H149" s="144"/>
      <c r="I149" s="144"/>
      <c r="J149" s="144"/>
      <c r="K149" s="144"/>
    </row>
    <row r="150" spans="1:11">
      <c r="A150" s="144"/>
      <c r="B150" s="144"/>
      <c r="C150" s="144"/>
      <c r="D150" s="144"/>
      <c r="E150" s="144"/>
      <c r="F150" s="144"/>
      <c r="G150" s="144"/>
      <c r="H150" s="144"/>
      <c r="I150" s="144"/>
      <c r="J150" s="144"/>
      <c r="K150" s="144"/>
    </row>
    <row r="151" spans="1:11">
      <c r="A151" s="144"/>
      <c r="B151" s="144"/>
      <c r="C151" s="144"/>
      <c r="D151" s="144"/>
      <c r="E151" s="144"/>
      <c r="F151" s="144"/>
      <c r="G151" s="144"/>
      <c r="H151" s="144"/>
      <c r="I151" s="144"/>
      <c r="J151" s="144"/>
      <c r="K151" s="144"/>
    </row>
    <row r="152" spans="1:11">
      <c r="A152" s="144"/>
      <c r="B152" s="144"/>
      <c r="C152" s="144"/>
      <c r="D152" s="144"/>
      <c r="E152" s="144"/>
      <c r="F152" s="144"/>
      <c r="G152" s="144"/>
      <c r="H152" s="144"/>
      <c r="I152" s="144"/>
      <c r="J152" s="144"/>
      <c r="K152" s="144"/>
    </row>
    <row r="153" spans="1:11">
      <c r="A153" s="144"/>
      <c r="B153" s="144"/>
      <c r="C153" s="144"/>
      <c r="D153" s="144"/>
      <c r="E153" s="144"/>
      <c r="F153" s="144"/>
      <c r="G153" s="144"/>
      <c r="H153" s="144"/>
      <c r="I153" s="144"/>
      <c r="J153" s="144"/>
      <c r="K153" s="144"/>
    </row>
    <row r="154" spans="1:11">
      <c r="A154" s="144"/>
      <c r="B154" s="144"/>
      <c r="C154" s="144"/>
      <c r="D154" s="144"/>
      <c r="E154" s="144"/>
      <c r="F154" s="144"/>
      <c r="G154" s="144"/>
      <c r="H154" s="144"/>
      <c r="I154" s="144"/>
      <c r="J154" s="144"/>
      <c r="K154" s="144"/>
    </row>
    <row r="155" spans="1:11">
      <c r="A155" s="144"/>
      <c r="B155" s="144"/>
      <c r="C155" s="144"/>
      <c r="D155" s="144"/>
      <c r="E155" s="144"/>
      <c r="F155" s="144"/>
      <c r="G155" s="144"/>
      <c r="H155" s="144"/>
      <c r="I155" s="144"/>
      <c r="J155" s="144"/>
      <c r="K155" s="144"/>
    </row>
    <row r="156" spans="1:11">
      <c r="A156" s="144"/>
      <c r="B156" s="144"/>
      <c r="C156" s="144"/>
      <c r="D156" s="144"/>
      <c r="E156" s="144"/>
      <c r="F156" s="144"/>
      <c r="G156" s="144"/>
      <c r="H156" s="144"/>
      <c r="I156" s="144"/>
      <c r="J156" s="144"/>
      <c r="K156" s="144"/>
    </row>
    <row r="157" spans="1:11">
      <c r="A157" s="144"/>
      <c r="B157" s="144"/>
      <c r="C157" s="144"/>
      <c r="D157" s="144"/>
      <c r="E157" s="144"/>
      <c r="F157" s="144"/>
      <c r="G157" s="144"/>
      <c r="H157" s="144"/>
      <c r="I157" s="144"/>
      <c r="J157" s="144"/>
      <c r="K157" s="144"/>
    </row>
    <row r="158" spans="1:11">
      <c r="A158" s="144"/>
      <c r="B158" s="144"/>
      <c r="C158" s="144"/>
      <c r="D158" s="144"/>
      <c r="E158" s="144"/>
      <c r="F158" s="144"/>
      <c r="G158" s="144"/>
      <c r="H158" s="144"/>
      <c r="I158" s="144"/>
      <c r="J158" s="144"/>
      <c r="K158" s="144"/>
    </row>
    <row r="159" spans="1:11">
      <c r="A159" s="144"/>
      <c r="B159" s="144"/>
      <c r="C159" s="144"/>
      <c r="D159" s="144"/>
      <c r="E159" s="144"/>
      <c r="F159" s="144"/>
      <c r="G159" s="144"/>
      <c r="H159" s="144"/>
      <c r="I159" s="144"/>
      <c r="J159" s="144"/>
      <c r="K159" s="144"/>
    </row>
    <row r="160" spans="1:11">
      <c r="A160" s="144"/>
      <c r="B160" s="144"/>
      <c r="C160" s="144"/>
      <c r="D160" s="144"/>
      <c r="E160" s="144"/>
      <c r="F160" s="144"/>
      <c r="G160" s="144"/>
      <c r="H160" s="144"/>
      <c r="I160" s="144"/>
      <c r="J160" s="144"/>
      <c r="K160" s="144"/>
    </row>
    <row r="161" spans="1:11">
      <c r="A161" s="144"/>
      <c r="B161" s="144"/>
      <c r="C161" s="144"/>
      <c r="D161" s="144"/>
      <c r="E161" s="144"/>
      <c r="F161" s="144"/>
      <c r="G161" s="144"/>
      <c r="H161" s="144"/>
      <c r="I161" s="144"/>
      <c r="J161" s="144"/>
      <c r="K161" s="144"/>
    </row>
    <row r="162" spans="1:11">
      <c r="A162" s="144"/>
      <c r="B162" s="144"/>
      <c r="C162" s="144"/>
      <c r="D162" s="144"/>
      <c r="E162" s="144"/>
      <c r="F162" s="144"/>
      <c r="G162" s="144"/>
      <c r="H162" s="144"/>
      <c r="I162" s="144"/>
      <c r="J162" s="144"/>
      <c r="K162" s="144"/>
    </row>
    <row r="163" spans="1:11">
      <c r="A163" s="144"/>
      <c r="B163" s="144"/>
      <c r="C163" s="144"/>
      <c r="D163" s="144"/>
      <c r="E163" s="144"/>
      <c r="F163" s="144"/>
      <c r="G163" s="144"/>
      <c r="H163" s="144"/>
      <c r="I163" s="144"/>
      <c r="J163" s="144"/>
      <c r="K163" s="144"/>
    </row>
    <row r="164" spans="1:11">
      <c r="A164" s="144"/>
      <c r="B164" s="144"/>
      <c r="C164" s="144"/>
      <c r="D164" s="144"/>
      <c r="E164" s="144"/>
      <c r="F164" s="144"/>
      <c r="G164" s="144"/>
      <c r="H164" s="144"/>
      <c r="I164" s="144"/>
      <c r="J164" s="144"/>
      <c r="K164" s="144"/>
    </row>
    <row r="165" spans="1:11">
      <c r="A165" s="144"/>
      <c r="B165" s="144"/>
      <c r="C165" s="144"/>
      <c r="D165" s="144"/>
      <c r="E165" s="144"/>
      <c r="F165" s="144"/>
      <c r="G165" s="144"/>
      <c r="H165" s="144"/>
      <c r="I165" s="144"/>
      <c r="J165" s="144"/>
      <c r="K165" s="144"/>
    </row>
    <row r="166" spans="1:11">
      <c r="A166" s="144"/>
      <c r="B166" s="144"/>
      <c r="C166" s="144"/>
      <c r="D166" s="144"/>
      <c r="E166" s="144"/>
      <c r="F166" s="144"/>
      <c r="G166" s="144"/>
      <c r="H166" s="144"/>
      <c r="I166" s="144"/>
      <c r="J166" s="144"/>
      <c r="K166" s="144"/>
    </row>
    <row r="167" spans="1:11">
      <c r="A167" s="144"/>
      <c r="B167" s="144"/>
      <c r="C167" s="144"/>
      <c r="D167" s="144"/>
      <c r="E167" s="144"/>
      <c r="F167" s="144"/>
      <c r="G167" s="144"/>
      <c r="H167" s="144"/>
      <c r="I167" s="144"/>
      <c r="J167" s="144"/>
      <c r="K167" s="144"/>
    </row>
    <row r="168" spans="1:11">
      <c r="A168" s="144"/>
      <c r="B168" s="144"/>
      <c r="C168" s="144"/>
      <c r="D168" s="144"/>
      <c r="E168" s="144"/>
      <c r="F168" s="144"/>
      <c r="G168" s="144"/>
      <c r="H168" s="144"/>
      <c r="I168" s="144"/>
      <c r="J168" s="144"/>
      <c r="K168" s="144"/>
    </row>
    <row r="169" spans="1:11">
      <c r="A169" s="144"/>
      <c r="B169" s="144"/>
      <c r="C169" s="144"/>
      <c r="D169" s="144"/>
      <c r="E169" s="144"/>
      <c r="F169" s="144"/>
      <c r="G169" s="144"/>
      <c r="H169" s="144"/>
      <c r="I169" s="144"/>
      <c r="J169" s="144"/>
      <c r="K169" s="144"/>
    </row>
    <row r="170" spans="1:11">
      <c r="A170" s="144"/>
      <c r="B170" s="144"/>
      <c r="C170" s="144"/>
      <c r="D170" s="144"/>
      <c r="E170" s="144"/>
      <c r="F170" s="144"/>
      <c r="G170" s="144"/>
      <c r="H170" s="144"/>
      <c r="I170" s="144"/>
      <c r="J170" s="144"/>
      <c r="K170" s="144"/>
    </row>
    <row r="171" spans="1:11">
      <c r="A171" s="144"/>
      <c r="B171" s="144"/>
      <c r="C171" s="144"/>
      <c r="D171" s="144"/>
      <c r="E171" s="144"/>
      <c r="F171" s="144"/>
      <c r="G171" s="144"/>
      <c r="H171" s="144"/>
      <c r="I171" s="144"/>
      <c r="J171" s="144"/>
      <c r="K171" s="144"/>
    </row>
    <row r="172" spans="1:11">
      <c r="A172" s="144"/>
      <c r="B172" s="144"/>
      <c r="C172" s="144"/>
      <c r="D172" s="144"/>
      <c r="E172" s="144"/>
      <c r="F172" s="144"/>
      <c r="G172" s="144"/>
      <c r="H172" s="144"/>
      <c r="I172" s="144"/>
      <c r="J172" s="144"/>
      <c r="K172" s="144"/>
    </row>
    <row r="173" spans="1:11">
      <c r="A173" s="144"/>
      <c r="B173" s="144"/>
      <c r="C173" s="144"/>
      <c r="D173" s="144"/>
      <c r="E173" s="144"/>
      <c r="F173" s="144"/>
      <c r="G173" s="144"/>
      <c r="H173" s="144"/>
      <c r="I173" s="144"/>
      <c r="J173" s="144"/>
      <c r="K173" s="144"/>
    </row>
    <row r="174" spans="1:11">
      <c r="A174" s="144"/>
      <c r="B174" s="144"/>
      <c r="C174" s="144"/>
      <c r="D174" s="144"/>
      <c r="E174" s="144"/>
      <c r="F174" s="144"/>
      <c r="G174" s="144"/>
      <c r="H174" s="144"/>
      <c r="I174" s="144"/>
      <c r="J174" s="144"/>
      <c r="K174" s="144"/>
    </row>
    <row r="175" spans="1:11">
      <c r="A175" s="144"/>
      <c r="B175" s="144"/>
      <c r="C175" s="144"/>
      <c r="D175" s="144"/>
      <c r="E175" s="144"/>
      <c r="F175" s="144"/>
      <c r="G175" s="144"/>
      <c r="H175" s="144"/>
      <c r="I175" s="144"/>
      <c r="J175" s="144"/>
      <c r="K175" s="144"/>
    </row>
    <row r="176" spans="1:11">
      <c r="A176" s="144"/>
      <c r="B176" s="144"/>
      <c r="C176" s="144"/>
      <c r="D176" s="144"/>
      <c r="E176" s="144"/>
      <c r="F176" s="144"/>
      <c r="G176" s="144"/>
      <c r="H176" s="144"/>
      <c r="I176" s="144"/>
      <c r="J176" s="144"/>
      <c r="K176" s="144"/>
    </row>
    <row r="177" spans="1:11">
      <c r="A177" s="144"/>
      <c r="B177" s="144"/>
      <c r="C177" s="144"/>
      <c r="D177" s="144"/>
      <c r="E177" s="144"/>
      <c r="F177" s="144"/>
      <c r="G177" s="144"/>
      <c r="H177" s="144"/>
      <c r="I177" s="144"/>
      <c r="J177" s="144"/>
      <c r="K177" s="144"/>
    </row>
    <row r="178" spans="1:11">
      <c r="A178" s="144"/>
      <c r="B178" s="144"/>
      <c r="C178" s="144"/>
      <c r="D178" s="144"/>
      <c r="E178" s="144"/>
      <c r="F178" s="144"/>
      <c r="G178" s="144"/>
      <c r="H178" s="144"/>
      <c r="I178" s="144"/>
      <c r="J178" s="144"/>
      <c r="K178" s="144"/>
    </row>
    <row r="179" spans="1:11">
      <c r="A179" s="144"/>
      <c r="B179" s="144"/>
      <c r="C179" s="144"/>
      <c r="D179" s="144"/>
      <c r="E179" s="144"/>
      <c r="F179" s="144"/>
      <c r="G179" s="144"/>
      <c r="H179" s="144"/>
      <c r="I179" s="144"/>
      <c r="J179" s="144"/>
      <c r="K179" s="144"/>
    </row>
    <row r="180" spans="1:11">
      <c r="A180" s="144"/>
      <c r="B180" s="144"/>
      <c r="C180" s="144"/>
      <c r="D180" s="144"/>
      <c r="E180" s="144"/>
      <c r="F180" s="144"/>
      <c r="G180" s="144"/>
      <c r="H180" s="144"/>
      <c r="I180" s="144"/>
      <c r="J180" s="144"/>
      <c r="K180" s="144"/>
    </row>
    <row r="181" spans="1:11">
      <c r="A181" s="144"/>
      <c r="B181" s="144"/>
      <c r="C181" s="144"/>
      <c r="D181" s="144"/>
      <c r="E181" s="144"/>
      <c r="F181" s="144"/>
      <c r="G181" s="144"/>
      <c r="H181" s="144"/>
      <c r="I181" s="144"/>
      <c r="J181" s="144"/>
      <c r="K181" s="144"/>
    </row>
    <row r="182" spans="1:11">
      <c r="A182" s="144"/>
      <c r="B182" s="144"/>
      <c r="C182" s="144"/>
      <c r="D182" s="144"/>
      <c r="E182" s="144"/>
      <c r="F182" s="144"/>
      <c r="G182" s="144"/>
      <c r="H182" s="144"/>
      <c r="I182" s="144"/>
      <c r="J182" s="144"/>
      <c r="K182" s="144"/>
    </row>
    <row r="183" spans="1:11">
      <c r="A183" s="144"/>
      <c r="B183" s="144"/>
      <c r="C183" s="144"/>
      <c r="D183" s="144"/>
      <c r="E183" s="144"/>
      <c r="F183" s="144"/>
      <c r="G183" s="144"/>
      <c r="H183" s="144"/>
      <c r="I183" s="144"/>
      <c r="J183" s="144"/>
      <c r="K183" s="144"/>
    </row>
    <row r="184" spans="1:11">
      <c r="A184" s="144"/>
      <c r="B184" s="144"/>
      <c r="C184" s="144"/>
      <c r="D184" s="144"/>
      <c r="E184" s="144"/>
      <c r="F184" s="144"/>
      <c r="G184" s="144"/>
      <c r="H184" s="144"/>
      <c r="I184" s="144"/>
      <c r="J184" s="144"/>
      <c r="K184" s="144"/>
    </row>
    <row r="185" spans="1:11">
      <c r="A185" s="144"/>
      <c r="B185" s="144"/>
      <c r="C185" s="144"/>
      <c r="D185" s="144"/>
      <c r="E185" s="144"/>
      <c r="F185" s="144"/>
      <c r="G185" s="144"/>
      <c r="H185" s="144"/>
      <c r="I185" s="144"/>
      <c r="J185" s="144"/>
      <c r="K185" s="144"/>
    </row>
    <row r="186" spans="1:11">
      <c r="A186" s="144"/>
      <c r="B186" s="144"/>
      <c r="C186" s="144"/>
      <c r="D186" s="144"/>
      <c r="E186" s="144"/>
      <c r="F186" s="144"/>
      <c r="G186" s="144"/>
      <c r="H186" s="144"/>
      <c r="I186" s="144"/>
      <c r="J186" s="144"/>
      <c r="K186" s="144"/>
    </row>
    <row r="187" spans="1:11">
      <c r="A187" s="144"/>
      <c r="B187" s="144"/>
      <c r="C187" s="144"/>
      <c r="D187" s="144"/>
      <c r="E187" s="144"/>
      <c r="F187" s="144"/>
      <c r="G187" s="144"/>
      <c r="H187" s="144"/>
      <c r="I187" s="144"/>
      <c r="J187" s="144"/>
      <c r="K187" s="144"/>
    </row>
    <row r="188" spans="1:11">
      <c r="A188" s="144"/>
      <c r="B188" s="144"/>
      <c r="C188" s="144"/>
      <c r="D188" s="144"/>
      <c r="E188" s="144"/>
      <c r="F188" s="144"/>
      <c r="G188" s="144"/>
      <c r="H188" s="144"/>
      <c r="I188" s="144"/>
      <c r="J188" s="144"/>
      <c r="K188" s="144"/>
    </row>
    <row r="189" spans="1:11">
      <c r="A189" s="144"/>
      <c r="B189" s="144"/>
      <c r="C189" s="144"/>
      <c r="D189" s="144"/>
      <c r="E189" s="144"/>
      <c r="F189" s="144"/>
      <c r="G189" s="144"/>
      <c r="H189" s="144"/>
      <c r="I189" s="144"/>
      <c r="J189" s="144"/>
      <c r="K189" s="144"/>
    </row>
    <row r="190" spans="1:11">
      <c r="A190" s="144"/>
      <c r="B190" s="144"/>
      <c r="C190" s="144"/>
      <c r="D190" s="144"/>
      <c r="E190" s="144"/>
      <c r="F190" s="144"/>
      <c r="G190" s="144"/>
      <c r="H190" s="144"/>
      <c r="I190" s="144"/>
      <c r="J190" s="144"/>
      <c r="K190" s="144"/>
    </row>
    <row r="191" spans="1:11">
      <c r="A191" s="144"/>
      <c r="B191" s="144"/>
      <c r="C191" s="144"/>
      <c r="D191" s="144"/>
      <c r="E191" s="144"/>
      <c r="F191" s="144"/>
      <c r="G191" s="144"/>
      <c r="H191" s="144"/>
      <c r="I191" s="144"/>
      <c r="J191" s="144"/>
      <c r="K191" s="144"/>
    </row>
    <row r="192" spans="1:11">
      <c r="A192" s="144"/>
      <c r="B192" s="144"/>
      <c r="C192" s="144"/>
      <c r="D192" s="144"/>
      <c r="E192" s="144"/>
      <c r="F192" s="144"/>
      <c r="G192" s="144"/>
      <c r="H192" s="144"/>
      <c r="I192" s="144"/>
      <c r="J192" s="144"/>
      <c r="K192" s="144"/>
    </row>
    <row r="193" spans="1:11">
      <c r="A193" s="144"/>
      <c r="B193" s="144"/>
      <c r="C193" s="144"/>
      <c r="D193" s="144"/>
      <c r="E193" s="144"/>
      <c r="F193" s="144"/>
      <c r="G193" s="144"/>
      <c r="H193" s="144"/>
      <c r="I193" s="144"/>
      <c r="J193" s="144"/>
      <c r="K193" s="144"/>
    </row>
    <row r="194" spans="1:11">
      <c r="A194" s="144"/>
      <c r="B194" s="144"/>
      <c r="C194" s="144"/>
      <c r="D194" s="144"/>
      <c r="E194" s="144"/>
      <c r="F194" s="144"/>
      <c r="G194" s="144"/>
      <c r="H194" s="144"/>
      <c r="I194" s="144"/>
      <c r="J194" s="144"/>
      <c r="K194" s="144"/>
    </row>
    <row r="195" spans="1:11">
      <c r="A195" s="144"/>
      <c r="B195" s="144"/>
      <c r="C195" s="144"/>
      <c r="D195" s="144"/>
      <c r="E195" s="144"/>
      <c r="F195" s="144"/>
      <c r="G195" s="144"/>
      <c r="H195" s="144"/>
      <c r="I195" s="144"/>
      <c r="J195" s="144"/>
      <c r="K195" s="144"/>
    </row>
    <row r="196" spans="1:11">
      <c r="A196" s="144"/>
      <c r="B196" s="144"/>
      <c r="C196" s="144"/>
      <c r="D196" s="144"/>
      <c r="E196" s="144"/>
      <c r="F196" s="144"/>
      <c r="G196" s="144"/>
      <c r="H196" s="144"/>
      <c r="I196" s="144"/>
      <c r="J196" s="144"/>
      <c r="K196" s="144"/>
    </row>
    <row r="197" spans="1:11">
      <c r="A197" s="144"/>
      <c r="B197" s="144"/>
      <c r="C197" s="144"/>
      <c r="D197" s="144"/>
      <c r="E197" s="144"/>
      <c r="F197" s="144"/>
      <c r="G197" s="144"/>
      <c r="H197" s="144"/>
      <c r="I197" s="144"/>
      <c r="J197" s="144"/>
      <c r="K197" s="144"/>
    </row>
    <row r="198" spans="1:11">
      <c r="A198" s="144"/>
      <c r="B198" s="144"/>
      <c r="C198" s="144"/>
      <c r="D198" s="144"/>
      <c r="E198" s="144"/>
      <c r="F198" s="144"/>
      <c r="G198" s="144"/>
      <c r="H198" s="144"/>
      <c r="I198" s="144"/>
      <c r="J198" s="144"/>
      <c r="K198" s="144"/>
    </row>
    <row r="199" spans="1:11">
      <c r="A199" s="144"/>
      <c r="B199" s="144"/>
      <c r="C199" s="144"/>
      <c r="D199" s="144"/>
      <c r="E199" s="144"/>
      <c r="F199" s="144"/>
      <c r="G199" s="144"/>
      <c r="H199" s="144"/>
      <c r="I199" s="144"/>
      <c r="J199" s="144"/>
      <c r="K199" s="144"/>
    </row>
    <row r="200" spans="1:11">
      <c r="A200" s="144"/>
      <c r="B200" s="144"/>
      <c r="C200" s="144"/>
      <c r="D200" s="144"/>
      <c r="E200" s="144"/>
      <c r="F200" s="144"/>
      <c r="G200" s="144"/>
      <c r="H200" s="144"/>
      <c r="I200" s="144"/>
      <c r="J200" s="144"/>
      <c r="K200" s="144"/>
    </row>
    <row r="201" spans="1:11">
      <c r="A201" s="144"/>
      <c r="B201" s="144"/>
      <c r="C201" s="144"/>
      <c r="D201" s="144"/>
      <c r="E201" s="144"/>
      <c r="F201" s="144"/>
      <c r="G201" s="144"/>
      <c r="H201" s="144"/>
      <c r="I201" s="144"/>
      <c r="J201" s="144"/>
      <c r="K201" s="144"/>
    </row>
    <row r="202" spans="1:11">
      <c r="A202" s="144"/>
      <c r="B202" s="144"/>
      <c r="C202" s="144"/>
      <c r="D202" s="144"/>
      <c r="E202" s="144"/>
      <c r="F202" s="144"/>
      <c r="G202" s="144"/>
      <c r="H202" s="144"/>
      <c r="I202" s="144"/>
      <c r="J202" s="144"/>
      <c r="K202" s="144"/>
    </row>
    <row r="203" spans="1:11">
      <c r="A203" s="144"/>
      <c r="B203" s="144"/>
      <c r="C203" s="144"/>
      <c r="D203" s="144"/>
      <c r="E203" s="144"/>
      <c r="F203" s="144"/>
      <c r="G203" s="144"/>
      <c r="H203" s="144"/>
      <c r="I203" s="144"/>
      <c r="J203" s="144"/>
      <c r="K203" s="144"/>
    </row>
    <row r="204" spans="1:11">
      <c r="A204" s="144"/>
      <c r="B204" s="144"/>
      <c r="C204" s="144"/>
      <c r="D204" s="144"/>
      <c r="E204" s="144"/>
      <c r="F204" s="144"/>
      <c r="G204" s="144"/>
      <c r="H204" s="144"/>
      <c r="I204" s="144"/>
      <c r="J204" s="144"/>
      <c r="K204" s="144"/>
    </row>
    <row r="205" spans="1:11">
      <c r="A205" s="144"/>
      <c r="B205" s="144"/>
      <c r="C205" s="144"/>
      <c r="D205" s="144"/>
      <c r="E205" s="144"/>
      <c r="F205" s="144"/>
      <c r="G205" s="144"/>
      <c r="H205" s="144"/>
      <c r="I205" s="144"/>
      <c r="J205" s="144"/>
      <c r="K205" s="144"/>
    </row>
    <row r="206" spans="1:11">
      <c r="A206" s="144"/>
      <c r="B206" s="144"/>
      <c r="C206" s="144"/>
      <c r="D206" s="144"/>
      <c r="E206" s="144"/>
      <c r="F206" s="144"/>
      <c r="G206" s="144"/>
      <c r="H206" s="144"/>
      <c r="I206" s="144"/>
      <c r="J206" s="144"/>
      <c r="K206" s="144"/>
    </row>
    <row r="207" spans="1:11">
      <c r="A207" s="144"/>
      <c r="B207" s="144"/>
      <c r="C207" s="144"/>
      <c r="D207" s="144"/>
      <c r="E207" s="144"/>
      <c r="F207" s="144"/>
      <c r="G207" s="144"/>
      <c r="H207" s="144"/>
      <c r="I207" s="144"/>
      <c r="J207" s="144"/>
      <c r="K207" s="144"/>
    </row>
    <row r="208" spans="1:11">
      <c r="A208" s="144"/>
      <c r="B208" s="144"/>
      <c r="C208" s="144"/>
      <c r="D208" s="144"/>
      <c r="E208" s="144"/>
      <c r="F208" s="144"/>
      <c r="G208" s="144"/>
      <c r="H208" s="144"/>
      <c r="I208" s="144"/>
      <c r="J208" s="144"/>
      <c r="K208" s="144"/>
    </row>
    <row r="209" spans="1:11">
      <c r="A209" s="144"/>
      <c r="B209" s="144"/>
      <c r="C209" s="144"/>
      <c r="D209" s="144"/>
      <c r="E209" s="144"/>
      <c r="F209" s="144"/>
      <c r="G209" s="144"/>
      <c r="H209" s="144"/>
      <c r="I209" s="144"/>
      <c r="J209" s="144"/>
      <c r="K209" s="144"/>
    </row>
    <row r="210" spans="1:11">
      <c r="A210" s="144"/>
      <c r="B210" s="144"/>
      <c r="C210" s="144"/>
      <c r="D210" s="144"/>
      <c r="E210" s="144"/>
      <c r="F210" s="144"/>
      <c r="G210" s="144"/>
      <c r="H210" s="144"/>
      <c r="I210" s="144"/>
      <c r="J210" s="144"/>
      <c r="K210" s="144"/>
    </row>
    <row r="211" spans="1:11">
      <c r="A211" s="144"/>
      <c r="B211" s="144"/>
      <c r="C211" s="144"/>
      <c r="D211" s="144"/>
      <c r="E211" s="144"/>
      <c r="F211" s="144"/>
      <c r="G211" s="144"/>
      <c r="H211" s="144"/>
      <c r="I211" s="144"/>
      <c r="J211" s="144"/>
      <c r="K211" s="144"/>
    </row>
    <row r="212" spans="1:11">
      <c r="A212" s="144"/>
      <c r="B212" s="144"/>
      <c r="C212" s="144"/>
      <c r="D212" s="144"/>
      <c r="E212" s="144"/>
      <c r="F212" s="144"/>
      <c r="G212" s="144"/>
      <c r="H212" s="144"/>
      <c r="I212" s="144"/>
      <c r="J212" s="144"/>
      <c r="K212" s="144"/>
    </row>
    <row r="213" spans="1:11">
      <c r="A213" s="144"/>
      <c r="B213" s="144"/>
      <c r="C213" s="144"/>
      <c r="D213" s="144"/>
      <c r="E213" s="144"/>
      <c r="F213" s="144"/>
      <c r="G213" s="144"/>
      <c r="H213" s="144"/>
      <c r="I213" s="144"/>
      <c r="J213" s="144"/>
      <c r="K213" s="144"/>
    </row>
    <row r="214" spans="1:11">
      <c r="A214" s="144"/>
      <c r="B214" s="144"/>
      <c r="C214" s="144"/>
      <c r="D214" s="144"/>
      <c r="E214" s="144"/>
      <c r="F214" s="144"/>
      <c r="G214" s="144"/>
      <c r="H214" s="144"/>
      <c r="I214" s="144"/>
      <c r="J214" s="144"/>
      <c r="K214" s="144"/>
    </row>
    <row r="215" spans="1:11">
      <c r="A215" s="144"/>
      <c r="B215" s="144"/>
      <c r="C215" s="144"/>
      <c r="D215" s="144"/>
      <c r="E215" s="144"/>
      <c r="F215" s="144"/>
      <c r="G215" s="144"/>
      <c r="H215" s="144"/>
      <c r="I215" s="144"/>
      <c r="J215" s="144"/>
      <c r="K215" s="144"/>
    </row>
    <row r="216" spans="1:11">
      <c r="A216" s="144"/>
      <c r="B216" s="144"/>
      <c r="C216" s="144"/>
      <c r="D216" s="144"/>
      <c r="E216" s="144"/>
      <c r="F216" s="144"/>
      <c r="G216" s="144"/>
      <c r="H216" s="144"/>
      <c r="I216" s="144"/>
      <c r="J216" s="144"/>
      <c r="K216" s="144"/>
    </row>
    <row r="217" spans="1:11">
      <c r="A217" s="144"/>
      <c r="B217" s="144"/>
      <c r="C217" s="144"/>
      <c r="D217" s="144"/>
      <c r="E217" s="144"/>
      <c r="F217" s="144"/>
      <c r="G217" s="144"/>
      <c r="H217" s="144"/>
      <c r="I217" s="144"/>
      <c r="J217" s="144"/>
      <c r="K217" s="144"/>
    </row>
    <row r="218" spans="1:11">
      <c r="A218" s="144"/>
      <c r="B218" s="144"/>
      <c r="C218" s="144"/>
      <c r="D218" s="144"/>
      <c r="E218" s="144"/>
      <c r="F218" s="144"/>
      <c r="G218" s="144"/>
      <c r="H218" s="144"/>
      <c r="I218" s="144"/>
      <c r="J218" s="144"/>
      <c r="K218" s="144"/>
    </row>
    <row r="219" spans="1:11">
      <c r="A219" s="144"/>
      <c r="B219" s="144"/>
      <c r="C219" s="144"/>
      <c r="D219" s="144"/>
      <c r="E219" s="144"/>
      <c r="F219" s="144"/>
      <c r="G219" s="144"/>
      <c r="H219" s="144"/>
      <c r="I219" s="144"/>
      <c r="J219" s="144"/>
      <c r="K219" s="144"/>
    </row>
    <row r="220" spans="1:11">
      <c r="A220" s="144"/>
      <c r="B220" s="144"/>
      <c r="C220" s="144"/>
      <c r="D220" s="144"/>
      <c r="E220" s="144"/>
      <c r="F220" s="144"/>
      <c r="G220" s="144"/>
      <c r="H220" s="144"/>
      <c r="I220" s="144"/>
      <c r="J220" s="144"/>
      <c r="K220" s="144"/>
    </row>
    <row r="221" spans="1:11">
      <c r="A221" s="144"/>
      <c r="B221" s="144"/>
      <c r="C221" s="144"/>
      <c r="D221" s="144"/>
      <c r="E221" s="144"/>
      <c r="F221" s="144"/>
      <c r="G221" s="144"/>
      <c r="H221" s="144"/>
      <c r="I221" s="144"/>
      <c r="J221" s="144"/>
      <c r="K221" s="144"/>
    </row>
    <row r="222" spans="1:11">
      <c r="A222" s="144"/>
      <c r="B222" s="144"/>
      <c r="C222" s="144"/>
      <c r="D222" s="144"/>
      <c r="E222" s="144"/>
      <c r="F222" s="144"/>
      <c r="G222" s="144"/>
      <c r="H222" s="144"/>
      <c r="I222" s="144"/>
      <c r="J222" s="144"/>
      <c r="K222" s="144"/>
    </row>
    <row r="223" spans="1:11">
      <c r="A223" s="144"/>
      <c r="B223" s="144"/>
      <c r="C223" s="144"/>
      <c r="D223" s="144"/>
      <c r="E223" s="144"/>
      <c r="F223" s="144"/>
      <c r="G223" s="144"/>
      <c r="H223" s="144"/>
      <c r="I223" s="144"/>
      <c r="J223" s="144"/>
      <c r="K223" s="144"/>
    </row>
    <row r="224" spans="1:11">
      <c r="A224" s="144"/>
      <c r="B224" s="144"/>
      <c r="C224" s="144"/>
      <c r="D224" s="144"/>
      <c r="E224" s="144"/>
      <c r="F224" s="144"/>
      <c r="G224" s="144"/>
      <c r="H224" s="144"/>
      <c r="I224" s="144"/>
      <c r="J224" s="144"/>
      <c r="K224" s="144"/>
    </row>
    <row r="225" spans="1:11">
      <c r="A225" s="144"/>
      <c r="B225" s="144"/>
      <c r="C225" s="144"/>
      <c r="D225" s="144"/>
      <c r="E225" s="144"/>
      <c r="F225" s="144"/>
      <c r="G225" s="144"/>
      <c r="H225" s="144"/>
      <c r="I225" s="144"/>
      <c r="J225" s="144"/>
      <c r="K225" s="144"/>
    </row>
    <row r="226" spans="1:11">
      <c r="A226" s="144"/>
      <c r="B226" s="144"/>
      <c r="C226" s="144"/>
      <c r="D226" s="144"/>
      <c r="E226" s="144"/>
      <c r="F226" s="144"/>
      <c r="G226" s="144"/>
      <c r="H226" s="144"/>
      <c r="I226" s="144"/>
      <c r="J226" s="144"/>
      <c r="K226" s="144"/>
    </row>
    <row r="227" spans="1:11">
      <c r="A227" s="144"/>
      <c r="B227" s="144"/>
      <c r="C227" s="144"/>
      <c r="D227" s="144"/>
      <c r="E227" s="144"/>
      <c r="F227" s="144"/>
      <c r="G227" s="144"/>
      <c r="H227" s="144"/>
      <c r="I227" s="144"/>
      <c r="J227" s="144"/>
      <c r="K227" s="144"/>
    </row>
    <row r="228" spans="1:11">
      <c r="A228" s="144"/>
      <c r="B228" s="144"/>
      <c r="C228" s="144"/>
      <c r="D228" s="144"/>
      <c r="E228" s="144"/>
      <c r="F228" s="144"/>
      <c r="G228" s="144"/>
      <c r="H228" s="144"/>
      <c r="I228" s="144"/>
      <c r="J228" s="144"/>
      <c r="K228" s="144"/>
    </row>
    <row r="229" spans="1:11">
      <c r="A229" s="144"/>
      <c r="B229" s="144"/>
      <c r="C229" s="144"/>
      <c r="D229" s="144"/>
      <c r="E229" s="144"/>
      <c r="F229" s="144"/>
      <c r="G229" s="144"/>
      <c r="H229" s="144"/>
      <c r="I229" s="144"/>
      <c r="J229" s="144"/>
      <c r="K229" s="144"/>
    </row>
    <row r="230" spans="1:11">
      <c r="A230" s="144"/>
      <c r="B230" s="144"/>
      <c r="C230" s="144"/>
      <c r="D230" s="144"/>
      <c r="E230" s="144"/>
      <c r="F230" s="144"/>
      <c r="G230" s="144"/>
      <c r="H230" s="144"/>
      <c r="I230" s="144"/>
      <c r="J230" s="144"/>
      <c r="K230" s="144"/>
    </row>
    <row r="231" spans="1:11">
      <c r="A231" s="144"/>
      <c r="B231" s="144"/>
      <c r="C231" s="144"/>
      <c r="D231" s="144"/>
      <c r="E231" s="144"/>
      <c r="F231" s="144"/>
      <c r="G231" s="144"/>
      <c r="H231" s="144"/>
      <c r="I231" s="144"/>
      <c r="J231" s="144"/>
      <c r="K231" s="144"/>
    </row>
    <row r="232" spans="1:11">
      <c r="A232" s="144"/>
      <c r="B232" s="144"/>
      <c r="C232" s="144"/>
      <c r="D232" s="144"/>
      <c r="E232" s="144"/>
      <c r="F232" s="144"/>
      <c r="G232" s="144"/>
      <c r="H232" s="144"/>
      <c r="I232" s="144"/>
      <c r="J232" s="144"/>
      <c r="K232" s="144"/>
    </row>
    <row r="233" spans="1:11">
      <c r="A233" s="144"/>
      <c r="B233" s="144"/>
      <c r="C233" s="144"/>
      <c r="D233" s="144"/>
      <c r="E233" s="144"/>
      <c r="F233" s="144"/>
      <c r="G233" s="144"/>
      <c r="H233" s="144"/>
      <c r="I233" s="144"/>
      <c r="J233" s="144"/>
      <c r="K233" s="144"/>
    </row>
    <row r="234" spans="1:11">
      <c r="A234" s="144"/>
      <c r="B234" s="144"/>
      <c r="C234" s="144"/>
      <c r="D234" s="144"/>
      <c r="E234" s="144"/>
      <c r="F234" s="144"/>
      <c r="G234" s="144"/>
      <c r="H234" s="144"/>
      <c r="I234" s="144"/>
      <c r="J234" s="144"/>
      <c r="K234" s="144"/>
    </row>
    <row r="235" spans="1:11">
      <c r="A235" s="144"/>
      <c r="B235" s="144"/>
      <c r="C235" s="144"/>
      <c r="D235" s="144"/>
      <c r="E235" s="144"/>
      <c r="F235" s="144"/>
      <c r="G235" s="144"/>
      <c r="H235" s="144"/>
      <c r="I235" s="144"/>
      <c r="J235" s="144"/>
      <c r="K235" s="144"/>
    </row>
    <row r="236" spans="1:11">
      <c r="A236" s="144"/>
      <c r="B236" s="144"/>
      <c r="C236" s="144"/>
      <c r="D236" s="144"/>
      <c r="E236" s="144"/>
      <c r="F236" s="144"/>
      <c r="G236" s="144"/>
      <c r="H236" s="144"/>
      <c r="I236" s="144"/>
      <c r="J236" s="144"/>
      <c r="K236" s="144"/>
    </row>
    <row r="237" spans="1:11">
      <c r="A237" s="144"/>
      <c r="B237" s="144"/>
      <c r="C237" s="144"/>
      <c r="D237" s="144"/>
      <c r="E237" s="144"/>
      <c r="F237" s="144"/>
      <c r="G237" s="144"/>
      <c r="H237" s="144"/>
      <c r="I237" s="144"/>
      <c r="J237" s="144"/>
      <c r="K237" s="144"/>
    </row>
    <row r="238" spans="1:11">
      <c r="A238" s="144"/>
      <c r="B238" s="144"/>
      <c r="C238" s="144"/>
      <c r="D238" s="144"/>
      <c r="E238" s="144"/>
      <c r="F238" s="144"/>
      <c r="G238" s="144"/>
      <c r="H238" s="144"/>
      <c r="I238" s="144"/>
      <c r="J238" s="144"/>
      <c r="K238" s="144"/>
    </row>
    <row r="239" spans="1:11">
      <c r="A239" s="144"/>
      <c r="B239" s="144"/>
      <c r="C239" s="144"/>
      <c r="D239" s="144"/>
      <c r="E239" s="144"/>
      <c r="F239" s="144"/>
      <c r="G239" s="144"/>
      <c r="H239" s="144"/>
      <c r="I239" s="144"/>
      <c r="J239" s="144"/>
      <c r="K239" s="144"/>
    </row>
    <row r="240" spans="1:11">
      <c r="A240" s="144"/>
      <c r="B240" s="144"/>
      <c r="C240" s="144"/>
      <c r="D240" s="144"/>
      <c r="E240" s="144"/>
      <c r="F240" s="144"/>
      <c r="G240" s="144"/>
      <c r="H240" s="144"/>
      <c r="I240" s="144"/>
      <c r="J240" s="144"/>
      <c r="K240" s="144"/>
    </row>
    <row r="241" spans="1:11">
      <c r="A241" s="144"/>
      <c r="B241" s="144"/>
      <c r="C241" s="144"/>
      <c r="D241" s="144"/>
      <c r="E241" s="144"/>
      <c r="F241" s="144"/>
      <c r="G241" s="144"/>
      <c r="H241" s="144"/>
      <c r="I241" s="144"/>
      <c r="J241" s="144"/>
      <c r="K241" s="144"/>
    </row>
    <row r="242" spans="1:11">
      <c r="A242" s="144"/>
      <c r="B242" s="144"/>
      <c r="C242" s="144"/>
      <c r="D242" s="144"/>
      <c r="E242" s="144"/>
      <c r="F242" s="144"/>
      <c r="G242" s="144"/>
      <c r="H242" s="144"/>
      <c r="I242" s="144"/>
      <c r="J242" s="144"/>
      <c r="K242" s="144"/>
    </row>
    <row r="243" spans="1:11">
      <c r="A243" s="144"/>
      <c r="B243" s="144"/>
      <c r="C243" s="144"/>
      <c r="D243" s="144"/>
      <c r="E243" s="144"/>
      <c r="F243" s="144"/>
      <c r="G243" s="144"/>
      <c r="H243" s="144"/>
      <c r="I243" s="144"/>
      <c r="J243" s="144"/>
      <c r="K243" s="144"/>
    </row>
    <row r="244" spans="1:11">
      <c r="A244" s="144"/>
      <c r="B244" s="144"/>
      <c r="C244" s="144"/>
      <c r="D244" s="144"/>
      <c r="E244" s="144"/>
      <c r="F244" s="144"/>
      <c r="G244" s="144"/>
      <c r="H244" s="144"/>
      <c r="I244" s="144"/>
      <c r="J244" s="144"/>
      <c r="K244" s="144"/>
    </row>
    <row r="245" spans="1:11">
      <c r="A245" s="144"/>
      <c r="B245" s="144"/>
      <c r="C245" s="144"/>
      <c r="D245" s="144"/>
      <c r="E245" s="144"/>
      <c r="F245" s="144"/>
      <c r="G245" s="144"/>
      <c r="H245" s="144"/>
      <c r="I245" s="144"/>
      <c r="J245" s="144"/>
      <c r="K245" s="144"/>
    </row>
    <row r="246" spans="1:11">
      <c r="A246" s="144"/>
      <c r="B246" s="144"/>
      <c r="C246" s="144"/>
      <c r="D246" s="144"/>
      <c r="E246" s="144"/>
      <c r="F246" s="144"/>
      <c r="G246" s="144"/>
      <c r="H246" s="144"/>
      <c r="I246" s="144"/>
      <c r="J246" s="144"/>
      <c r="K246" s="144"/>
    </row>
    <row r="247" spans="1:11">
      <c r="A247" s="144"/>
      <c r="B247" s="144"/>
      <c r="C247" s="144"/>
      <c r="D247" s="144"/>
      <c r="E247" s="144"/>
      <c r="F247" s="144"/>
      <c r="G247" s="144"/>
      <c r="H247" s="144"/>
      <c r="I247" s="144"/>
      <c r="J247" s="144"/>
      <c r="K247" s="144"/>
    </row>
    <row r="248" spans="1:11" ht="12.75" customHeight="1">
      <c r="A248" s="144"/>
      <c r="B248" s="144"/>
      <c r="C248" s="144"/>
      <c r="D248" s="144"/>
      <c r="E248" s="144"/>
      <c r="F248" s="144"/>
      <c r="G248" s="144"/>
      <c r="H248" s="144"/>
      <c r="I248" s="144"/>
      <c r="J248" s="144"/>
      <c r="K248" s="144"/>
    </row>
    <row r="249" spans="1:11" ht="12.75" customHeight="1">
      <c r="A249" s="144"/>
      <c r="B249" s="144"/>
      <c r="C249" s="144"/>
      <c r="D249" s="144"/>
      <c r="E249" s="144"/>
      <c r="F249" s="144"/>
      <c r="G249" s="144"/>
      <c r="H249" s="144"/>
      <c r="I249" s="144"/>
      <c r="J249" s="144"/>
      <c r="K249" s="144"/>
    </row>
    <row r="250" spans="1:11" ht="14.25" customHeight="1">
      <c r="A250" s="144"/>
      <c r="B250" s="144"/>
      <c r="C250" s="144"/>
      <c r="D250" s="144"/>
      <c r="E250" s="144"/>
      <c r="F250" s="144"/>
      <c r="G250" s="144"/>
      <c r="H250" s="144"/>
      <c r="I250" s="144"/>
      <c r="J250" s="144"/>
      <c r="K250" s="144"/>
    </row>
    <row r="251" spans="1:11">
      <c r="A251" s="144"/>
      <c r="B251" s="144"/>
      <c r="C251" s="144"/>
      <c r="D251" s="144"/>
      <c r="E251" s="144"/>
      <c r="F251" s="144"/>
      <c r="G251" s="144"/>
      <c r="H251" s="144"/>
      <c r="I251" s="144"/>
      <c r="J251" s="144"/>
      <c r="K251" s="144"/>
    </row>
    <row r="252" spans="1:11" ht="15" customHeight="1"/>
  </sheetData>
  <mergeCells count="28">
    <mergeCell ref="A1:K1"/>
    <mergeCell ref="A2:K2"/>
    <mergeCell ref="A42:E42"/>
    <mergeCell ref="A4:I5"/>
    <mergeCell ref="A6:I6"/>
    <mergeCell ref="A7:I7"/>
    <mergeCell ref="A43:E43"/>
    <mergeCell ref="G8:G9"/>
    <mergeCell ref="H8:H9"/>
    <mergeCell ref="A44:E44"/>
    <mergeCell ref="A45:E45"/>
    <mergeCell ref="A33:H33"/>
    <mergeCell ref="F8:F9"/>
    <mergeCell ref="E8:E9"/>
    <mergeCell ref="C8:D8"/>
    <mergeCell ref="B8:B9"/>
    <mergeCell ref="A8:A9"/>
    <mergeCell ref="B41:I41"/>
    <mergeCell ref="F42:H42"/>
    <mergeCell ref="F44:G44"/>
    <mergeCell ref="F43:G43"/>
    <mergeCell ref="I8:I9"/>
    <mergeCell ref="A46:E46"/>
    <mergeCell ref="F45:G45"/>
    <mergeCell ref="F46:G46"/>
    <mergeCell ref="F47:I47"/>
    <mergeCell ref="D51:F51"/>
    <mergeCell ref="A47:E47"/>
  </mergeCells>
  <pageMargins left="0.23622047244094491" right="0.23622047244094491" top="1.1023622047244095" bottom="0.74803149606299213" header="0.31496062992125984" footer="0.31496062992125984"/>
  <pageSetup scale="76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rowBreaks count="1" manualBreakCount="1">
    <brk id="27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7"/>
  <sheetViews>
    <sheetView showGridLines="0" view="pageBreakPreview" topLeftCell="A25" zoomScale="115" zoomScaleNormal="100" zoomScaleSheetLayoutView="115" zoomScalePageLayoutView="85" workbookViewId="0">
      <selection sqref="A1:M1"/>
    </sheetView>
  </sheetViews>
  <sheetFormatPr baseColWidth="10" defaultColWidth="11.42578125" defaultRowHeight="12.75"/>
  <cols>
    <col min="1" max="5" width="9.7109375" style="1" customWidth="1"/>
    <col min="6" max="6" width="4.140625" style="1" customWidth="1"/>
    <col min="7" max="7" width="2.42578125" style="1" customWidth="1"/>
    <col min="8" max="8" width="10.140625" style="1" customWidth="1"/>
    <col min="9" max="9" width="17.140625" style="1" customWidth="1"/>
    <col min="10" max="10" width="14.28515625" style="1" customWidth="1"/>
    <col min="11" max="12" width="9.7109375" style="1" customWidth="1"/>
    <col min="13" max="13" width="11.42578125" style="194" customWidth="1"/>
    <col min="14" max="16384" width="11.42578125" style="1"/>
  </cols>
  <sheetData>
    <row r="1" spans="1:13">
      <c r="A1" s="375" t="s">
        <v>0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</row>
    <row r="2" spans="1:13">
      <c r="A2" s="376" t="s">
        <v>1</v>
      </c>
      <c r="B2" s="376"/>
      <c r="C2" s="376"/>
      <c r="D2" s="376"/>
      <c r="E2" s="376"/>
      <c r="F2" s="376"/>
      <c r="G2" s="376"/>
      <c r="H2" s="376"/>
      <c r="I2" s="376"/>
      <c r="J2" s="376"/>
      <c r="K2" s="376"/>
      <c r="L2" s="376"/>
      <c r="M2" s="376"/>
    </row>
    <row r="3" spans="1:13">
      <c r="A3" s="147"/>
      <c r="B3" s="148"/>
      <c r="C3" s="148"/>
      <c r="D3" s="148"/>
      <c r="E3" s="148"/>
      <c r="F3" s="148"/>
      <c r="G3" s="148"/>
      <c r="H3" s="148"/>
      <c r="I3" s="148"/>
      <c r="J3" s="108"/>
      <c r="K3" s="219"/>
    </row>
    <row r="4" spans="1:13" s="152" customFormat="1" ht="32.25" customHeight="1">
      <c r="A4" s="489" t="s">
        <v>47</v>
      </c>
      <c r="B4" s="489"/>
      <c r="C4" s="489"/>
      <c r="D4" s="489"/>
      <c r="E4" s="489"/>
      <c r="F4" s="489"/>
      <c r="G4" s="489"/>
      <c r="H4" s="489"/>
      <c r="I4" s="489"/>
      <c r="J4" s="489"/>
      <c r="K4" s="489"/>
      <c r="L4" s="489"/>
      <c r="M4" s="489"/>
    </row>
    <row r="5" spans="1:13" s="152" customFormat="1" ht="15" thickBot="1">
      <c r="A5" s="154"/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95"/>
    </row>
    <row r="6" spans="1:13" ht="15">
      <c r="A6" s="490"/>
      <c r="B6" s="495" t="s">
        <v>48</v>
      </c>
      <c r="C6" s="496"/>
      <c r="D6" s="496"/>
      <c r="E6" s="496"/>
      <c r="F6" s="496"/>
      <c r="G6" s="496"/>
      <c r="H6" s="496"/>
      <c r="I6" s="497"/>
      <c r="J6" s="492"/>
      <c r="K6" s="493"/>
      <c r="L6" s="493"/>
      <c r="M6" s="494"/>
    </row>
    <row r="7" spans="1:13" ht="15">
      <c r="A7" s="491"/>
      <c r="B7" s="498"/>
      <c r="C7" s="499"/>
      <c r="D7" s="499"/>
      <c r="E7" s="499"/>
      <c r="F7" s="499"/>
      <c r="G7" s="499"/>
      <c r="H7" s="499"/>
      <c r="I7" s="500"/>
      <c r="J7" s="449" t="s">
        <v>49</v>
      </c>
      <c r="K7" s="502"/>
      <c r="L7" s="503"/>
      <c r="M7" s="504"/>
    </row>
    <row r="8" spans="1:13" ht="15">
      <c r="A8" s="491"/>
      <c r="B8" s="498" t="s">
        <v>50</v>
      </c>
      <c r="C8" s="499"/>
      <c r="D8" s="499"/>
      <c r="E8" s="499"/>
      <c r="F8" s="499"/>
      <c r="G8" s="499"/>
      <c r="H8" s="499"/>
      <c r="I8" s="500"/>
      <c r="J8" s="501"/>
      <c r="K8" s="505"/>
      <c r="L8" s="506"/>
      <c r="M8" s="507"/>
    </row>
    <row r="9" spans="1:13" ht="12.75" customHeight="1">
      <c r="A9" s="491"/>
      <c r="B9" s="498" t="s">
        <v>51</v>
      </c>
      <c r="C9" s="499"/>
      <c r="D9" s="499"/>
      <c r="E9" s="499"/>
      <c r="F9" s="499"/>
      <c r="G9" s="499"/>
      <c r="H9" s="499"/>
      <c r="I9" s="500"/>
      <c r="J9" s="449" t="s">
        <v>52</v>
      </c>
      <c r="K9" s="449">
        <v>1</v>
      </c>
      <c r="L9" s="449" t="s">
        <v>53</v>
      </c>
      <c r="M9" s="451">
        <v>1</v>
      </c>
    </row>
    <row r="10" spans="1:13" ht="14.25" customHeight="1">
      <c r="A10" s="491"/>
      <c r="B10" s="126"/>
      <c r="C10" s="126"/>
      <c r="D10" s="126"/>
      <c r="E10" s="126"/>
      <c r="F10" s="126"/>
      <c r="G10" s="126"/>
      <c r="H10" s="126"/>
      <c r="I10" s="126"/>
      <c r="J10" s="450"/>
      <c r="K10" s="450"/>
      <c r="L10" s="450"/>
      <c r="M10" s="452"/>
    </row>
    <row r="11" spans="1:13" ht="15.75" thickBot="1">
      <c r="A11" s="191"/>
      <c r="B11" s="192"/>
      <c r="C11" s="192"/>
      <c r="D11" s="192"/>
      <c r="E11" s="192"/>
      <c r="F11" s="192"/>
      <c r="G11" s="192"/>
      <c r="H11" s="192"/>
      <c r="I11" s="192"/>
      <c r="J11" s="192"/>
      <c r="K11" s="193"/>
      <c r="L11" s="193"/>
      <c r="M11" s="196"/>
    </row>
    <row r="12" spans="1:13" ht="15">
      <c r="A12" s="155"/>
      <c r="B12" s="224"/>
      <c r="C12" s="224"/>
      <c r="D12" s="224"/>
      <c r="E12" s="224"/>
      <c r="F12" s="224"/>
      <c r="G12" s="224"/>
      <c r="H12" s="224"/>
      <c r="I12" s="224"/>
      <c r="J12" s="453" t="s">
        <v>54</v>
      </c>
      <c r="K12" s="156" t="s">
        <v>55</v>
      </c>
      <c r="L12" s="156" t="s">
        <v>56</v>
      </c>
      <c r="M12" s="197" t="s">
        <v>57</v>
      </c>
    </row>
    <row r="13" spans="1:13" ht="15">
      <c r="A13" s="157"/>
      <c r="B13" s="158"/>
      <c r="C13" s="158"/>
      <c r="D13" s="158"/>
      <c r="E13" s="158"/>
      <c r="F13" s="158"/>
      <c r="G13" s="158"/>
      <c r="H13" s="158"/>
      <c r="I13" s="158"/>
      <c r="J13" s="454"/>
      <c r="K13" s="160"/>
      <c r="L13" s="160"/>
      <c r="M13" s="198"/>
    </row>
    <row r="14" spans="1:13" ht="15">
      <c r="A14" s="514" t="s">
        <v>58</v>
      </c>
      <c r="B14" s="515"/>
      <c r="C14" s="515"/>
      <c r="D14" s="515"/>
      <c r="E14" s="158"/>
      <c r="F14" s="158"/>
      <c r="G14" s="158" t="s">
        <v>59</v>
      </c>
      <c r="H14" s="154"/>
      <c r="I14" s="158"/>
      <c r="J14" s="159"/>
      <c r="K14" s="154"/>
      <c r="L14" s="154"/>
      <c r="M14" s="199"/>
    </row>
    <row r="15" spans="1:13" ht="14.25">
      <c r="A15" s="161"/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200"/>
    </row>
    <row r="16" spans="1:13" ht="15" thickBot="1">
      <c r="A16" s="222"/>
      <c r="B16" s="223"/>
      <c r="C16" s="223"/>
      <c r="D16" s="223"/>
      <c r="E16" s="223"/>
      <c r="F16" s="223"/>
      <c r="G16" s="223"/>
      <c r="H16" s="223"/>
      <c r="I16" s="223"/>
      <c r="J16" s="223"/>
      <c r="K16" s="223"/>
      <c r="L16" s="223"/>
      <c r="M16" s="201"/>
    </row>
    <row r="17" spans="1:13" ht="15" thickBot="1">
      <c r="A17" s="163"/>
      <c r="B17" s="164"/>
      <c r="C17" s="164"/>
      <c r="D17" s="164"/>
      <c r="E17" s="164"/>
      <c r="F17" s="164"/>
      <c r="G17" s="154"/>
      <c r="H17" s="154"/>
      <c r="I17" s="164"/>
      <c r="J17" s="164"/>
      <c r="K17" s="164"/>
      <c r="L17" s="164"/>
      <c r="M17" s="202"/>
    </row>
    <row r="18" spans="1:13" ht="15">
      <c r="A18" s="508" t="s">
        <v>60</v>
      </c>
      <c r="B18" s="509"/>
      <c r="C18" s="509"/>
      <c r="D18" s="509"/>
      <c r="E18" s="509"/>
      <c r="F18" s="509"/>
      <c r="G18" s="509"/>
      <c r="H18" s="509"/>
      <c r="I18" s="509"/>
      <c r="J18" s="509"/>
      <c r="K18" s="509"/>
      <c r="L18" s="509"/>
      <c r="M18" s="510"/>
    </row>
    <row r="19" spans="1:13" ht="15" thickBot="1">
      <c r="A19" s="165"/>
      <c r="B19" s="154"/>
      <c r="C19" s="154"/>
      <c r="D19" s="154"/>
      <c r="E19" s="154"/>
      <c r="F19" s="154"/>
      <c r="G19" s="154"/>
      <c r="H19" s="154"/>
      <c r="I19" s="154"/>
      <c r="J19" s="154"/>
      <c r="K19" s="154"/>
      <c r="L19" s="154"/>
      <c r="M19" s="203"/>
    </row>
    <row r="20" spans="1:13" ht="30">
      <c r="A20" s="225" t="s">
        <v>61</v>
      </c>
      <c r="B20" s="472" t="s">
        <v>7</v>
      </c>
      <c r="C20" s="473"/>
      <c r="D20" s="473"/>
      <c r="E20" s="473"/>
      <c r="F20" s="473"/>
      <c r="G20" s="473"/>
      <c r="H20" s="473"/>
      <c r="I20" s="473"/>
      <c r="J20" s="511"/>
      <c r="K20" s="512" t="s">
        <v>62</v>
      </c>
      <c r="L20" s="513"/>
      <c r="M20" s="226" t="s">
        <v>9</v>
      </c>
    </row>
    <row r="21" spans="1:13" ht="15" thickBot="1">
      <c r="A21" s="227"/>
      <c r="B21" s="479"/>
      <c r="C21" s="480"/>
      <c r="D21" s="480"/>
      <c r="E21" s="480"/>
      <c r="F21" s="480"/>
      <c r="G21" s="480"/>
      <c r="H21" s="480"/>
      <c r="I21" s="480"/>
      <c r="J21" s="481"/>
      <c r="K21" s="479"/>
      <c r="L21" s="481"/>
      <c r="M21" s="228"/>
    </row>
    <row r="22" spans="1:13">
      <c r="A22" s="463" t="s">
        <v>63</v>
      </c>
      <c r="B22" s="464"/>
      <c r="C22" s="464"/>
      <c r="D22" s="464"/>
      <c r="E22" s="464"/>
      <c r="F22" s="464"/>
      <c r="G22" s="464"/>
      <c r="H22" s="464"/>
      <c r="I22" s="464"/>
      <c r="J22" s="464"/>
      <c r="K22" s="464"/>
      <c r="L22" s="464"/>
      <c r="M22" s="465"/>
    </row>
    <row r="23" spans="1:13">
      <c r="A23" s="466"/>
      <c r="B23" s="467"/>
      <c r="C23" s="467"/>
      <c r="D23" s="467"/>
      <c r="E23" s="467"/>
      <c r="F23" s="467"/>
      <c r="G23" s="467"/>
      <c r="H23" s="467"/>
      <c r="I23" s="467"/>
      <c r="J23" s="467"/>
      <c r="K23" s="467"/>
      <c r="L23" s="467"/>
      <c r="M23" s="468"/>
    </row>
    <row r="24" spans="1:13" ht="13.5" thickBot="1">
      <c r="A24" s="469"/>
      <c r="B24" s="470"/>
      <c r="C24" s="470"/>
      <c r="D24" s="470"/>
      <c r="E24" s="470"/>
      <c r="F24" s="470"/>
      <c r="G24" s="470"/>
      <c r="H24" s="470"/>
      <c r="I24" s="470"/>
      <c r="J24" s="470"/>
      <c r="K24" s="470"/>
      <c r="L24" s="470"/>
      <c r="M24" s="471"/>
    </row>
    <row r="25" spans="1:13" s="2" customFormat="1" ht="30">
      <c r="A25" s="472" t="s">
        <v>7</v>
      </c>
      <c r="B25" s="482"/>
      <c r="C25" s="482"/>
      <c r="D25" s="482"/>
      <c r="E25" s="483"/>
      <c r="F25" s="426" t="s">
        <v>64</v>
      </c>
      <c r="G25" s="482"/>
      <c r="H25" s="484" t="s">
        <v>65</v>
      </c>
      <c r="I25" s="485"/>
      <c r="J25" s="229" t="s">
        <v>66</v>
      </c>
      <c r="K25" s="426" t="s">
        <v>67</v>
      </c>
      <c r="L25" s="427"/>
      <c r="M25" s="230" t="s">
        <v>68</v>
      </c>
    </row>
    <row r="26" spans="1:13" ht="14.25">
      <c r="A26" s="428"/>
      <c r="B26" s="429"/>
      <c r="C26" s="429"/>
      <c r="D26" s="429"/>
      <c r="E26" s="475"/>
      <c r="F26" s="486"/>
      <c r="G26" s="475"/>
      <c r="H26" s="486"/>
      <c r="I26" s="475"/>
      <c r="J26" s="166"/>
      <c r="K26" s="487"/>
      <c r="L26" s="488"/>
      <c r="M26" s="204"/>
    </row>
    <row r="27" spans="1:13" ht="14.25">
      <c r="A27" s="167"/>
      <c r="B27" s="168"/>
      <c r="C27" s="168"/>
      <c r="D27" s="168"/>
      <c r="E27" s="169"/>
      <c r="F27" s="170"/>
      <c r="G27" s="169"/>
      <c r="H27" s="170"/>
      <c r="I27" s="169"/>
      <c r="J27" s="166"/>
      <c r="K27" s="487"/>
      <c r="L27" s="488"/>
      <c r="M27" s="204"/>
    </row>
    <row r="28" spans="1:13" ht="15" thickBot="1">
      <c r="A28" s="436"/>
      <c r="B28" s="437"/>
      <c r="C28" s="437"/>
      <c r="D28" s="437"/>
      <c r="E28" s="474"/>
      <c r="F28" s="476"/>
      <c r="G28" s="474"/>
      <c r="H28" s="476"/>
      <c r="I28" s="474"/>
      <c r="J28" s="171"/>
      <c r="K28" s="477"/>
      <c r="L28" s="478"/>
      <c r="M28" s="204"/>
    </row>
    <row r="29" spans="1:13" ht="15.75" thickBot="1">
      <c r="A29" s="440" t="s">
        <v>69</v>
      </c>
      <c r="B29" s="441"/>
      <c r="C29" s="441"/>
      <c r="D29" s="441"/>
      <c r="E29" s="441"/>
      <c r="F29" s="441"/>
      <c r="G29" s="441"/>
      <c r="H29" s="441"/>
      <c r="I29" s="441"/>
      <c r="J29" s="441"/>
      <c r="K29" s="441"/>
      <c r="L29" s="442"/>
      <c r="M29" s="205"/>
    </row>
    <row r="30" spans="1:13">
      <c r="A30" s="463" t="s">
        <v>70</v>
      </c>
      <c r="B30" s="464"/>
      <c r="C30" s="464"/>
      <c r="D30" s="464"/>
      <c r="E30" s="464"/>
      <c r="F30" s="464"/>
      <c r="G30" s="464"/>
      <c r="H30" s="464"/>
      <c r="I30" s="464"/>
      <c r="J30" s="464"/>
      <c r="K30" s="464"/>
      <c r="L30" s="464"/>
      <c r="M30" s="465"/>
    </row>
    <row r="31" spans="1:13">
      <c r="A31" s="466"/>
      <c r="B31" s="467"/>
      <c r="C31" s="467"/>
      <c r="D31" s="467"/>
      <c r="E31" s="467"/>
      <c r="F31" s="467"/>
      <c r="G31" s="467"/>
      <c r="H31" s="467"/>
      <c r="I31" s="467"/>
      <c r="J31" s="467"/>
      <c r="K31" s="467"/>
      <c r="L31" s="467"/>
      <c r="M31" s="468"/>
    </row>
    <row r="32" spans="1:13" ht="13.5" thickBot="1">
      <c r="A32" s="469"/>
      <c r="B32" s="470"/>
      <c r="C32" s="470"/>
      <c r="D32" s="470"/>
      <c r="E32" s="470"/>
      <c r="F32" s="470"/>
      <c r="G32" s="470"/>
      <c r="H32" s="470"/>
      <c r="I32" s="470"/>
      <c r="J32" s="470"/>
      <c r="K32" s="470"/>
      <c r="L32" s="470"/>
      <c r="M32" s="471"/>
    </row>
    <row r="33" spans="1:13" s="2" customFormat="1" ht="30">
      <c r="A33" s="472" t="s">
        <v>7</v>
      </c>
      <c r="B33" s="473"/>
      <c r="C33" s="473"/>
      <c r="D33" s="473"/>
      <c r="E33" s="473"/>
      <c r="F33" s="473"/>
      <c r="G33" s="473"/>
      <c r="H33" s="427"/>
      <c r="I33" s="231" t="s">
        <v>62</v>
      </c>
      <c r="J33" s="229" t="s">
        <v>9</v>
      </c>
      <c r="K33" s="426" t="s">
        <v>71</v>
      </c>
      <c r="L33" s="427"/>
      <c r="M33" s="230" t="s">
        <v>68</v>
      </c>
    </row>
    <row r="34" spans="1:13" ht="14.25">
      <c r="A34" s="428"/>
      <c r="B34" s="429"/>
      <c r="C34" s="429"/>
      <c r="D34" s="429"/>
      <c r="E34" s="429"/>
      <c r="F34" s="429"/>
      <c r="G34" s="429"/>
      <c r="H34" s="475"/>
      <c r="I34" s="220"/>
      <c r="J34" s="172"/>
      <c r="K34" s="430"/>
      <c r="L34" s="431"/>
      <c r="M34" s="204"/>
    </row>
    <row r="35" spans="1:13" ht="15" thickBot="1">
      <c r="A35" s="436"/>
      <c r="B35" s="437"/>
      <c r="C35" s="437"/>
      <c r="D35" s="437"/>
      <c r="E35" s="437"/>
      <c r="F35" s="437"/>
      <c r="G35" s="437"/>
      <c r="H35" s="474"/>
      <c r="I35" s="168"/>
      <c r="J35" s="173"/>
      <c r="K35" s="438"/>
      <c r="L35" s="439"/>
      <c r="M35" s="206"/>
    </row>
    <row r="36" spans="1:13" ht="15.75" thickBot="1">
      <c r="A36" s="440" t="s">
        <v>69</v>
      </c>
      <c r="B36" s="441"/>
      <c r="C36" s="441"/>
      <c r="D36" s="441"/>
      <c r="E36" s="441"/>
      <c r="F36" s="441"/>
      <c r="G36" s="441"/>
      <c r="H36" s="441"/>
      <c r="I36" s="441"/>
      <c r="J36" s="441"/>
      <c r="K36" s="441"/>
      <c r="L36" s="442"/>
      <c r="M36" s="207">
        <v>0</v>
      </c>
    </row>
    <row r="37" spans="1:13">
      <c r="A37" s="463" t="s">
        <v>72</v>
      </c>
      <c r="B37" s="464"/>
      <c r="C37" s="464"/>
      <c r="D37" s="464"/>
      <c r="E37" s="464"/>
      <c r="F37" s="464"/>
      <c r="G37" s="464"/>
      <c r="H37" s="464"/>
      <c r="I37" s="464"/>
      <c r="J37" s="464"/>
      <c r="K37" s="464"/>
      <c r="L37" s="464"/>
      <c r="M37" s="465"/>
    </row>
    <row r="38" spans="1:13">
      <c r="A38" s="466"/>
      <c r="B38" s="467"/>
      <c r="C38" s="467"/>
      <c r="D38" s="467"/>
      <c r="E38" s="467"/>
      <c r="F38" s="467"/>
      <c r="G38" s="467"/>
      <c r="H38" s="467"/>
      <c r="I38" s="467"/>
      <c r="J38" s="467"/>
      <c r="K38" s="467"/>
      <c r="L38" s="467"/>
      <c r="M38" s="468"/>
    </row>
    <row r="39" spans="1:13" ht="13.5" thickBot="1">
      <c r="A39" s="469"/>
      <c r="B39" s="470"/>
      <c r="C39" s="470"/>
      <c r="D39" s="470"/>
      <c r="E39" s="470"/>
      <c r="F39" s="470"/>
      <c r="G39" s="470"/>
      <c r="H39" s="470"/>
      <c r="I39" s="470"/>
      <c r="J39" s="470"/>
      <c r="K39" s="470"/>
      <c r="L39" s="470"/>
      <c r="M39" s="471"/>
    </row>
    <row r="40" spans="1:13" s="2" customFormat="1" ht="30">
      <c r="A40" s="472" t="s">
        <v>73</v>
      </c>
      <c r="B40" s="473"/>
      <c r="C40" s="473"/>
      <c r="D40" s="473"/>
      <c r="E40" s="473"/>
      <c r="F40" s="473"/>
      <c r="G40" s="473"/>
      <c r="H40" s="229" t="s">
        <v>74</v>
      </c>
      <c r="I40" s="232" t="s">
        <v>75</v>
      </c>
      <c r="J40" s="233" t="s">
        <v>76</v>
      </c>
      <c r="K40" s="426" t="s">
        <v>77</v>
      </c>
      <c r="L40" s="427"/>
      <c r="M40" s="230" t="s">
        <v>68</v>
      </c>
    </row>
    <row r="41" spans="1:13" ht="14.25">
      <c r="A41" s="428"/>
      <c r="B41" s="429"/>
      <c r="C41" s="429"/>
      <c r="D41" s="429"/>
      <c r="E41" s="429"/>
      <c r="F41" s="429"/>
      <c r="G41" s="429"/>
      <c r="H41" s="174"/>
      <c r="I41" s="175"/>
      <c r="J41" s="174"/>
      <c r="K41" s="434"/>
      <c r="L41" s="435"/>
      <c r="M41" s="204"/>
    </row>
    <row r="42" spans="1:13" ht="15" thickBot="1">
      <c r="A42" s="436"/>
      <c r="B42" s="437"/>
      <c r="C42" s="437"/>
      <c r="D42" s="437"/>
      <c r="E42" s="437"/>
      <c r="F42" s="437"/>
      <c r="G42" s="437"/>
      <c r="H42" s="176"/>
      <c r="I42" s="177"/>
      <c r="J42" s="176"/>
      <c r="K42" s="438"/>
      <c r="L42" s="439"/>
      <c r="M42" s="208"/>
    </row>
    <row r="43" spans="1:13" ht="15.75" thickBot="1">
      <c r="A43" s="440" t="s">
        <v>69</v>
      </c>
      <c r="B43" s="441"/>
      <c r="C43" s="441"/>
      <c r="D43" s="441"/>
      <c r="E43" s="441"/>
      <c r="F43" s="441"/>
      <c r="G43" s="441"/>
      <c r="H43" s="441"/>
      <c r="I43" s="441"/>
      <c r="J43" s="441"/>
      <c r="K43" s="441"/>
      <c r="L43" s="442"/>
      <c r="M43" s="205"/>
    </row>
    <row r="44" spans="1:13">
      <c r="A44" s="463" t="s">
        <v>78</v>
      </c>
      <c r="B44" s="464"/>
      <c r="C44" s="464"/>
      <c r="D44" s="464"/>
      <c r="E44" s="464"/>
      <c r="F44" s="464"/>
      <c r="G44" s="464"/>
      <c r="H44" s="464"/>
      <c r="I44" s="464"/>
      <c r="J44" s="464"/>
      <c r="K44" s="464"/>
      <c r="L44" s="464"/>
      <c r="M44" s="465"/>
    </row>
    <row r="45" spans="1:13">
      <c r="A45" s="466"/>
      <c r="B45" s="467"/>
      <c r="C45" s="467"/>
      <c r="D45" s="467"/>
      <c r="E45" s="467"/>
      <c r="F45" s="467"/>
      <c r="G45" s="467"/>
      <c r="H45" s="467"/>
      <c r="I45" s="467"/>
      <c r="J45" s="467"/>
      <c r="K45" s="467"/>
      <c r="L45" s="467"/>
      <c r="M45" s="468"/>
    </row>
    <row r="46" spans="1:13" ht="13.5" thickBot="1">
      <c r="A46" s="469"/>
      <c r="B46" s="470"/>
      <c r="C46" s="470"/>
      <c r="D46" s="470"/>
      <c r="E46" s="470"/>
      <c r="F46" s="470"/>
      <c r="G46" s="470"/>
      <c r="H46" s="470"/>
      <c r="I46" s="470"/>
      <c r="J46" s="470"/>
      <c r="K46" s="470"/>
      <c r="L46" s="470"/>
      <c r="M46" s="471"/>
    </row>
    <row r="47" spans="1:13" s="2" customFormat="1" ht="30">
      <c r="A47" s="472" t="s">
        <v>79</v>
      </c>
      <c r="B47" s="473"/>
      <c r="C47" s="473"/>
      <c r="D47" s="473"/>
      <c r="E47" s="473"/>
      <c r="F47" s="473"/>
      <c r="G47" s="473"/>
      <c r="H47" s="229" t="s">
        <v>80</v>
      </c>
      <c r="I47" s="232" t="s">
        <v>81</v>
      </c>
      <c r="J47" s="229" t="s">
        <v>82</v>
      </c>
      <c r="K47" s="426" t="s">
        <v>67</v>
      </c>
      <c r="L47" s="427"/>
      <c r="M47" s="230" t="s">
        <v>68</v>
      </c>
    </row>
    <row r="48" spans="1:13" ht="14.25">
      <c r="A48" s="178"/>
      <c r="B48" s="179"/>
      <c r="C48" s="179"/>
      <c r="D48" s="179"/>
      <c r="E48" s="179"/>
      <c r="F48" s="179"/>
      <c r="G48" s="179"/>
      <c r="H48" s="180"/>
      <c r="I48" s="181"/>
      <c r="J48" s="182"/>
      <c r="K48" s="432"/>
      <c r="L48" s="433"/>
      <c r="M48" s="183"/>
    </row>
    <row r="49" spans="1:13" ht="14.25">
      <c r="A49" s="178"/>
      <c r="B49" s="179"/>
      <c r="C49" s="179"/>
      <c r="D49" s="179"/>
      <c r="E49" s="179"/>
      <c r="F49" s="179"/>
      <c r="G49" s="179"/>
      <c r="H49" s="180"/>
      <c r="I49" s="181"/>
      <c r="J49" s="182"/>
      <c r="K49" s="432"/>
      <c r="L49" s="433"/>
      <c r="M49" s="183"/>
    </row>
    <row r="50" spans="1:13" ht="14.25">
      <c r="A50" s="178"/>
      <c r="B50" s="179"/>
      <c r="C50" s="179"/>
      <c r="D50" s="179"/>
      <c r="E50" s="179"/>
      <c r="F50" s="179"/>
      <c r="G50" s="179"/>
      <c r="H50" s="180"/>
      <c r="I50" s="181"/>
      <c r="J50" s="182"/>
      <c r="K50" s="434"/>
      <c r="L50" s="435"/>
      <c r="M50" s="183"/>
    </row>
    <row r="51" spans="1:13" ht="15" thickBot="1">
      <c r="A51" s="436"/>
      <c r="B51" s="437"/>
      <c r="C51" s="437"/>
      <c r="D51" s="437"/>
      <c r="E51" s="437"/>
      <c r="F51" s="437"/>
      <c r="G51" s="437"/>
      <c r="H51" s="176"/>
      <c r="I51" s="177"/>
      <c r="J51" s="176"/>
      <c r="K51" s="438"/>
      <c r="L51" s="439"/>
      <c r="M51" s="208"/>
    </row>
    <row r="52" spans="1:13" ht="15.75" thickBot="1">
      <c r="A52" s="440" t="s">
        <v>69</v>
      </c>
      <c r="B52" s="441"/>
      <c r="C52" s="441"/>
      <c r="D52" s="441"/>
      <c r="E52" s="441"/>
      <c r="F52" s="441"/>
      <c r="G52" s="441"/>
      <c r="H52" s="441"/>
      <c r="I52" s="441"/>
      <c r="J52" s="441"/>
      <c r="K52" s="441"/>
      <c r="L52" s="442"/>
      <c r="M52" s="207"/>
    </row>
    <row r="53" spans="1:13" ht="15" thickBot="1">
      <c r="A53" s="165"/>
      <c r="B53" s="154"/>
      <c r="C53" s="154"/>
      <c r="D53" s="154"/>
      <c r="E53" s="154"/>
      <c r="F53" s="154"/>
      <c r="G53" s="154"/>
      <c r="H53" s="154"/>
      <c r="I53" s="154"/>
      <c r="J53" s="154"/>
      <c r="K53" s="154"/>
      <c r="L53" s="154"/>
      <c r="M53" s="203"/>
    </row>
    <row r="54" spans="1:13" ht="15.75" thickBot="1">
      <c r="A54" s="457" t="s">
        <v>83</v>
      </c>
      <c r="B54" s="458"/>
      <c r="C54" s="458"/>
      <c r="D54" s="458"/>
      <c r="E54" s="458"/>
      <c r="F54" s="458"/>
      <c r="G54" s="458"/>
      <c r="H54" s="458"/>
      <c r="I54" s="458"/>
      <c r="J54" s="458"/>
      <c r="K54" s="458"/>
      <c r="L54" s="459"/>
      <c r="M54" s="209"/>
    </row>
    <row r="55" spans="1:13">
      <c r="A55" s="463" t="s">
        <v>84</v>
      </c>
      <c r="B55" s="464"/>
      <c r="C55" s="464"/>
      <c r="D55" s="464"/>
      <c r="E55" s="464"/>
      <c r="F55" s="464"/>
      <c r="G55" s="464"/>
      <c r="H55" s="464"/>
      <c r="I55" s="464"/>
      <c r="J55" s="464"/>
      <c r="K55" s="464"/>
      <c r="L55" s="464"/>
      <c r="M55" s="465"/>
    </row>
    <row r="56" spans="1:13">
      <c r="A56" s="466"/>
      <c r="B56" s="467"/>
      <c r="C56" s="467"/>
      <c r="D56" s="467"/>
      <c r="E56" s="467"/>
      <c r="F56" s="467"/>
      <c r="G56" s="467"/>
      <c r="H56" s="467"/>
      <c r="I56" s="467"/>
      <c r="J56" s="467"/>
      <c r="K56" s="467"/>
      <c r="L56" s="467"/>
      <c r="M56" s="468"/>
    </row>
    <row r="57" spans="1:13" ht="13.5" thickBot="1">
      <c r="A57" s="469"/>
      <c r="B57" s="470"/>
      <c r="C57" s="470"/>
      <c r="D57" s="470"/>
      <c r="E57" s="470"/>
      <c r="F57" s="470"/>
      <c r="G57" s="470"/>
      <c r="H57" s="470"/>
      <c r="I57" s="470"/>
      <c r="J57" s="470"/>
      <c r="K57" s="470"/>
      <c r="L57" s="470"/>
      <c r="M57" s="471"/>
    </row>
    <row r="58" spans="1:13" s="2" customFormat="1" ht="15">
      <c r="A58" s="472" t="s">
        <v>85</v>
      </c>
      <c r="B58" s="473"/>
      <c r="C58" s="473"/>
      <c r="D58" s="473"/>
      <c r="E58" s="473"/>
      <c r="F58" s="473"/>
      <c r="G58" s="473"/>
      <c r="H58" s="232"/>
      <c r="I58" s="234"/>
      <c r="J58" s="229" t="s">
        <v>86</v>
      </c>
      <c r="K58" s="426" t="s">
        <v>87</v>
      </c>
      <c r="L58" s="427"/>
      <c r="M58" s="230"/>
    </row>
    <row r="59" spans="1:13" ht="14.25">
      <c r="A59" s="428" t="s">
        <v>88</v>
      </c>
      <c r="B59" s="429"/>
      <c r="C59" s="429"/>
      <c r="D59" s="429"/>
      <c r="E59" s="429"/>
      <c r="F59" s="429"/>
      <c r="G59" s="429"/>
      <c r="H59" s="184"/>
      <c r="I59" s="185"/>
      <c r="J59" s="186"/>
      <c r="K59" s="430"/>
      <c r="L59" s="431"/>
      <c r="M59" s="204"/>
    </row>
    <row r="60" spans="1:13" ht="14.25">
      <c r="A60" s="214" t="s">
        <v>89</v>
      </c>
      <c r="B60" s="215"/>
      <c r="C60" s="216"/>
      <c r="D60" s="216"/>
      <c r="E60" s="216"/>
      <c r="F60" s="216"/>
      <c r="G60" s="216"/>
      <c r="H60" s="216"/>
      <c r="I60" s="217"/>
      <c r="J60" s="186"/>
      <c r="K60" s="430"/>
      <c r="L60" s="431"/>
      <c r="M60" s="204"/>
    </row>
    <row r="61" spans="1:13" ht="15.75" customHeight="1" thickBot="1">
      <c r="A61" s="420" t="s">
        <v>90</v>
      </c>
      <c r="B61" s="421"/>
      <c r="C61" s="421"/>
      <c r="D61" s="421"/>
      <c r="E61" s="421"/>
      <c r="F61" s="421"/>
      <c r="G61" s="421"/>
      <c r="H61" s="421"/>
      <c r="I61" s="422"/>
      <c r="J61" s="186"/>
      <c r="K61" s="455"/>
      <c r="L61" s="456"/>
      <c r="M61" s="204"/>
    </row>
    <row r="62" spans="1:13" ht="15.75" thickBot="1">
      <c r="A62" s="440" t="s">
        <v>69</v>
      </c>
      <c r="B62" s="441"/>
      <c r="C62" s="441"/>
      <c r="D62" s="441"/>
      <c r="E62" s="441"/>
      <c r="F62" s="441"/>
      <c r="G62" s="441"/>
      <c r="H62" s="441"/>
      <c r="I62" s="441"/>
      <c r="J62" s="441"/>
      <c r="K62" s="441"/>
      <c r="L62" s="442"/>
      <c r="M62" s="210"/>
    </row>
    <row r="63" spans="1:13" ht="15" thickBot="1">
      <c r="A63" s="165"/>
      <c r="B63" s="154"/>
      <c r="C63" s="154"/>
      <c r="D63" s="154"/>
      <c r="E63" s="154"/>
      <c r="F63" s="154"/>
      <c r="G63" s="154"/>
      <c r="H63" s="154"/>
      <c r="I63" s="154"/>
      <c r="J63" s="154"/>
      <c r="K63" s="154"/>
      <c r="L63" s="154"/>
      <c r="M63" s="203"/>
    </row>
    <row r="64" spans="1:13" ht="15.75" thickBot="1">
      <c r="A64" s="457" t="s">
        <v>91</v>
      </c>
      <c r="B64" s="458"/>
      <c r="C64" s="458"/>
      <c r="D64" s="458"/>
      <c r="E64" s="458"/>
      <c r="F64" s="458"/>
      <c r="G64" s="458"/>
      <c r="H64" s="458"/>
      <c r="I64" s="458"/>
      <c r="J64" s="458"/>
      <c r="K64" s="458"/>
      <c r="L64" s="459"/>
      <c r="M64" s="211"/>
    </row>
    <row r="65" spans="1:13" ht="14.25">
      <c r="A65" s="163"/>
      <c r="B65" s="164"/>
      <c r="C65" s="164"/>
      <c r="D65" s="164"/>
      <c r="E65" s="164"/>
      <c r="F65" s="164"/>
      <c r="G65" s="164"/>
      <c r="H65" s="164"/>
      <c r="I65" s="164"/>
      <c r="J65" s="164"/>
      <c r="K65" s="164"/>
      <c r="L65" s="164"/>
      <c r="M65" s="202"/>
    </row>
    <row r="66" spans="1:13" ht="14.25">
      <c r="A66" s="165"/>
      <c r="B66" s="154"/>
      <c r="C66" s="154"/>
      <c r="D66" s="154"/>
      <c r="E66" s="154"/>
      <c r="F66" s="154"/>
      <c r="G66" s="154"/>
      <c r="H66" s="154"/>
      <c r="I66" s="154"/>
      <c r="J66" s="154"/>
      <c r="K66" s="154"/>
      <c r="L66" s="154"/>
      <c r="M66" s="203"/>
    </row>
    <row r="67" spans="1:13" ht="14.25">
      <c r="A67" s="165"/>
      <c r="B67" s="154"/>
      <c r="C67" s="154"/>
      <c r="D67" s="154"/>
      <c r="E67" s="154"/>
      <c r="F67" s="154"/>
      <c r="G67" s="154"/>
      <c r="H67" s="154"/>
      <c r="I67" s="154"/>
      <c r="J67" s="154"/>
      <c r="K67" s="154"/>
      <c r="L67" s="154"/>
      <c r="M67" s="203"/>
    </row>
    <row r="68" spans="1:13" ht="14.25">
      <c r="A68" s="165"/>
      <c r="B68" s="154"/>
      <c r="C68" s="154"/>
      <c r="D68" s="154"/>
      <c r="E68" s="154"/>
      <c r="F68" s="187" t="s">
        <v>92</v>
      </c>
      <c r="G68" s="187"/>
      <c r="H68" s="187"/>
      <c r="I68" s="187"/>
      <c r="J68" s="154"/>
      <c r="K68" s="154"/>
      <c r="L68" s="154"/>
      <c r="M68" s="203"/>
    </row>
    <row r="69" spans="1:13" ht="14.25">
      <c r="A69" s="165"/>
      <c r="B69" s="154"/>
      <c r="C69" s="154"/>
      <c r="D69" s="154"/>
      <c r="E69" s="154"/>
      <c r="F69" s="187" t="s">
        <v>93</v>
      </c>
      <c r="G69" s="154"/>
      <c r="H69" s="154"/>
      <c r="I69" s="154"/>
      <c r="J69" s="154"/>
      <c r="K69" s="154"/>
      <c r="L69" s="154"/>
      <c r="M69" s="203"/>
    </row>
    <row r="70" spans="1:13" ht="14.25">
      <c r="A70" s="165"/>
      <c r="B70" s="154"/>
      <c r="C70" s="154"/>
      <c r="D70" s="154"/>
      <c r="E70" s="154"/>
      <c r="F70" s="187" t="s">
        <v>94</v>
      </c>
      <c r="G70" s="154"/>
      <c r="H70" s="154"/>
      <c r="I70" s="154"/>
      <c r="J70" s="154"/>
      <c r="K70" s="154"/>
      <c r="L70" s="154"/>
      <c r="M70" s="203"/>
    </row>
    <row r="71" spans="1:13" ht="14.25">
      <c r="A71" s="157"/>
      <c r="B71" s="188"/>
      <c r="C71" s="188"/>
      <c r="D71" s="188"/>
      <c r="E71" s="188"/>
      <c r="F71" s="187" t="s">
        <v>95</v>
      </c>
      <c r="G71" s="188"/>
      <c r="H71" s="188"/>
      <c r="I71" s="188"/>
      <c r="J71" s="188"/>
      <c r="K71" s="188"/>
      <c r="L71" s="188"/>
      <c r="M71" s="212"/>
    </row>
    <row r="72" spans="1:13" ht="14.25">
      <c r="A72" s="165"/>
      <c r="B72" s="154"/>
      <c r="C72" s="154"/>
      <c r="D72" s="154"/>
      <c r="E72" s="154"/>
      <c r="F72" s="154" t="s">
        <v>96</v>
      </c>
      <c r="G72" s="154"/>
      <c r="H72" s="154"/>
      <c r="I72" s="154"/>
      <c r="J72" s="154"/>
      <c r="K72" s="154"/>
      <c r="L72" s="154"/>
      <c r="M72" s="203"/>
    </row>
    <row r="73" spans="1:13" ht="15">
      <c r="A73" s="236" t="s">
        <v>98</v>
      </c>
      <c r="B73" s="237"/>
      <c r="C73" s="237"/>
      <c r="D73" s="237"/>
      <c r="E73" s="237"/>
      <c r="F73" s="221"/>
      <c r="G73" s="221"/>
      <c r="H73" s="221"/>
      <c r="I73" s="221"/>
      <c r="J73" s="221"/>
      <c r="K73" s="221"/>
      <c r="L73" s="221"/>
      <c r="M73" s="213"/>
    </row>
    <row r="74" spans="1:13" ht="14.25">
      <c r="A74" s="460"/>
      <c r="B74" s="461"/>
      <c r="C74" s="461"/>
      <c r="D74" s="461"/>
      <c r="E74" s="461"/>
      <c r="F74" s="461"/>
      <c r="G74" s="461"/>
      <c r="H74" s="461"/>
      <c r="I74" s="461"/>
      <c r="J74" s="461"/>
      <c r="K74" s="461"/>
      <c r="L74" s="461"/>
      <c r="M74" s="462"/>
    </row>
    <row r="75" spans="1:13" ht="14.25">
      <c r="A75" s="460"/>
      <c r="B75" s="461"/>
      <c r="C75" s="461"/>
      <c r="D75" s="461"/>
      <c r="E75" s="461"/>
      <c r="F75" s="461"/>
      <c r="G75" s="461"/>
      <c r="H75" s="461"/>
      <c r="I75" s="461"/>
      <c r="J75" s="461"/>
      <c r="K75" s="461"/>
      <c r="L75" s="461"/>
      <c r="M75" s="462"/>
    </row>
    <row r="76" spans="1:13" ht="14.25">
      <c r="A76" s="157"/>
      <c r="B76" s="188"/>
      <c r="C76" s="188"/>
      <c r="D76" s="188"/>
      <c r="E76" s="188"/>
      <c r="F76" s="188"/>
      <c r="G76" s="188"/>
      <c r="H76" s="188"/>
      <c r="I76" s="188"/>
      <c r="J76" s="188"/>
      <c r="K76" s="188"/>
      <c r="L76" s="188"/>
      <c r="M76" s="212"/>
    </row>
    <row r="77" spans="1:13" ht="15">
      <c r="A77" s="238" t="s">
        <v>99</v>
      </c>
      <c r="B77" s="239"/>
      <c r="C77" s="239"/>
      <c r="D77" s="239"/>
      <c r="E77" s="239"/>
      <c r="F77" s="188"/>
      <c r="G77" s="188"/>
      <c r="H77" s="188"/>
      <c r="I77" s="188"/>
      <c r="J77" s="188"/>
      <c r="K77" s="188"/>
      <c r="L77" s="188"/>
      <c r="M77" s="212"/>
    </row>
    <row r="78" spans="1:13">
      <c r="A78" s="423" t="s">
        <v>100</v>
      </c>
      <c r="B78" s="424"/>
      <c r="C78" s="424"/>
      <c r="D78" s="424"/>
      <c r="E78" s="424"/>
      <c r="F78" s="424"/>
      <c r="G78" s="424"/>
      <c r="H78" s="424"/>
      <c r="I78" s="424"/>
      <c r="J78" s="424"/>
      <c r="K78" s="424"/>
      <c r="L78" s="424"/>
      <c r="M78" s="425"/>
    </row>
    <row r="79" spans="1:13" ht="30.75" customHeight="1">
      <c r="A79" s="423"/>
      <c r="B79" s="424"/>
      <c r="C79" s="424"/>
      <c r="D79" s="424"/>
      <c r="E79" s="424"/>
      <c r="F79" s="424"/>
      <c r="G79" s="424"/>
      <c r="H79" s="424"/>
      <c r="I79" s="424"/>
      <c r="J79" s="424"/>
      <c r="K79" s="424"/>
      <c r="L79" s="424"/>
      <c r="M79" s="425"/>
    </row>
    <row r="80" spans="1:13">
      <c r="A80" s="423" t="s">
        <v>97</v>
      </c>
      <c r="B80" s="424"/>
      <c r="C80" s="424"/>
      <c r="D80" s="424"/>
      <c r="E80" s="424"/>
      <c r="F80" s="424"/>
      <c r="G80" s="424"/>
      <c r="H80" s="424"/>
      <c r="I80" s="424"/>
      <c r="J80" s="424"/>
      <c r="K80" s="424"/>
      <c r="L80" s="424"/>
      <c r="M80" s="425"/>
    </row>
    <row r="81" spans="1:13" ht="30.75" customHeight="1">
      <c r="A81" s="423"/>
      <c r="B81" s="424"/>
      <c r="C81" s="424"/>
      <c r="D81" s="424"/>
      <c r="E81" s="424"/>
      <c r="F81" s="424"/>
      <c r="G81" s="424"/>
      <c r="H81" s="424"/>
      <c r="I81" s="424"/>
      <c r="J81" s="424"/>
      <c r="K81" s="424"/>
      <c r="L81" s="424"/>
      <c r="M81" s="425"/>
    </row>
    <row r="82" spans="1:13" ht="14.25">
      <c r="A82" s="157"/>
      <c r="B82" s="188"/>
      <c r="C82" s="188"/>
      <c r="D82" s="188"/>
      <c r="E82" s="188"/>
      <c r="F82" s="188"/>
      <c r="G82" s="188"/>
      <c r="H82" s="188"/>
      <c r="I82" s="188"/>
      <c r="J82" s="188"/>
      <c r="K82" s="188"/>
      <c r="L82" s="188"/>
      <c r="M82" s="212"/>
    </row>
    <row r="83" spans="1:13" ht="14.25">
      <c r="A83" s="165"/>
      <c r="B83" s="154"/>
      <c r="C83" s="154"/>
      <c r="D83" s="154"/>
      <c r="E83" s="154"/>
      <c r="F83" s="187" t="s">
        <v>92</v>
      </c>
      <c r="G83" s="154"/>
      <c r="H83" s="154"/>
      <c r="I83" s="154"/>
      <c r="J83" s="154"/>
      <c r="K83" s="154"/>
      <c r="L83" s="154"/>
      <c r="M83" s="203"/>
    </row>
    <row r="84" spans="1:13" ht="14.25">
      <c r="A84" s="165"/>
      <c r="B84" s="154"/>
      <c r="C84" s="154"/>
      <c r="D84" s="154"/>
      <c r="E84" s="154"/>
      <c r="F84" s="154" t="s">
        <v>93</v>
      </c>
      <c r="G84" s="168"/>
      <c r="H84" s="168"/>
      <c r="I84" s="168"/>
      <c r="J84" s="154"/>
      <c r="K84" s="154"/>
      <c r="L84" s="154"/>
      <c r="M84" s="203"/>
    </row>
    <row r="85" spans="1:13" ht="14.25">
      <c r="A85" s="165"/>
      <c r="B85" s="154"/>
      <c r="C85" s="154"/>
      <c r="D85" s="154"/>
      <c r="E85" s="154"/>
      <c r="F85" s="235" t="s">
        <v>101</v>
      </c>
      <c r="G85" s="240"/>
      <c r="H85" s="240"/>
      <c r="I85" s="240"/>
      <c r="J85" s="235"/>
      <c r="K85" s="235"/>
      <c r="L85" s="235"/>
      <c r="M85" s="203"/>
    </row>
    <row r="86" spans="1:13" ht="14.25">
      <c r="A86" s="190"/>
      <c r="B86" s="188"/>
      <c r="C86" s="188"/>
      <c r="D86" s="188"/>
      <c r="E86" s="188"/>
      <c r="F86" s="154" t="s">
        <v>95</v>
      </c>
      <c r="G86" s="154"/>
      <c r="H86" s="154"/>
      <c r="I86" s="154"/>
      <c r="J86" s="188"/>
      <c r="K86" s="188"/>
      <c r="L86" s="188"/>
      <c r="M86" s="212"/>
    </row>
    <row r="87" spans="1:13" ht="14.25">
      <c r="A87" s="190"/>
      <c r="B87" s="189"/>
      <c r="C87" s="189"/>
      <c r="D87" s="154"/>
      <c r="E87" s="154"/>
      <c r="F87" s="154"/>
      <c r="G87" s="154"/>
      <c r="H87" s="154"/>
      <c r="I87" s="443"/>
      <c r="J87" s="443"/>
      <c r="K87" s="443"/>
      <c r="L87" s="443"/>
      <c r="M87" s="444"/>
    </row>
    <row r="88" spans="1:13" ht="15" thickBot="1">
      <c r="A88" s="447"/>
      <c r="B88" s="448"/>
      <c r="C88" s="448"/>
      <c r="D88" s="177"/>
      <c r="E88" s="177"/>
      <c r="F88" s="177"/>
      <c r="G88" s="177"/>
      <c r="H88" s="177"/>
      <c r="I88" s="445"/>
      <c r="J88" s="445"/>
      <c r="K88" s="445"/>
      <c r="L88" s="445"/>
      <c r="M88" s="446"/>
    </row>
    <row r="89" spans="1:13">
      <c r="A89" s="144"/>
      <c r="B89" s="144"/>
      <c r="C89" s="144"/>
      <c r="D89" s="144"/>
      <c r="E89" s="144"/>
      <c r="F89" s="144"/>
      <c r="G89" s="144"/>
      <c r="H89" s="144"/>
      <c r="I89" s="144"/>
      <c r="J89" s="144"/>
      <c r="K89" s="144"/>
    </row>
    <row r="90" spans="1:13">
      <c r="A90" s="144"/>
      <c r="B90" s="144"/>
      <c r="C90" s="144"/>
      <c r="D90" s="144"/>
      <c r="E90" s="144"/>
      <c r="F90" s="144"/>
      <c r="G90" s="144"/>
      <c r="H90" s="144"/>
      <c r="I90" s="144"/>
      <c r="J90" s="144"/>
      <c r="K90" s="144"/>
    </row>
    <row r="91" spans="1:13">
      <c r="A91" s="144"/>
      <c r="B91" s="144"/>
      <c r="C91" s="144"/>
      <c r="D91" s="144"/>
      <c r="E91" s="144"/>
      <c r="F91" s="144"/>
      <c r="G91" s="144"/>
      <c r="H91" s="144"/>
      <c r="I91" s="144"/>
      <c r="J91" s="144"/>
      <c r="K91" s="144"/>
    </row>
    <row r="92" spans="1:13">
      <c r="A92" s="144"/>
      <c r="B92" s="144"/>
      <c r="C92" s="144"/>
      <c r="D92" s="144"/>
      <c r="E92" s="144"/>
      <c r="F92" s="144"/>
      <c r="G92" s="144"/>
      <c r="H92" s="144"/>
      <c r="I92" s="144"/>
      <c r="J92" s="144"/>
      <c r="K92" s="144"/>
    </row>
    <row r="93" spans="1:13">
      <c r="A93" s="144"/>
      <c r="B93" s="144"/>
      <c r="C93" s="144"/>
      <c r="D93" s="144"/>
      <c r="E93" s="144"/>
      <c r="F93" s="144"/>
      <c r="G93" s="144"/>
      <c r="H93" s="144"/>
      <c r="I93" s="144"/>
      <c r="J93" s="144"/>
      <c r="K93" s="144"/>
    </row>
    <row r="94" spans="1:13">
      <c r="A94" s="144"/>
      <c r="B94" s="144"/>
      <c r="C94" s="144"/>
      <c r="D94" s="144"/>
      <c r="E94" s="144"/>
      <c r="F94" s="144"/>
      <c r="G94" s="144"/>
      <c r="H94" s="144"/>
      <c r="I94" s="144"/>
      <c r="J94" s="144"/>
      <c r="K94" s="144"/>
    </row>
    <row r="95" spans="1:13">
      <c r="A95" s="144"/>
      <c r="B95" s="144"/>
      <c r="C95" s="144"/>
      <c r="D95" s="144"/>
      <c r="E95" s="144"/>
      <c r="F95" s="144"/>
      <c r="G95" s="144"/>
      <c r="H95" s="144"/>
      <c r="I95" s="144"/>
      <c r="J95" s="144"/>
      <c r="K95" s="144"/>
    </row>
    <row r="96" spans="1:13">
      <c r="A96" s="144"/>
      <c r="B96" s="144"/>
      <c r="C96" s="144"/>
      <c r="D96" s="144"/>
      <c r="E96" s="144"/>
      <c r="F96" s="144"/>
      <c r="G96" s="144"/>
      <c r="H96" s="144"/>
      <c r="I96" s="144"/>
      <c r="J96" s="144"/>
      <c r="K96" s="144"/>
    </row>
    <row r="97" spans="1:11">
      <c r="A97" s="144"/>
      <c r="B97" s="144"/>
      <c r="C97" s="144"/>
      <c r="D97" s="144"/>
      <c r="E97" s="144"/>
      <c r="F97" s="144"/>
      <c r="G97" s="144"/>
      <c r="H97" s="144"/>
      <c r="I97" s="144"/>
      <c r="J97" s="144"/>
      <c r="K97" s="144"/>
    </row>
    <row r="98" spans="1:11">
      <c r="A98" s="144"/>
      <c r="B98" s="144"/>
      <c r="C98" s="144"/>
      <c r="D98" s="144"/>
      <c r="E98" s="144"/>
      <c r="F98" s="144"/>
      <c r="G98" s="144"/>
      <c r="H98" s="144"/>
      <c r="I98" s="144"/>
      <c r="J98" s="144"/>
      <c r="K98" s="144"/>
    </row>
    <row r="99" spans="1:11">
      <c r="A99" s="144"/>
      <c r="B99" s="144"/>
      <c r="C99" s="144"/>
      <c r="D99" s="144"/>
      <c r="E99" s="144"/>
      <c r="F99" s="144"/>
      <c r="G99" s="144"/>
      <c r="H99" s="144"/>
      <c r="I99" s="144"/>
      <c r="J99" s="144"/>
      <c r="K99" s="144"/>
    </row>
    <row r="100" spans="1:11">
      <c r="A100" s="144"/>
      <c r="B100" s="144"/>
      <c r="C100" s="144"/>
      <c r="D100" s="144"/>
      <c r="E100" s="144"/>
      <c r="F100" s="144"/>
      <c r="G100" s="144"/>
      <c r="H100" s="144"/>
      <c r="I100" s="144"/>
      <c r="J100" s="144"/>
      <c r="K100" s="144"/>
    </row>
    <row r="101" spans="1:11">
      <c r="A101" s="144"/>
      <c r="B101" s="144"/>
      <c r="C101" s="144"/>
      <c r="D101" s="144"/>
      <c r="E101" s="144"/>
      <c r="F101" s="144"/>
      <c r="G101" s="144"/>
      <c r="H101" s="144"/>
      <c r="I101" s="144"/>
      <c r="J101" s="144"/>
      <c r="K101" s="144"/>
    </row>
    <row r="102" spans="1:11">
      <c r="A102" s="144"/>
      <c r="B102" s="144"/>
      <c r="C102" s="144"/>
      <c r="D102" s="144"/>
      <c r="E102" s="144"/>
      <c r="F102" s="144"/>
      <c r="G102" s="144"/>
      <c r="H102" s="144"/>
      <c r="I102" s="144"/>
      <c r="J102" s="144"/>
      <c r="K102" s="144"/>
    </row>
    <row r="103" spans="1:11">
      <c r="A103" s="144"/>
      <c r="B103" s="144"/>
      <c r="C103" s="144"/>
      <c r="D103" s="144"/>
      <c r="E103" s="144"/>
      <c r="F103" s="144"/>
      <c r="G103" s="144"/>
      <c r="H103" s="144"/>
      <c r="I103" s="144"/>
      <c r="J103" s="144"/>
      <c r="K103" s="144"/>
    </row>
    <row r="104" spans="1:11">
      <c r="A104" s="144"/>
      <c r="B104" s="144"/>
      <c r="C104" s="144"/>
      <c r="D104" s="144"/>
      <c r="E104" s="144"/>
      <c r="F104" s="144"/>
      <c r="G104" s="144"/>
      <c r="H104" s="144"/>
      <c r="I104" s="144"/>
      <c r="J104" s="144"/>
      <c r="K104" s="144"/>
    </row>
    <row r="105" spans="1:11">
      <c r="A105" s="144"/>
      <c r="B105" s="144"/>
      <c r="C105" s="144"/>
      <c r="D105" s="144"/>
      <c r="E105" s="144"/>
      <c r="F105" s="144"/>
      <c r="G105" s="144"/>
      <c r="H105" s="144"/>
      <c r="I105" s="144"/>
      <c r="J105" s="144"/>
      <c r="K105" s="144"/>
    </row>
    <row r="106" spans="1:11">
      <c r="A106" s="144"/>
      <c r="B106" s="144"/>
      <c r="C106" s="144"/>
      <c r="D106" s="144"/>
      <c r="E106" s="144"/>
      <c r="F106" s="144"/>
      <c r="G106" s="144"/>
      <c r="H106" s="144"/>
      <c r="I106" s="144"/>
      <c r="J106" s="144"/>
      <c r="K106" s="144"/>
    </row>
    <row r="107" spans="1:11">
      <c r="A107" s="144"/>
      <c r="B107" s="144"/>
      <c r="C107" s="144"/>
      <c r="D107" s="144"/>
      <c r="E107" s="144"/>
      <c r="F107" s="144"/>
      <c r="G107" s="144"/>
      <c r="H107" s="144"/>
      <c r="I107" s="144"/>
      <c r="J107" s="144"/>
      <c r="K107" s="144"/>
    </row>
    <row r="108" spans="1:11">
      <c r="A108" s="144"/>
      <c r="B108" s="144"/>
      <c r="C108" s="144"/>
      <c r="D108" s="144"/>
      <c r="E108" s="144"/>
      <c r="F108" s="144"/>
      <c r="G108" s="144"/>
      <c r="H108" s="144"/>
      <c r="I108" s="144"/>
      <c r="J108" s="144"/>
      <c r="K108" s="144"/>
    </row>
    <row r="109" spans="1:11">
      <c r="A109" s="144"/>
      <c r="B109" s="144"/>
      <c r="C109" s="144"/>
      <c r="D109" s="144"/>
      <c r="E109" s="144"/>
      <c r="F109" s="144"/>
      <c r="G109" s="144"/>
      <c r="H109" s="144"/>
      <c r="I109" s="144"/>
      <c r="J109" s="144"/>
      <c r="K109" s="144"/>
    </row>
    <row r="110" spans="1:11">
      <c r="A110" s="144"/>
      <c r="B110" s="144"/>
      <c r="C110" s="144"/>
      <c r="D110" s="144"/>
      <c r="E110" s="144"/>
      <c r="F110" s="144"/>
      <c r="G110" s="144"/>
      <c r="H110" s="144"/>
      <c r="I110" s="144"/>
      <c r="J110" s="144"/>
      <c r="K110" s="144"/>
    </row>
    <row r="111" spans="1:11">
      <c r="A111" s="144"/>
      <c r="B111" s="144"/>
      <c r="C111" s="144"/>
      <c r="D111" s="144"/>
      <c r="E111" s="144"/>
      <c r="F111" s="144"/>
      <c r="G111" s="144"/>
      <c r="H111" s="144"/>
      <c r="I111" s="144"/>
      <c r="J111" s="144"/>
      <c r="K111" s="144"/>
    </row>
    <row r="112" spans="1:11">
      <c r="A112" s="144"/>
      <c r="B112" s="144"/>
      <c r="C112" s="144"/>
      <c r="D112" s="144"/>
      <c r="E112" s="144"/>
      <c r="F112" s="144"/>
      <c r="G112" s="144"/>
      <c r="H112" s="144"/>
      <c r="I112" s="144"/>
      <c r="J112" s="144"/>
      <c r="K112" s="144"/>
    </row>
    <row r="113" spans="1:11">
      <c r="A113" s="144"/>
      <c r="B113" s="144"/>
      <c r="C113" s="144"/>
      <c r="D113" s="144"/>
      <c r="E113" s="144"/>
      <c r="F113" s="144"/>
      <c r="G113" s="144"/>
      <c r="H113" s="144"/>
      <c r="I113" s="144"/>
      <c r="J113" s="144"/>
      <c r="K113" s="144"/>
    </row>
    <row r="114" spans="1:11">
      <c r="A114" s="144"/>
      <c r="B114" s="144"/>
      <c r="C114" s="144"/>
      <c r="D114" s="144"/>
      <c r="E114" s="144"/>
      <c r="F114" s="144"/>
      <c r="G114" s="144"/>
      <c r="H114" s="144"/>
      <c r="I114" s="144"/>
      <c r="J114" s="144"/>
      <c r="K114" s="144"/>
    </row>
    <row r="115" spans="1:11">
      <c r="A115" s="144"/>
      <c r="B115" s="144"/>
      <c r="C115" s="144"/>
      <c r="D115" s="144"/>
      <c r="E115" s="144"/>
      <c r="F115" s="144"/>
      <c r="G115" s="144"/>
      <c r="H115" s="144"/>
      <c r="I115" s="144"/>
      <c r="J115" s="144"/>
      <c r="K115" s="144"/>
    </row>
    <row r="116" spans="1:11">
      <c r="A116" s="144"/>
      <c r="B116" s="144"/>
      <c r="C116" s="144"/>
      <c r="D116" s="144"/>
      <c r="E116" s="144"/>
      <c r="F116" s="144"/>
      <c r="G116" s="144"/>
      <c r="H116" s="144"/>
      <c r="I116" s="144"/>
      <c r="J116" s="144"/>
      <c r="K116" s="144"/>
    </row>
    <row r="117" spans="1:11">
      <c r="A117" s="144"/>
      <c r="B117" s="144"/>
      <c r="C117" s="144"/>
      <c r="D117" s="144"/>
      <c r="E117" s="144"/>
      <c r="F117" s="144"/>
      <c r="G117" s="144"/>
      <c r="H117" s="144"/>
      <c r="I117" s="144"/>
      <c r="J117" s="144"/>
      <c r="K117" s="144"/>
    </row>
    <row r="118" spans="1:11">
      <c r="A118" s="144"/>
      <c r="B118" s="144"/>
      <c r="C118" s="144"/>
      <c r="D118" s="144"/>
      <c r="E118" s="144"/>
      <c r="F118" s="144"/>
      <c r="G118" s="144"/>
      <c r="H118" s="144"/>
      <c r="I118" s="144"/>
      <c r="J118" s="144"/>
      <c r="K118" s="144"/>
    </row>
    <row r="119" spans="1:11">
      <c r="A119" s="144"/>
      <c r="B119" s="144"/>
      <c r="C119" s="144"/>
      <c r="D119" s="144"/>
      <c r="E119" s="144"/>
      <c r="F119" s="144"/>
      <c r="G119" s="144"/>
      <c r="H119" s="144"/>
      <c r="I119" s="144"/>
      <c r="J119" s="144"/>
      <c r="K119" s="144"/>
    </row>
    <row r="120" spans="1:11">
      <c r="A120" s="144"/>
      <c r="B120" s="144"/>
      <c r="C120" s="144"/>
      <c r="D120" s="144"/>
      <c r="E120" s="144"/>
      <c r="F120" s="144"/>
      <c r="G120" s="144"/>
      <c r="H120" s="144"/>
      <c r="I120" s="144"/>
      <c r="J120" s="144"/>
      <c r="K120" s="144"/>
    </row>
    <row r="121" spans="1:11">
      <c r="A121" s="144"/>
      <c r="B121" s="144"/>
      <c r="C121" s="144"/>
      <c r="D121" s="144"/>
      <c r="E121" s="144"/>
      <c r="F121" s="144"/>
      <c r="G121" s="144"/>
      <c r="H121" s="144"/>
      <c r="I121" s="144"/>
      <c r="J121" s="144"/>
      <c r="K121" s="144"/>
    </row>
    <row r="122" spans="1:11">
      <c r="A122" s="144"/>
      <c r="B122" s="144"/>
      <c r="C122" s="144"/>
      <c r="D122" s="144"/>
      <c r="E122" s="144"/>
      <c r="F122" s="144"/>
      <c r="G122" s="144"/>
      <c r="H122" s="144"/>
      <c r="I122" s="144"/>
      <c r="J122" s="144"/>
      <c r="K122" s="144"/>
    </row>
    <row r="123" spans="1:11">
      <c r="A123" s="144"/>
      <c r="B123" s="144"/>
      <c r="C123" s="144"/>
      <c r="D123" s="144"/>
      <c r="E123" s="144"/>
      <c r="F123" s="144"/>
      <c r="G123" s="144"/>
      <c r="H123" s="144"/>
      <c r="I123" s="144"/>
      <c r="J123" s="144"/>
      <c r="K123" s="144"/>
    </row>
    <row r="124" spans="1:11">
      <c r="A124" s="144"/>
      <c r="B124" s="144"/>
      <c r="C124" s="144"/>
      <c r="D124" s="144"/>
      <c r="E124" s="144"/>
      <c r="F124" s="144"/>
      <c r="G124" s="144"/>
      <c r="H124" s="144"/>
      <c r="I124" s="144"/>
      <c r="J124" s="144"/>
      <c r="K124" s="144"/>
    </row>
    <row r="125" spans="1:11">
      <c r="A125" s="144"/>
      <c r="B125" s="144"/>
      <c r="C125" s="144"/>
      <c r="D125" s="144"/>
      <c r="E125" s="144"/>
      <c r="F125" s="144"/>
      <c r="G125" s="144"/>
      <c r="H125" s="144"/>
      <c r="I125" s="144"/>
      <c r="J125" s="144"/>
      <c r="K125" s="144"/>
    </row>
    <row r="126" spans="1:11">
      <c r="A126" s="144"/>
      <c r="B126" s="144"/>
      <c r="C126" s="144"/>
      <c r="D126" s="144"/>
      <c r="E126" s="144"/>
      <c r="F126" s="144"/>
      <c r="G126" s="144"/>
      <c r="H126" s="144"/>
      <c r="I126" s="144"/>
      <c r="J126" s="144"/>
      <c r="K126" s="144"/>
    </row>
    <row r="127" spans="1:11">
      <c r="A127" s="144"/>
      <c r="B127" s="144"/>
      <c r="C127" s="144"/>
      <c r="D127" s="144"/>
      <c r="E127" s="144"/>
      <c r="F127" s="144"/>
      <c r="G127" s="144"/>
      <c r="H127" s="144"/>
      <c r="I127" s="144"/>
      <c r="J127" s="144"/>
      <c r="K127" s="144"/>
    </row>
    <row r="128" spans="1:11">
      <c r="A128" s="144"/>
      <c r="B128" s="144"/>
      <c r="C128" s="144"/>
      <c r="D128" s="144"/>
      <c r="E128" s="144"/>
      <c r="F128" s="144"/>
      <c r="G128" s="144"/>
      <c r="H128" s="144"/>
      <c r="I128" s="144"/>
      <c r="J128" s="144"/>
      <c r="K128" s="144"/>
    </row>
    <row r="129" spans="1:11">
      <c r="A129" s="144"/>
      <c r="B129" s="144"/>
      <c r="C129" s="144"/>
      <c r="D129" s="144"/>
      <c r="E129" s="144"/>
      <c r="F129" s="144"/>
      <c r="G129" s="144"/>
      <c r="H129" s="144"/>
      <c r="I129" s="144"/>
      <c r="J129" s="144"/>
      <c r="K129" s="144"/>
    </row>
    <row r="130" spans="1:11">
      <c r="A130" s="144"/>
      <c r="B130" s="144"/>
      <c r="C130" s="144"/>
      <c r="D130" s="144"/>
      <c r="E130" s="144"/>
      <c r="F130" s="144"/>
      <c r="G130" s="144"/>
      <c r="H130" s="144"/>
      <c r="I130" s="144"/>
      <c r="J130" s="144"/>
      <c r="K130" s="144"/>
    </row>
    <row r="131" spans="1:11">
      <c r="A131" s="144"/>
      <c r="B131" s="144"/>
      <c r="C131" s="144"/>
      <c r="D131" s="144"/>
      <c r="E131" s="144"/>
      <c r="F131" s="144"/>
      <c r="G131" s="144"/>
      <c r="H131" s="144"/>
      <c r="I131" s="144"/>
      <c r="J131" s="144"/>
      <c r="K131" s="144"/>
    </row>
    <row r="132" spans="1:11">
      <c r="A132" s="144"/>
      <c r="B132" s="144"/>
      <c r="C132" s="144"/>
      <c r="D132" s="144"/>
      <c r="E132" s="144"/>
      <c r="F132" s="144"/>
      <c r="G132" s="144"/>
      <c r="H132" s="144"/>
      <c r="I132" s="144"/>
      <c r="J132" s="144"/>
      <c r="K132" s="144"/>
    </row>
    <row r="133" spans="1:11">
      <c r="A133" s="144"/>
      <c r="B133" s="144"/>
      <c r="C133" s="144"/>
      <c r="D133" s="144"/>
      <c r="E133" s="144"/>
      <c r="F133" s="144"/>
      <c r="G133" s="144"/>
      <c r="H133" s="144"/>
      <c r="I133" s="144"/>
      <c r="J133" s="144"/>
      <c r="K133" s="144"/>
    </row>
    <row r="134" spans="1:11">
      <c r="A134" s="144"/>
      <c r="B134" s="144"/>
      <c r="C134" s="144"/>
      <c r="D134" s="144"/>
      <c r="E134" s="144"/>
      <c r="F134" s="144"/>
      <c r="G134" s="144"/>
      <c r="H134" s="144"/>
      <c r="I134" s="144"/>
      <c r="J134" s="144"/>
      <c r="K134" s="144"/>
    </row>
    <row r="135" spans="1:11">
      <c r="A135" s="144"/>
      <c r="B135" s="144"/>
      <c r="C135" s="144"/>
      <c r="D135" s="144"/>
      <c r="E135" s="144"/>
      <c r="F135" s="144"/>
      <c r="G135" s="144"/>
      <c r="H135" s="144"/>
      <c r="I135" s="144"/>
      <c r="J135" s="144"/>
      <c r="K135" s="144"/>
    </row>
    <row r="136" spans="1:11">
      <c r="A136" s="144"/>
      <c r="B136" s="144"/>
      <c r="C136" s="144"/>
      <c r="D136" s="144"/>
      <c r="E136" s="144"/>
      <c r="F136" s="144"/>
      <c r="G136" s="144"/>
      <c r="H136" s="144"/>
      <c r="I136" s="144"/>
      <c r="J136" s="144"/>
      <c r="K136" s="144"/>
    </row>
    <row r="137" spans="1:11">
      <c r="A137" s="144"/>
      <c r="B137" s="144"/>
      <c r="C137" s="144"/>
      <c r="D137" s="144"/>
      <c r="E137" s="144"/>
      <c r="F137" s="144"/>
      <c r="G137" s="144"/>
      <c r="H137" s="144"/>
      <c r="I137" s="144"/>
      <c r="J137" s="144"/>
      <c r="K137" s="144"/>
    </row>
    <row r="138" spans="1:11">
      <c r="A138" s="144"/>
      <c r="B138" s="144"/>
      <c r="C138" s="144"/>
      <c r="D138" s="144"/>
      <c r="E138" s="144"/>
      <c r="F138" s="144"/>
      <c r="G138" s="144"/>
      <c r="H138" s="144"/>
      <c r="I138" s="144"/>
      <c r="J138" s="144"/>
      <c r="K138" s="144"/>
    </row>
    <row r="139" spans="1:11">
      <c r="A139" s="144"/>
      <c r="B139" s="144"/>
      <c r="C139" s="144"/>
      <c r="D139" s="144"/>
      <c r="E139" s="144"/>
      <c r="F139" s="144"/>
      <c r="G139" s="144"/>
      <c r="H139" s="144"/>
      <c r="I139" s="144"/>
      <c r="J139" s="144"/>
      <c r="K139" s="144"/>
    </row>
    <row r="140" spans="1:11">
      <c r="A140" s="144"/>
      <c r="B140" s="144"/>
      <c r="C140" s="144"/>
      <c r="D140" s="144"/>
      <c r="E140" s="144"/>
      <c r="F140" s="144"/>
      <c r="G140" s="144"/>
      <c r="H140" s="144"/>
      <c r="I140" s="144"/>
      <c r="J140" s="144"/>
      <c r="K140" s="144"/>
    </row>
    <row r="141" spans="1:11">
      <c r="A141" s="144"/>
      <c r="B141" s="144"/>
      <c r="C141" s="144"/>
      <c r="D141" s="144"/>
      <c r="E141" s="144"/>
      <c r="F141" s="144"/>
      <c r="G141" s="144"/>
      <c r="H141" s="144"/>
      <c r="I141" s="144"/>
      <c r="J141" s="144"/>
      <c r="K141" s="144"/>
    </row>
    <row r="142" spans="1:11">
      <c r="A142" s="144"/>
      <c r="B142" s="144"/>
      <c r="C142" s="144"/>
      <c r="D142" s="144"/>
      <c r="E142" s="144"/>
      <c r="F142" s="144"/>
      <c r="G142" s="144"/>
      <c r="H142" s="144"/>
      <c r="I142" s="144"/>
      <c r="J142" s="144"/>
      <c r="K142" s="144"/>
    </row>
    <row r="143" spans="1:11">
      <c r="A143" s="144"/>
      <c r="B143" s="144"/>
      <c r="C143" s="144"/>
      <c r="D143" s="144"/>
      <c r="E143" s="144"/>
      <c r="F143" s="144"/>
      <c r="G143" s="144"/>
      <c r="H143" s="144"/>
      <c r="I143" s="144"/>
      <c r="J143" s="144"/>
      <c r="K143" s="144"/>
    </row>
    <row r="144" spans="1:11">
      <c r="A144" s="144"/>
      <c r="B144" s="144"/>
      <c r="C144" s="144"/>
      <c r="D144" s="144"/>
      <c r="E144" s="144"/>
      <c r="F144" s="144"/>
      <c r="G144" s="144"/>
      <c r="H144" s="144"/>
      <c r="I144" s="144"/>
      <c r="J144" s="144"/>
      <c r="K144" s="144"/>
    </row>
    <row r="145" spans="1:11">
      <c r="A145" s="144"/>
      <c r="B145" s="144"/>
      <c r="C145" s="144"/>
      <c r="D145" s="144"/>
      <c r="E145" s="144"/>
      <c r="F145" s="144"/>
      <c r="G145" s="144"/>
      <c r="H145" s="144"/>
      <c r="I145" s="144"/>
      <c r="J145" s="144"/>
      <c r="K145" s="144"/>
    </row>
    <row r="146" spans="1:11">
      <c r="A146" s="144"/>
      <c r="B146" s="144"/>
      <c r="C146" s="144"/>
      <c r="D146" s="144"/>
      <c r="E146" s="144"/>
      <c r="F146" s="144"/>
      <c r="G146" s="144"/>
      <c r="H146" s="144"/>
      <c r="I146" s="144"/>
      <c r="J146" s="144"/>
      <c r="K146" s="144"/>
    </row>
    <row r="147" spans="1:11">
      <c r="A147" s="144"/>
      <c r="B147" s="144"/>
      <c r="C147" s="144"/>
      <c r="D147" s="144"/>
      <c r="E147" s="144"/>
      <c r="F147" s="144"/>
      <c r="G147" s="144"/>
      <c r="H147" s="144"/>
      <c r="I147" s="144"/>
      <c r="J147" s="144"/>
      <c r="K147" s="144"/>
    </row>
    <row r="148" spans="1:11">
      <c r="A148" s="144"/>
      <c r="B148" s="144"/>
      <c r="C148" s="144"/>
      <c r="D148" s="144"/>
      <c r="E148" s="144"/>
      <c r="F148" s="144"/>
      <c r="G148" s="144"/>
      <c r="H148" s="144"/>
      <c r="I148" s="144"/>
      <c r="J148" s="144"/>
      <c r="K148" s="144"/>
    </row>
    <row r="149" spans="1:11">
      <c r="A149" s="144"/>
      <c r="B149" s="144"/>
      <c r="C149" s="144"/>
      <c r="D149" s="144"/>
      <c r="E149" s="144"/>
      <c r="F149" s="144"/>
      <c r="G149" s="144"/>
      <c r="H149" s="144"/>
      <c r="I149" s="144"/>
      <c r="J149" s="144"/>
      <c r="K149" s="144"/>
    </row>
    <row r="150" spans="1:11">
      <c r="A150" s="144"/>
      <c r="B150" s="144"/>
      <c r="C150" s="144"/>
      <c r="D150" s="144"/>
      <c r="E150" s="144"/>
      <c r="F150" s="144"/>
      <c r="G150" s="144"/>
      <c r="H150" s="144"/>
      <c r="I150" s="144"/>
      <c r="J150" s="144"/>
      <c r="K150" s="144"/>
    </row>
    <row r="151" spans="1:11">
      <c r="A151" s="144"/>
      <c r="B151" s="144"/>
      <c r="C151" s="144"/>
      <c r="D151" s="144"/>
      <c r="E151" s="144"/>
      <c r="F151" s="144"/>
      <c r="G151" s="144"/>
      <c r="H151" s="144"/>
      <c r="I151" s="144"/>
      <c r="J151" s="144"/>
      <c r="K151" s="144"/>
    </row>
    <row r="152" spans="1:11">
      <c r="A152" s="144"/>
      <c r="B152" s="144"/>
      <c r="C152" s="144"/>
      <c r="D152" s="144"/>
      <c r="E152" s="144"/>
      <c r="F152" s="144"/>
      <c r="G152" s="144"/>
      <c r="H152" s="144"/>
      <c r="I152" s="144"/>
      <c r="J152" s="144"/>
      <c r="K152" s="144"/>
    </row>
    <row r="153" spans="1:11">
      <c r="A153" s="144"/>
      <c r="B153" s="144"/>
      <c r="C153" s="144"/>
      <c r="D153" s="144"/>
      <c r="E153" s="144"/>
      <c r="F153" s="144"/>
      <c r="G153" s="144"/>
      <c r="H153" s="144"/>
      <c r="I153" s="144"/>
      <c r="J153" s="144"/>
      <c r="K153" s="144"/>
    </row>
    <row r="154" spans="1:11">
      <c r="A154" s="144"/>
      <c r="B154" s="144"/>
      <c r="C154" s="144"/>
      <c r="D154" s="144"/>
      <c r="E154" s="144"/>
      <c r="F154" s="144"/>
      <c r="G154" s="144"/>
      <c r="H154" s="144"/>
      <c r="I154" s="144"/>
      <c r="J154" s="144"/>
      <c r="K154" s="144"/>
    </row>
    <row r="155" spans="1:11">
      <c r="A155" s="144"/>
      <c r="B155" s="144"/>
      <c r="C155" s="144"/>
      <c r="D155" s="144"/>
      <c r="E155" s="144"/>
      <c r="F155" s="144"/>
      <c r="G155" s="144"/>
      <c r="H155" s="144"/>
      <c r="I155" s="144"/>
      <c r="J155" s="144"/>
      <c r="K155" s="144"/>
    </row>
    <row r="156" spans="1:11">
      <c r="A156" s="144"/>
      <c r="B156" s="144"/>
      <c r="C156" s="144"/>
      <c r="D156" s="144"/>
      <c r="E156" s="144"/>
      <c r="F156" s="144"/>
      <c r="G156" s="144"/>
      <c r="H156" s="144"/>
      <c r="I156" s="144"/>
      <c r="J156" s="144"/>
      <c r="K156" s="144"/>
    </row>
    <row r="157" spans="1:11">
      <c r="A157" s="144"/>
      <c r="B157" s="144"/>
      <c r="C157" s="144"/>
      <c r="D157" s="144"/>
      <c r="E157" s="144"/>
      <c r="F157" s="144"/>
      <c r="G157" s="144"/>
      <c r="H157" s="144"/>
      <c r="I157" s="144"/>
      <c r="J157" s="144"/>
      <c r="K157" s="144"/>
    </row>
    <row r="158" spans="1:11">
      <c r="A158" s="144"/>
      <c r="B158" s="144"/>
      <c r="C158" s="144"/>
      <c r="D158" s="144"/>
      <c r="E158" s="144"/>
      <c r="F158" s="144"/>
      <c r="G158" s="144"/>
      <c r="H158" s="144"/>
      <c r="I158" s="144"/>
      <c r="J158" s="144"/>
      <c r="K158" s="144"/>
    </row>
    <row r="159" spans="1:11">
      <c r="A159" s="144"/>
      <c r="B159" s="144"/>
      <c r="C159" s="144"/>
      <c r="D159" s="144"/>
      <c r="E159" s="144"/>
      <c r="F159" s="144"/>
      <c r="G159" s="144"/>
      <c r="H159" s="144"/>
      <c r="I159" s="144"/>
      <c r="J159" s="144"/>
      <c r="K159" s="144"/>
    </row>
    <row r="160" spans="1:11">
      <c r="A160" s="144"/>
      <c r="B160" s="144"/>
      <c r="C160" s="144"/>
      <c r="D160" s="144"/>
      <c r="E160" s="144"/>
      <c r="F160" s="144"/>
      <c r="G160" s="144"/>
      <c r="H160" s="144"/>
      <c r="I160" s="144"/>
      <c r="J160" s="144"/>
      <c r="K160" s="144"/>
    </row>
    <row r="161" spans="1:11">
      <c r="A161" s="144"/>
      <c r="B161" s="144"/>
      <c r="C161" s="144"/>
      <c r="D161" s="144"/>
      <c r="E161" s="144"/>
      <c r="F161" s="144"/>
      <c r="G161" s="144"/>
      <c r="H161" s="144"/>
      <c r="I161" s="144"/>
      <c r="J161" s="144"/>
      <c r="K161" s="144"/>
    </row>
    <row r="162" spans="1:11">
      <c r="A162" s="144"/>
      <c r="B162" s="144"/>
      <c r="C162" s="144"/>
      <c r="D162" s="144"/>
      <c r="E162" s="144"/>
      <c r="F162" s="144"/>
      <c r="G162" s="144"/>
      <c r="H162" s="144"/>
      <c r="I162" s="144"/>
      <c r="J162" s="144"/>
      <c r="K162" s="144"/>
    </row>
    <row r="163" spans="1:11">
      <c r="A163" s="144"/>
      <c r="B163" s="144"/>
      <c r="C163" s="144"/>
      <c r="D163" s="144"/>
      <c r="E163" s="144"/>
      <c r="F163" s="144"/>
      <c r="G163" s="144"/>
      <c r="H163" s="144"/>
      <c r="I163" s="144"/>
      <c r="J163" s="144"/>
      <c r="K163" s="144"/>
    </row>
    <row r="164" spans="1:11">
      <c r="A164" s="144"/>
      <c r="B164" s="144"/>
      <c r="C164" s="144"/>
      <c r="D164" s="144"/>
      <c r="E164" s="144"/>
      <c r="F164" s="144"/>
      <c r="G164" s="144"/>
      <c r="H164" s="144"/>
      <c r="I164" s="144"/>
      <c r="J164" s="144"/>
      <c r="K164" s="144"/>
    </row>
    <row r="165" spans="1:11">
      <c r="A165" s="144"/>
      <c r="B165" s="144"/>
      <c r="C165" s="144"/>
      <c r="D165" s="144"/>
      <c r="E165" s="144"/>
      <c r="F165" s="144"/>
      <c r="G165" s="144"/>
      <c r="H165" s="144"/>
      <c r="I165" s="144"/>
      <c r="J165" s="144"/>
      <c r="K165" s="144"/>
    </row>
    <row r="166" spans="1:11">
      <c r="A166" s="144"/>
      <c r="B166" s="144"/>
      <c r="C166" s="144"/>
      <c r="D166" s="144"/>
      <c r="E166" s="144"/>
      <c r="F166" s="144"/>
      <c r="G166" s="144"/>
      <c r="H166" s="144"/>
      <c r="I166" s="144"/>
      <c r="J166" s="144"/>
      <c r="K166" s="144"/>
    </row>
    <row r="167" spans="1:11">
      <c r="A167" s="144"/>
      <c r="B167" s="144"/>
      <c r="C167" s="144"/>
      <c r="D167" s="144"/>
      <c r="E167" s="144"/>
      <c r="F167" s="144"/>
      <c r="G167" s="144"/>
      <c r="H167" s="144"/>
      <c r="I167" s="144"/>
      <c r="J167" s="144"/>
      <c r="K167" s="144"/>
    </row>
    <row r="168" spans="1:11">
      <c r="A168" s="144"/>
      <c r="B168" s="144"/>
      <c r="C168" s="144"/>
      <c r="D168" s="144"/>
      <c r="E168" s="144"/>
      <c r="F168" s="144"/>
      <c r="G168" s="144"/>
      <c r="H168" s="144"/>
      <c r="I168" s="144"/>
      <c r="J168" s="144"/>
      <c r="K168" s="144"/>
    </row>
    <row r="169" spans="1:11">
      <c r="A169" s="144"/>
      <c r="B169" s="144"/>
      <c r="C169" s="144"/>
      <c r="D169" s="144"/>
      <c r="E169" s="144"/>
      <c r="F169" s="144"/>
      <c r="G169" s="144"/>
      <c r="H169" s="144"/>
      <c r="I169" s="144"/>
      <c r="J169" s="144"/>
      <c r="K169" s="144"/>
    </row>
    <row r="170" spans="1:11">
      <c r="A170" s="144"/>
      <c r="B170" s="144"/>
      <c r="C170" s="144"/>
      <c r="D170" s="144"/>
      <c r="E170" s="144"/>
      <c r="F170" s="144"/>
      <c r="G170" s="144"/>
      <c r="H170" s="144"/>
      <c r="I170" s="144"/>
      <c r="J170" s="144"/>
      <c r="K170" s="144"/>
    </row>
    <row r="171" spans="1:11">
      <c r="A171" s="144"/>
      <c r="B171" s="144"/>
      <c r="C171" s="144"/>
      <c r="D171" s="144"/>
      <c r="E171" s="144"/>
      <c r="F171" s="144"/>
      <c r="G171" s="144"/>
      <c r="H171" s="144"/>
      <c r="I171" s="144"/>
      <c r="J171" s="144"/>
      <c r="K171" s="144"/>
    </row>
    <row r="172" spans="1:11">
      <c r="A172" s="144"/>
      <c r="B172" s="144"/>
      <c r="C172" s="144"/>
      <c r="D172" s="144"/>
      <c r="E172" s="144"/>
      <c r="F172" s="144"/>
      <c r="G172" s="144"/>
      <c r="H172" s="144"/>
      <c r="I172" s="144"/>
      <c r="J172" s="144"/>
      <c r="K172" s="144"/>
    </row>
    <row r="173" spans="1:11">
      <c r="A173" s="144"/>
      <c r="B173" s="144"/>
      <c r="C173" s="144"/>
      <c r="D173" s="144"/>
      <c r="E173" s="144"/>
      <c r="F173" s="144"/>
      <c r="G173" s="144"/>
      <c r="H173" s="144"/>
      <c r="I173" s="144"/>
      <c r="J173" s="144"/>
      <c r="K173" s="144"/>
    </row>
    <row r="174" spans="1:11">
      <c r="A174" s="144"/>
      <c r="B174" s="144"/>
      <c r="C174" s="144"/>
      <c r="D174" s="144"/>
      <c r="E174" s="144"/>
      <c r="F174" s="144"/>
      <c r="G174" s="144"/>
      <c r="H174" s="144"/>
      <c r="I174" s="144"/>
      <c r="J174" s="144"/>
      <c r="K174" s="144"/>
    </row>
    <row r="175" spans="1:11">
      <c r="A175" s="144"/>
      <c r="B175" s="144"/>
      <c r="C175" s="144"/>
      <c r="D175" s="144"/>
      <c r="E175" s="144"/>
      <c r="F175" s="144"/>
      <c r="G175" s="144"/>
      <c r="H175" s="144"/>
      <c r="I175" s="144"/>
      <c r="J175" s="144"/>
      <c r="K175" s="144"/>
    </row>
    <row r="176" spans="1:11">
      <c r="A176" s="144"/>
      <c r="B176" s="144"/>
      <c r="C176" s="144"/>
      <c r="D176" s="144"/>
      <c r="E176" s="144"/>
      <c r="F176" s="144"/>
      <c r="G176" s="144"/>
      <c r="H176" s="144"/>
      <c r="I176" s="144"/>
      <c r="J176" s="144"/>
      <c r="K176" s="144"/>
    </row>
    <row r="177" spans="1:11">
      <c r="A177" s="144"/>
      <c r="B177" s="144"/>
      <c r="C177" s="144"/>
      <c r="D177" s="144"/>
      <c r="E177" s="144"/>
      <c r="F177" s="144"/>
      <c r="G177" s="144"/>
      <c r="H177" s="144"/>
      <c r="I177" s="144"/>
      <c r="J177" s="144"/>
      <c r="K177" s="144"/>
    </row>
    <row r="178" spans="1:11">
      <c r="A178" s="144"/>
      <c r="B178" s="144"/>
      <c r="C178" s="144"/>
      <c r="D178" s="144"/>
      <c r="E178" s="144"/>
      <c r="F178" s="144"/>
      <c r="G178" s="144"/>
      <c r="H178" s="144"/>
      <c r="I178" s="144"/>
      <c r="J178" s="144"/>
      <c r="K178" s="144"/>
    </row>
    <row r="179" spans="1:11">
      <c r="A179" s="144"/>
      <c r="B179" s="144"/>
      <c r="C179" s="144"/>
      <c r="D179" s="144"/>
      <c r="E179" s="144"/>
      <c r="F179" s="144"/>
      <c r="G179" s="144"/>
      <c r="H179" s="144"/>
      <c r="I179" s="144"/>
      <c r="J179" s="144"/>
      <c r="K179" s="144"/>
    </row>
    <row r="180" spans="1:11">
      <c r="A180" s="144"/>
      <c r="B180" s="144"/>
      <c r="C180" s="144"/>
      <c r="D180" s="144"/>
      <c r="E180" s="144"/>
      <c r="F180" s="144"/>
      <c r="G180" s="144"/>
      <c r="H180" s="144"/>
      <c r="I180" s="144"/>
      <c r="J180" s="144"/>
      <c r="K180" s="144"/>
    </row>
    <row r="181" spans="1:11">
      <c r="A181" s="144"/>
      <c r="B181" s="144"/>
      <c r="C181" s="144"/>
      <c r="D181" s="144"/>
      <c r="E181" s="144"/>
      <c r="F181" s="144"/>
      <c r="G181" s="144"/>
      <c r="H181" s="144"/>
      <c r="I181" s="144"/>
      <c r="J181" s="144"/>
      <c r="K181" s="144"/>
    </row>
    <row r="182" spans="1:11">
      <c r="A182" s="144"/>
      <c r="B182" s="144"/>
      <c r="C182" s="144"/>
      <c r="D182" s="144"/>
      <c r="E182" s="144"/>
      <c r="F182" s="144"/>
      <c r="G182" s="144"/>
      <c r="H182" s="144"/>
      <c r="I182" s="144"/>
      <c r="J182" s="144"/>
      <c r="K182" s="144"/>
    </row>
    <row r="183" spans="1:11">
      <c r="A183" s="144"/>
      <c r="B183" s="144"/>
      <c r="C183" s="144"/>
      <c r="D183" s="144"/>
      <c r="E183" s="144"/>
      <c r="F183" s="144"/>
      <c r="G183" s="144"/>
      <c r="H183" s="144"/>
      <c r="I183" s="144"/>
      <c r="J183" s="144"/>
      <c r="K183" s="144"/>
    </row>
    <row r="184" spans="1:11">
      <c r="A184" s="144"/>
      <c r="B184" s="144"/>
      <c r="C184" s="144"/>
      <c r="D184" s="144"/>
      <c r="E184" s="144"/>
      <c r="F184" s="144"/>
      <c r="G184" s="144"/>
      <c r="H184" s="144"/>
      <c r="I184" s="144"/>
      <c r="J184" s="144"/>
      <c r="K184" s="144"/>
    </row>
    <row r="185" spans="1:11">
      <c r="A185" s="144"/>
      <c r="B185" s="144"/>
      <c r="C185" s="144"/>
      <c r="D185" s="144"/>
      <c r="E185" s="144"/>
      <c r="F185" s="144"/>
      <c r="G185" s="144"/>
      <c r="H185" s="144"/>
      <c r="I185" s="144"/>
      <c r="J185" s="144"/>
      <c r="K185" s="144"/>
    </row>
    <row r="186" spans="1:11">
      <c r="A186" s="144"/>
      <c r="B186" s="144"/>
      <c r="C186" s="144"/>
      <c r="D186" s="144"/>
      <c r="E186" s="144"/>
      <c r="F186" s="144"/>
      <c r="G186" s="144"/>
      <c r="H186" s="144"/>
      <c r="I186" s="144"/>
      <c r="J186" s="144"/>
      <c r="K186" s="144"/>
    </row>
    <row r="187" spans="1:11">
      <c r="A187" s="144"/>
      <c r="B187" s="144"/>
      <c r="C187" s="144"/>
      <c r="D187" s="144"/>
      <c r="E187" s="144"/>
      <c r="F187" s="144"/>
      <c r="G187" s="144"/>
      <c r="H187" s="144"/>
      <c r="I187" s="144"/>
      <c r="J187" s="144"/>
      <c r="K187" s="144"/>
    </row>
    <row r="188" spans="1:11">
      <c r="A188" s="144"/>
      <c r="B188" s="144"/>
      <c r="C188" s="144"/>
      <c r="D188" s="144"/>
      <c r="E188" s="144"/>
      <c r="F188" s="144"/>
      <c r="G188" s="144"/>
      <c r="H188" s="144"/>
      <c r="I188" s="144"/>
      <c r="J188" s="144"/>
      <c r="K188" s="144"/>
    </row>
    <row r="189" spans="1:11">
      <c r="A189" s="144"/>
      <c r="B189" s="144"/>
      <c r="C189" s="144"/>
      <c r="D189" s="144"/>
      <c r="E189" s="144"/>
      <c r="F189" s="144"/>
      <c r="G189" s="144"/>
      <c r="H189" s="144"/>
      <c r="I189" s="144"/>
      <c r="J189" s="144"/>
      <c r="K189" s="144"/>
    </row>
    <row r="190" spans="1:11">
      <c r="A190" s="144"/>
      <c r="B190" s="144"/>
      <c r="C190" s="144"/>
      <c r="D190" s="144"/>
      <c r="E190" s="144"/>
      <c r="F190" s="144"/>
      <c r="G190" s="144"/>
      <c r="H190" s="144"/>
      <c r="I190" s="144"/>
      <c r="J190" s="144"/>
      <c r="K190" s="144"/>
    </row>
    <row r="191" spans="1:11">
      <c r="A191" s="144"/>
      <c r="B191" s="144"/>
      <c r="C191" s="144"/>
      <c r="D191" s="144"/>
      <c r="E191" s="144"/>
      <c r="F191" s="144"/>
      <c r="G191" s="144"/>
      <c r="H191" s="144"/>
      <c r="I191" s="144"/>
      <c r="J191" s="144"/>
      <c r="K191" s="144"/>
    </row>
    <row r="192" spans="1:11">
      <c r="A192" s="144"/>
      <c r="B192" s="144"/>
      <c r="C192" s="144"/>
      <c r="D192" s="144"/>
      <c r="E192" s="144"/>
      <c r="F192" s="144"/>
      <c r="G192" s="144"/>
      <c r="H192" s="144"/>
      <c r="I192" s="144"/>
      <c r="J192" s="144"/>
      <c r="K192" s="144"/>
    </row>
    <row r="193" spans="1:11">
      <c r="A193" s="144"/>
      <c r="B193" s="144"/>
      <c r="C193" s="144"/>
      <c r="D193" s="144"/>
      <c r="E193" s="144"/>
      <c r="F193" s="144"/>
      <c r="G193" s="144"/>
      <c r="H193" s="144"/>
      <c r="I193" s="144"/>
      <c r="J193" s="144"/>
      <c r="K193" s="144"/>
    </row>
    <row r="194" spans="1:11">
      <c r="A194" s="144"/>
      <c r="B194" s="144"/>
      <c r="C194" s="144"/>
      <c r="D194" s="144"/>
      <c r="E194" s="144"/>
      <c r="F194" s="144"/>
      <c r="G194" s="144"/>
      <c r="H194" s="144"/>
      <c r="I194" s="144"/>
      <c r="J194" s="144"/>
      <c r="K194" s="144"/>
    </row>
    <row r="195" spans="1:11">
      <c r="A195" s="144"/>
      <c r="B195" s="144"/>
      <c r="C195" s="144"/>
      <c r="D195" s="144"/>
      <c r="E195" s="144"/>
      <c r="F195" s="144"/>
      <c r="G195" s="144"/>
      <c r="H195" s="144"/>
      <c r="I195" s="144"/>
      <c r="J195" s="144"/>
      <c r="K195" s="144"/>
    </row>
    <row r="196" spans="1:11">
      <c r="A196" s="144"/>
      <c r="B196" s="144"/>
      <c r="C196" s="144"/>
      <c r="D196" s="144"/>
      <c r="E196" s="144"/>
      <c r="F196" s="144"/>
      <c r="G196" s="144"/>
      <c r="H196" s="144"/>
      <c r="I196" s="144"/>
      <c r="J196" s="144"/>
      <c r="K196" s="144"/>
    </row>
    <row r="197" spans="1:11">
      <c r="A197" s="144"/>
      <c r="B197" s="144"/>
      <c r="C197" s="144"/>
      <c r="D197" s="144"/>
      <c r="E197" s="144"/>
      <c r="F197" s="144"/>
      <c r="G197" s="144"/>
      <c r="H197" s="144"/>
      <c r="I197" s="144"/>
      <c r="J197" s="144"/>
      <c r="K197" s="144"/>
    </row>
    <row r="198" spans="1:11">
      <c r="A198" s="144"/>
      <c r="B198" s="144"/>
      <c r="C198" s="144"/>
      <c r="D198" s="144"/>
      <c r="E198" s="144"/>
      <c r="F198" s="144"/>
      <c r="G198" s="144"/>
      <c r="H198" s="144"/>
      <c r="I198" s="144"/>
      <c r="J198" s="144"/>
      <c r="K198" s="144"/>
    </row>
    <row r="199" spans="1:11">
      <c r="A199" s="144"/>
      <c r="B199" s="144"/>
      <c r="C199" s="144"/>
      <c r="D199" s="144"/>
      <c r="E199" s="144"/>
      <c r="F199" s="144"/>
      <c r="G199" s="144"/>
      <c r="H199" s="144"/>
      <c r="I199" s="144"/>
      <c r="J199" s="144"/>
      <c r="K199" s="144"/>
    </row>
    <row r="200" spans="1:11">
      <c r="A200" s="144"/>
      <c r="B200" s="144"/>
      <c r="C200" s="144"/>
      <c r="D200" s="144"/>
      <c r="E200" s="144"/>
      <c r="F200" s="144"/>
      <c r="G200" s="144"/>
      <c r="H200" s="144"/>
      <c r="I200" s="144"/>
      <c r="J200" s="144"/>
      <c r="K200" s="144"/>
    </row>
    <row r="201" spans="1:11">
      <c r="A201" s="144"/>
      <c r="B201" s="144"/>
      <c r="C201" s="144"/>
      <c r="D201" s="144"/>
      <c r="E201" s="144"/>
      <c r="F201" s="144"/>
      <c r="G201" s="144"/>
      <c r="H201" s="144"/>
      <c r="I201" s="144"/>
      <c r="J201" s="144"/>
      <c r="K201" s="144"/>
    </row>
    <row r="202" spans="1:11">
      <c r="A202" s="144"/>
      <c r="B202" s="144"/>
      <c r="C202" s="144"/>
      <c r="D202" s="144"/>
      <c r="E202" s="144"/>
      <c r="F202" s="144"/>
      <c r="G202" s="144"/>
      <c r="H202" s="144"/>
      <c r="I202" s="144"/>
      <c r="J202" s="144"/>
      <c r="K202" s="144"/>
    </row>
    <row r="203" spans="1:11">
      <c r="A203" s="144"/>
      <c r="B203" s="144"/>
      <c r="C203" s="144"/>
      <c r="D203" s="144"/>
      <c r="E203" s="144"/>
      <c r="F203" s="144"/>
      <c r="G203" s="144"/>
      <c r="H203" s="144"/>
      <c r="I203" s="144"/>
      <c r="J203" s="144"/>
      <c r="K203" s="144"/>
    </row>
    <row r="204" spans="1:11">
      <c r="A204" s="144"/>
      <c r="B204" s="144"/>
      <c r="C204" s="144"/>
      <c r="D204" s="144"/>
      <c r="E204" s="144"/>
      <c r="F204" s="144"/>
      <c r="G204" s="144"/>
      <c r="H204" s="144"/>
      <c r="I204" s="144"/>
      <c r="J204" s="144"/>
      <c r="K204" s="144"/>
    </row>
    <row r="205" spans="1:11">
      <c r="A205" s="144"/>
      <c r="B205" s="144"/>
      <c r="C205" s="144"/>
      <c r="D205" s="144"/>
      <c r="E205" s="144"/>
      <c r="F205" s="144"/>
      <c r="G205" s="144"/>
      <c r="H205" s="144"/>
      <c r="I205" s="144"/>
      <c r="J205" s="144"/>
      <c r="K205" s="144"/>
    </row>
    <row r="206" spans="1:11">
      <c r="A206" s="144"/>
      <c r="B206" s="144"/>
      <c r="C206" s="144"/>
      <c r="D206" s="144"/>
      <c r="E206" s="144"/>
      <c r="F206" s="144"/>
      <c r="G206" s="144"/>
      <c r="H206" s="144"/>
      <c r="I206" s="144"/>
      <c r="J206" s="144"/>
      <c r="K206" s="144"/>
    </row>
    <row r="207" spans="1:11">
      <c r="A207" s="144"/>
      <c r="B207" s="144"/>
      <c r="C207" s="144"/>
      <c r="D207" s="144"/>
      <c r="E207" s="144"/>
      <c r="F207" s="144"/>
      <c r="G207" s="144"/>
      <c r="H207" s="144"/>
      <c r="I207" s="144"/>
      <c r="J207" s="144"/>
      <c r="K207" s="144"/>
    </row>
    <row r="208" spans="1:11">
      <c r="A208" s="144"/>
      <c r="B208" s="144"/>
      <c r="C208" s="144"/>
      <c r="D208" s="144"/>
      <c r="E208" s="144"/>
      <c r="F208" s="144"/>
      <c r="G208" s="144"/>
      <c r="H208" s="144"/>
      <c r="I208" s="144"/>
      <c r="J208" s="144"/>
      <c r="K208" s="144"/>
    </row>
    <row r="209" spans="1:11">
      <c r="A209" s="144"/>
      <c r="B209" s="144"/>
      <c r="C209" s="144"/>
      <c r="D209" s="144"/>
      <c r="E209" s="144"/>
      <c r="F209" s="144"/>
      <c r="G209" s="144"/>
      <c r="H209" s="144"/>
      <c r="I209" s="144"/>
      <c r="J209" s="144"/>
      <c r="K209" s="144"/>
    </row>
    <row r="210" spans="1:11">
      <c r="A210" s="144"/>
      <c r="B210" s="144"/>
      <c r="C210" s="144"/>
      <c r="D210" s="144"/>
      <c r="E210" s="144"/>
      <c r="F210" s="144"/>
      <c r="G210" s="144"/>
      <c r="H210" s="144"/>
      <c r="I210" s="144"/>
      <c r="J210" s="144"/>
      <c r="K210" s="144"/>
    </row>
    <row r="211" spans="1:11">
      <c r="A211" s="144"/>
      <c r="B211" s="144"/>
      <c r="C211" s="144"/>
      <c r="D211" s="144"/>
      <c r="E211" s="144"/>
      <c r="F211" s="144"/>
      <c r="G211" s="144"/>
      <c r="H211" s="144"/>
      <c r="I211" s="144"/>
      <c r="J211" s="144"/>
      <c r="K211" s="144"/>
    </row>
    <row r="212" spans="1:11">
      <c r="A212" s="144"/>
      <c r="B212" s="144"/>
      <c r="C212" s="144"/>
      <c r="D212" s="144"/>
      <c r="E212" s="144"/>
      <c r="F212" s="144"/>
      <c r="G212" s="144"/>
      <c r="H212" s="144"/>
      <c r="I212" s="144"/>
      <c r="J212" s="144"/>
      <c r="K212" s="144"/>
    </row>
    <row r="213" spans="1:11">
      <c r="A213" s="144"/>
      <c r="B213" s="144"/>
      <c r="C213" s="144"/>
      <c r="D213" s="144"/>
      <c r="E213" s="144"/>
      <c r="F213" s="144"/>
      <c r="G213" s="144"/>
      <c r="H213" s="144"/>
      <c r="I213" s="144"/>
      <c r="J213" s="144"/>
      <c r="K213" s="144"/>
    </row>
    <row r="214" spans="1:11">
      <c r="A214" s="144"/>
      <c r="B214" s="144"/>
      <c r="C214" s="144"/>
      <c r="D214" s="144"/>
      <c r="E214" s="144"/>
      <c r="F214" s="144"/>
      <c r="G214" s="144"/>
      <c r="H214" s="144"/>
      <c r="I214" s="144"/>
      <c r="J214" s="144"/>
      <c r="K214" s="144"/>
    </row>
    <row r="215" spans="1:11">
      <c r="A215" s="144"/>
      <c r="B215" s="144"/>
      <c r="C215" s="144"/>
      <c r="D215" s="144"/>
      <c r="E215" s="144"/>
      <c r="F215" s="144"/>
      <c r="G215" s="144"/>
      <c r="H215" s="144"/>
      <c r="I215" s="144"/>
      <c r="J215" s="144"/>
      <c r="K215" s="144"/>
    </row>
    <row r="216" spans="1:11">
      <c r="A216" s="144"/>
      <c r="B216" s="144"/>
      <c r="C216" s="144"/>
      <c r="D216" s="144"/>
      <c r="E216" s="144"/>
      <c r="F216" s="144"/>
      <c r="G216" s="144"/>
      <c r="H216" s="144"/>
      <c r="I216" s="144"/>
      <c r="J216" s="144"/>
      <c r="K216" s="144"/>
    </row>
    <row r="217" spans="1:11">
      <c r="A217" s="144"/>
      <c r="B217" s="144"/>
      <c r="C217" s="144"/>
      <c r="D217" s="144"/>
      <c r="E217" s="144"/>
      <c r="F217" s="144"/>
      <c r="G217" s="144"/>
      <c r="H217" s="144"/>
      <c r="I217" s="144"/>
      <c r="J217" s="144"/>
      <c r="K217" s="144"/>
    </row>
    <row r="218" spans="1:11">
      <c r="A218" s="144"/>
      <c r="B218" s="144"/>
      <c r="C218" s="144"/>
      <c r="D218" s="144"/>
      <c r="E218" s="144"/>
      <c r="F218" s="144"/>
      <c r="G218" s="144"/>
      <c r="H218" s="144"/>
      <c r="I218" s="144"/>
      <c r="J218" s="144"/>
      <c r="K218" s="144"/>
    </row>
    <row r="219" spans="1:11">
      <c r="A219" s="144"/>
      <c r="B219" s="144"/>
      <c r="C219" s="144"/>
      <c r="D219" s="144"/>
      <c r="E219" s="144"/>
      <c r="F219" s="144"/>
      <c r="G219" s="144"/>
      <c r="H219" s="144"/>
      <c r="I219" s="144"/>
      <c r="J219" s="144"/>
      <c r="K219" s="144"/>
    </row>
    <row r="220" spans="1:11">
      <c r="A220" s="144"/>
      <c r="B220" s="144"/>
      <c r="C220" s="144"/>
      <c r="D220" s="144"/>
      <c r="E220" s="144"/>
      <c r="F220" s="144"/>
      <c r="G220" s="144"/>
      <c r="H220" s="144"/>
      <c r="I220" s="144"/>
      <c r="J220" s="144"/>
      <c r="K220" s="144"/>
    </row>
    <row r="221" spans="1:11">
      <c r="A221" s="144"/>
      <c r="B221" s="144"/>
      <c r="C221" s="144"/>
      <c r="D221" s="144"/>
      <c r="E221" s="144"/>
      <c r="F221" s="144"/>
      <c r="G221" s="144"/>
      <c r="H221" s="144"/>
      <c r="I221" s="144"/>
      <c r="J221" s="144"/>
      <c r="K221" s="144"/>
    </row>
    <row r="222" spans="1:11">
      <c r="A222" s="144"/>
      <c r="B222" s="144"/>
      <c r="C222" s="144"/>
      <c r="D222" s="144"/>
      <c r="E222" s="144"/>
      <c r="F222" s="144"/>
      <c r="G222" s="144"/>
      <c r="H222" s="144"/>
      <c r="I222" s="144"/>
      <c r="J222" s="144"/>
      <c r="K222" s="144"/>
    </row>
    <row r="223" spans="1:11">
      <c r="A223" s="144"/>
      <c r="B223" s="144"/>
      <c r="C223" s="144"/>
      <c r="D223" s="144"/>
      <c r="E223" s="144"/>
      <c r="F223" s="144"/>
      <c r="G223" s="144"/>
      <c r="H223" s="144"/>
      <c r="I223" s="144"/>
      <c r="J223" s="144"/>
      <c r="K223" s="144"/>
    </row>
    <row r="224" spans="1:11">
      <c r="A224" s="144"/>
      <c r="B224" s="144"/>
      <c r="C224" s="144"/>
      <c r="D224" s="144"/>
      <c r="E224" s="144"/>
      <c r="F224" s="144"/>
      <c r="G224" s="144"/>
      <c r="H224" s="144"/>
      <c r="I224" s="144"/>
      <c r="J224" s="144"/>
      <c r="K224" s="144"/>
    </row>
    <row r="225" spans="1:11">
      <c r="A225" s="144"/>
      <c r="B225" s="144"/>
      <c r="C225" s="144"/>
      <c r="D225" s="144"/>
      <c r="E225" s="144"/>
      <c r="F225" s="144"/>
      <c r="G225" s="144"/>
      <c r="H225" s="144"/>
      <c r="I225" s="144"/>
      <c r="J225" s="144"/>
      <c r="K225" s="144"/>
    </row>
    <row r="226" spans="1:11">
      <c r="A226" s="144"/>
      <c r="B226" s="144"/>
      <c r="C226" s="144"/>
      <c r="D226" s="144"/>
      <c r="E226" s="144"/>
      <c r="F226" s="144"/>
      <c r="G226" s="144"/>
      <c r="H226" s="144"/>
      <c r="I226" s="144"/>
      <c r="J226" s="144"/>
      <c r="K226" s="144"/>
    </row>
    <row r="227" spans="1:11">
      <c r="A227" s="144"/>
      <c r="B227" s="144"/>
      <c r="C227" s="144"/>
      <c r="D227" s="144"/>
      <c r="E227" s="144"/>
      <c r="F227" s="144"/>
      <c r="G227" s="144"/>
      <c r="H227" s="144"/>
      <c r="I227" s="144"/>
      <c r="J227" s="144"/>
      <c r="K227" s="144"/>
    </row>
    <row r="228" spans="1:11">
      <c r="A228" s="144"/>
      <c r="B228" s="144"/>
      <c r="C228" s="144"/>
      <c r="D228" s="144"/>
      <c r="E228" s="144"/>
      <c r="F228" s="144"/>
      <c r="G228" s="144"/>
      <c r="H228" s="144"/>
      <c r="I228" s="144"/>
      <c r="J228" s="144"/>
      <c r="K228" s="144"/>
    </row>
    <row r="229" spans="1:11">
      <c r="A229" s="144"/>
      <c r="B229" s="144"/>
      <c r="C229" s="144"/>
      <c r="D229" s="144"/>
      <c r="E229" s="144"/>
      <c r="F229" s="144"/>
      <c r="G229" s="144"/>
      <c r="H229" s="144"/>
      <c r="I229" s="144"/>
      <c r="J229" s="144"/>
      <c r="K229" s="144"/>
    </row>
    <row r="230" spans="1:11">
      <c r="A230" s="144"/>
      <c r="B230" s="144"/>
      <c r="C230" s="144"/>
      <c r="D230" s="144"/>
      <c r="E230" s="144"/>
      <c r="F230" s="144"/>
      <c r="G230" s="144"/>
      <c r="H230" s="144"/>
      <c r="I230" s="144"/>
      <c r="J230" s="144"/>
      <c r="K230" s="144"/>
    </row>
    <row r="231" spans="1:11">
      <c r="A231" s="144"/>
      <c r="B231" s="144"/>
      <c r="C231" s="144"/>
      <c r="D231" s="144"/>
      <c r="E231" s="144"/>
      <c r="F231" s="144"/>
      <c r="G231" s="144"/>
      <c r="H231" s="144"/>
      <c r="I231" s="144"/>
      <c r="J231" s="144"/>
      <c r="K231" s="144"/>
    </row>
    <row r="232" spans="1:11">
      <c r="A232" s="144"/>
      <c r="B232" s="144"/>
      <c r="C232" s="144"/>
      <c r="D232" s="144"/>
      <c r="E232" s="144"/>
      <c r="F232" s="144"/>
      <c r="G232" s="144"/>
      <c r="H232" s="144"/>
      <c r="I232" s="144"/>
      <c r="J232" s="144"/>
      <c r="K232" s="144"/>
    </row>
    <row r="233" spans="1:11">
      <c r="A233" s="144"/>
      <c r="B233" s="144"/>
      <c r="C233" s="144"/>
      <c r="D233" s="144"/>
      <c r="E233" s="144"/>
      <c r="F233" s="144"/>
      <c r="G233" s="144"/>
      <c r="H233" s="144"/>
      <c r="I233" s="144"/>
      <c r="J233" s="144"/>
      <c r="K233" s="144"/>
    </row>
    <row r="234" spans="1:11">
      <c r="A234" s="144"/>
      <c r="B234" s="144"/>
      <c r="C234" s="144"/>
      <c r="D234" s="144"/>
      <c r="E234" s="144"/>
      <c r="F234" s="144"/>
      <c r="G234" s="144"/>
      <c r="H234" s="144"/>
      <c r="I234" s="144"/>
      <c r="J234" s="144"/>
      <c r="K234" s="144"/>
    </row>
    <row r="235" spans="1:11">
      <c r="A235" s="144"/>
      <c r="B235" s="144"/>
      <c r="C235" s="144"/>
      <c r="D235" s="144"/>
      <c r="E235" s="144"/>
      <c r="F235" s="144"/>
      <c r="G235" s="144"/>
      <c r="H235" s="144"/>
      <c r="I235" s="144"/>
      <c r="J235" s="144"/>
      <c r="K235" s="144"/>
    </row>
    <row r="236" spans="1:11">
      <c r="A236" s="144"/>
      <c r="B236" s="144"/>
      <c r="C236" s="144"/>
      <c r="D236" s="144"/>
      <c r="E236" s="144"/>
      <c r="F236" s="144"/>
      <c r="G236" s="144"/>
      <c r="H236" s="144"/>
      <c r="I236" s="144"/>
      <c r="J236" s="144"/>
      <c r="K236" s="144"/>
    </row>
    <row r="237" spans="1:11">
      <c r="A237" s="144"/>
      <c r="B237" s="144"/>
      <c r="C237" s="144"/>
      <c r="D237" s="144"/>
      <c r="E237" s="144"/>
      <c r="F237" s="144"/>
      <c r="G237" s="144"/>
      <c r="H237" s="144"/>
      <c r="I237" s="144"/>
      <c r="J237" s="144"/>
      <c r="K237" s="144"/>
    </row>
    <row r="238" spans="1:11">
      <c r="A238" s="144"/>
      <c r="B238" s="144"/>
      <c r="C238" s="144"/>
      <c r="D238" s="144"/>
      <c r="E238" s="144"/>
      <c r="F238" s="144"/>
      <c r="G238" s="144"/>
      <c r="H238" s="144"/>
      <c r="I238" s="144"/>
      <c r="J238" s="144"/>
      <c r="K238" s="144"/>
    </row>
    <row r="239" spans="1:11">
      <c r="A239" s="144"/>
      <c r="B239" s="144"/>
      <c r="C239" s="144"/>
      <c r="D239" s="144"/>
      <c r="E239" s="144"/>
      <c r="F239" s="144"/>
      <c r="G239" s="144"/>
      <c r="H239" s="144"/>
      <c r="I239" s="144"/>
      <c r="J239" s="144"/>
      <c r="K239" s="144"/>
    </row>
    <row r="240" spans="1:11">
      <c r="A240" s="144"/>
      <c r="B240" s="144"/>
      <c r="C240" s="144"/>
      <c r="D240" s="144"/>
      <c r="E240" s="144"/>
      <c r="F240" s="144"/>
      <c r="G240" s="144"/>
      <c r="H240" s="144"/>
      <c r="I240" s="144"/>
      <c r="J240" s="144"/>
      <c r="K240" s="144"/>
    </row>
    <row r="241" spans="1:11">
      <c r="A241" s="144"/>
      <c r="B241" s="144"/>
      <c r="C241" s="144"/>
      <c r="D241" s="144"/>
      <c r="E241" s="144"/>
      <c r="F241" s="144"/>
      <c r="G241" s="144"/>
      <c r="H241" s="144"/>
      <c r="I241" s="144"/>
      <c r="J241" s="144"/>
      <c r="K241" s="144"/>
    </row>
    <row r="242" spans="1:11">
      <c r="A242" s="144"/>
      <c r="B242" s="144"/>
      <c r="C242" s="144"/>
      <c r="D242" s="144"/>
      <c r="E242" s="144"/>
      <c r="F242" s="144"/>
      <c r="G242" s="144"/>
      <c r="H242" s="144"/>
      <c r="I242" s="144"/>
      <c r="J242" s="144"/>
      <c r="K242" s="144"/>
    </row>
    <row r="243" spans="1:11">
      <c r="A243" s="144"/>
      <c r="B243" s="144"/>
      <c r="C243" s="144"/>
      <c r="D243" s="144"/>
      <c r="E243" s="144"/>
      <c r="F243" s="144"/>
      <c r="G243" s="144"/>
      <c r="H243" s="144"/>
      <c r="I243" s="144"/>
      <c r="J243" s="144"/>
      <c r="K243" s="144"/>
    </row>
    <row r="244" spans="1:11">
      <c r="A244" s="144"/>
      <c r="B244" s="144"/>
      <c r="C244" s="144"/>
      <c r="D244" s="144"/>
      <c r="E244" s="144"/>
      <c r="F244" s="144"/>
      <c r="G244" s="144"/>
      <c r="H244" s="144"/>
      <c r="I244" s="144"/>
      <c r="J244" s="144"/>
      <c r="K244" s="144"/>
    </row>
    <row r="245" spans="1:11">
      <c r="A245" s="144"/>
      <c r="B245" s="144"/>
      <c r="C245" s="144"/>
      <c r="D245" s="144"/>
      <c r="E245" s="144"/>
      <c r="F245" s="144"/>
      <c r="G245" s="144"/>
      <c r="H245" s="144"/>
      <c r="I245" s="144"/>
      <c r="J245" s="144"/>
      <c r="K245" s="144"/>
    </row>
    <row r="246" spans="1:11">
      <c r="A246" s="144"/>
      <c r="B246" s="144"/>
      <c r="C246" s="144"/>
      <c r="D246" s="144"/>
      <c r="E246" s="144"/>
      <c r="F246" s="144"/>
      <c r="G246" s="144"/>
      <c r="H246" s="144"/>
      <c r="I246" s="144"/>
      <c r="J246" s="144"/>
      <c r="K246" s="144"/>
    </row>
    <row r="247" spans="1:11">
      <c r="A247" s="144"/>
      <c r="B247" s="144"/>
      <c r="C247" s="144"/>
      <c r="D247" s="144"/>
      <c r="E247" s="144"/>
      <c r="F247" s="144"/>
      <c r="G247" s="144"/>
      <c r="H247" s="144"/>
      <c r="I247" s="144"/>
      <c r="J247" s="144"/>
      <c r="K247" s="144"/>
    </row>
    <row r="248" spans="1:11">
      <c r="A248" s="144"/>
      <c r="B248" s="144"/>
      <c r="C248" s="144"/>
      <c r="D248" s="144"/>
      <c r="E248" s="144"/>
      <c r="F248" s="144"/>
      <c r="G248" s="144"/>
      <c r="H248" s="144"/>
      <c r="I248" s="144"/>
      <c r="J248" s="144"/>
      <c r="K248" s="144"/>
    </row>
    <row r="249" spans="1:11">
      <c r="A249" s="144"/>
      <c r="B249" s="144"/>
      <c r="C249" s="144"/>
      <c r="D249" s="144"/>
      <c r="E249" s="144"/>
      <c r="F249" s="144"/>
      <c r="G249" s="144"/>
      <c r="H249" s="144"/>
      <c r="I249" s="144"/>
      <c r="J249" s="144"/>
      <c r="K249" s="144"/>
    </row>
    <row r="250" spans="1:11">
      <c r="A250" s="144"/>
      <c r="B250" s="144"/>
      <c r="C250" s="144"/>
      <c r="D250" s="144"/>
      <c r="E250" s="144"/>
      <c r="F250" s="144"/>
      <c r="G250" s="144"/>
      <c r="H250" s="144"/>
      <c r="I250" s="144"/>
      <c r="J250" s="144"/>
      <c r="K250" s="144"/>
    </row>
    <row r="251" spans="1:11">
      <c r="A251" s="144"/>
      <c r="B251" s="144"/>
      <c r="C251" s="144"/>
      <c r="D251" s="144"/>
      <c r="E251" s="144"/>
      <c r="F251" s="144"/>
      <c r="G251" s="144"/>
      <c r="H251" s="144"/>
      <c r="I251" s="144"/>
      <c r="J251" s="144"/>
      <c r="K251" s="144"/>
    </row>
    <row r="252" spans="1:11">
      <c r="A252" s="144"/>
      <c r="B252" s="144"/>
      <c r="C252" s="144"/>
      <c r="D252" s="144"/>
      <c r="E252" s="144"/>
      <c r="F252" s="144"/>
      <c r="G252" s="144"/>
      <c r="H252" s="144"/>
      <c r="I252" s="144"/>
      <c r="J252" s="144"/>
      <c r="K252" s="144"/>
    </row>
    <row r="253" spans="1:11" ht="12.75" customHeight="1">
      <c r="A253" s="144"/>
      <c r="B253" s="144"/>
      <c r="C253" s="144"/>
      <c r="D253" s="144"/>
      <c r="E253" s="144"/>
      <c r="F253" s="144"/>
      <c r="G253" s="144"/>
      <c r="H253" s="144"/>
      <c r="I253" s="144"/>
      <c r="J253" s="144"/>
      <c r="K253" s="144"/>
    </row>
    <row r="254" spans="1:11" ht="12.75" customHeight="1">
      <c r="A254" s="144"/>
      <c r="B254" s="144"/>
      <c r="C254" s="144"/>
      <c r="D254" s="144"/>
      <c r="E254" s="144"/>
      <c r="F254" s="144"/>
      <c r="G254" s="144"/>
      <c r="H254" s="144"/>
      <c r="I254" s="144"/>
      <c r="J254" s="144"/>
      <c r="K254" s="144"/>
    </row>
    <row r="255" spans="1:11" ht="14.25" customHeight="1">
      <c r="A255" s="144"/>
      <c r="B255" s="144"/>
      <c r="C255" s="144"/>
      <c r="D255" s="144"/>
      <c r="E255" s="144"/>
      <c r="F255" s="144"/>
      <c r="G255" s="144"/>
      <c r="H255" s="144"/>
      <c r="I255" s="144"/>
      <c r="J255" s="144"/>
      <c r="K255" s="144"/>
    </row>
    <row r="256" spans="1:11">
      <c r="A256" s="144"/>
      <c r="B256" s="144"/>
      <c r="C256" s="144"/>
      <c r="D256" s="144"/>
      <c r="E256" s="144"/>
      <c r="F256" s="144"/>
      <c r="G256" s="144"/>
      <c r="H256" s="144"/>
      <c r="I256" s="144"/>
      <c r="J256" s="144"/>
      <c r="K256" s="144"/>
    </row>
    <row r="257" ht="15" customHeight="1"/>
  </sheetData>
  <mergeCells count="79">
    <mergeCell ref="A18:M18"/>
    <mergeCell ref="B20:J20"/>
    <mergeCell ref="K20:L20"/>
    <mergeCell ref="B9:I9"/>
    <mergeCell ref="A14:D14"/>
    <mergeCell ref="A4:M4"/>
    <mergeCell ref="A6:A10"/>
    <mergeCell ref="J6:M6"/>
    <mergeCell ref="B6:I6"/>
    <mergeCell ref="B7:I7"/>
    <mergeCell ref="J7:J8"/>
    <mergeCell ref="K7:M8"/>
    <mergeCell ref="B8:I8"/>
    <mergeCell ref="A28:E28"/>
    <mergeCell ref="F28:G28"/>
    <mergeCell ref="H28:I28"/>
    <mergeCell ref="K28:L28"/>
    <mergeCell ref="B21:J21"/>
    <mergeCell ref="K21:L21"/>
    <mergeCell ref="A22:M24"/>
    <mergeCell ref="A25:E25"/>
    <mergeCell ref="F25:G25"/>
    <mergeCell ref="H25:I25"/>
    <mergeCell ref="K25:L25"/>
    <mergeCell ref="A26:E26"/>
    <mergeCell ref="F26:G26"/>
    <mergeCell ref="H26:I26"/>
    <mergeCell ref="K26:L26"/>
    <mergeCell ref="K27:L27"/>
    <mergeCell ref="A29:L29"/>
    <mergeCell ref="A30:M32"/>
    <mergeCell ref="A33:H33"/>
    <mergeCell ref="K33:L33"/>
    <mergeCell ref="A34:H34"/>
    <mergeCell ref="K34:L34"/>
    <mergeCell ref="A43:L43"/>
    <mergeCell ref="A44:M46"/>
    <mergeCell ref="A47:G47"/>
    <mergeCell ref="K47:L47"/>
    <mergeCell ref="K35:L35"/>
    <mergeCell ref="A36:L36"/>
    <mergeCell ref="A37:M39"/>
    <mergeCell ref="A40:G40"/>
    <mergeCell ref="K40:L40"/>
    <mergeCell ref="A41:G41"/>
    <mergeCell ref="K41:L41"/>
    <mergeCell ref="A35:H35"/>
    <mergeCell ref="I87:M88"/>
    <mergeCell ref="A88:C88"/>
    <mergeCell ref="J9:J10"/>
    <mergeCell ref="K9:K10"/>
    <mergeCell ref="L9:L10"/>
    <mergeCell ref="M9:M10"/>
    <mergeCell ref="J12:J13"/>
    <mergeCell ref="K60:L60"/>
    <mergeCell ref="K61:L61"/>
    <mergeCell ref="A62:L62"/>
    <mergeCell ref="A64:L64"/>
    <mergeCell ref="A74:M74"/>
    <mergeCell ref="A75:M75"/>
    <mergeCell ref="A54:L54"/>
    <mergeCell ref="A55:M57"/>
    <mergeCell ref="A58:G58"/>
    <mergeCell ref="A1:M1"/>
    <mergeCell ref="A2:M2"/>
    <mergeCell ref="A61:I61"/>
    <mergeCell ref="A78:M79"/>
    <mergeCell ref="A80:M81"/>
    <mergeCell ref="K58:L58"/>
    <mergeCell ref="A59:G59"/>
    <mergeCell ref="K59:L59"/>
    <mergeCell ref="K48:L48"/>
    <mergeCell ref="K49:L49"/>
    <mergeCell ref="K50:L50"/>
    <mergeCell ref="A51:G51"/>
    <mergeCell ref="K51:L51"/>
    <mergeCell ref="A52:L52"/>
    <mergeCell ref="A42:G42"/>
    <mergeCell ref="K42:L42"/>
  </mergeCells>
  <pageMargins left="0.23622047244094491" right="0.23622047244094491" top="1.1023622047244095" bottom="0.74803149606299213" header="0.31496062992125984" footer="0.31496062992125984"/>
  <pageSetup scale="95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I66"/>
  <sheetViews>
    <sheetView topLeftCell="A25" zoomScale="85" zoomScaleNormal="85" workbookViewId="0">
      <selection activeCell="G57" sqref="G57"/>
    </sheetView>
  </sheetViews>
  <sheetFormatPr baseColWidth="10" defaultRowHeight="15"/>
  <cols>
    <col min="1" max="1" width="74.85546875" style="249" customWidth="1"/>
    <col min="2" max="2" width="11.42578125" style="249" customWidth="1"/>
    <col min="3" max="3" width="12.7109375" style="249" customWidth="1"/>
    <col min="4" max="6" width="11.42578125" style="249"/>
    <col min="7" max="7" width="11.42578125" style="309"/>
    <col min="8" max="16384" width="11.42578125" style="249"/>
  </cols>
  <sheetData>
    <row r="1" spans="1:9" ht="20.25">
      <c r="A1" s="517" t="s">
        <v>129</v>
      </c>
      <c r="B1" s="517"/>
      <c r="C1" s="517"/>
      <c r="D1" s="517"/>
      <c r="E1" s="517"/>
      <c r="F1" s="517"/>
      <c r="G1" s="517"/>
    </row>
    <row r="2" spans="1:9" ht="12.75">
      <c r="A2" s="518"/>
      <c r="B2" s="518"/>
      <c r="C2" s="518"/>
      <c r="D2" s="518"/>
      <c r="E2" s="518"/>
      <c r="F2" s="518"/>
      <c r="G2" s="518"/>
    </row>
    <row r="3" spans="1:9" ht="15.75" customHeight="1">
      <c r="A3" s="250"/>
      <c r="B3" s="251"/>
      <c r="C3" s="252"/>
      <c r="D3" s="250"/>
      <c r="E3" s="253"/>
      <c r="F3" s="250"/>
      <c r="G3" s="254"/>
      <c r="H3" s="250"/>
      <c r="I3" s="250"/>
    </row>
    <row r="4" spans="1:9" ht="12.75">
      <c r="A4" s="519" t="s">
        <v>130</v>
      </c>
      <c r="B4" s="519"/>
      <c r="C4" s="519"/>
      <c r="D4" s="519"/>
      <c r="E4" s="519"/>
      <c r="F4" s="519"/>
      <c r="G4" s="519"/>
      <c r="H4" s="255"/>
      <c r="I4" s="250"/>
    </row>
    <row r="5" spans="1:9" ht="15" customHeight="1">
      <c r="A5" s="520" t="s">
        <v>131</v>
      </c>
      <c r="B5" s="520"/>
      <c r="C5" s="520"/>
      <c r="D5" s="520"/>
      <c r="E5" s="520"/>
      <c r="F5" s="520"/>
      <c r="G5" s="520"/>
      <c r="H5" s="255"/>
      <c r="I5" s="250"/>
    </row>
    <row r="6" spans="1:9" ht="12.75" customHeight="1">
      <c r="A6" s="521" t="s">
        <v>132</v>
      </c>
      <c r="B6" s="521"/>
      <c r="C6" s="521"/>
      <c r="D6" s="521"/>
      <c r="E6" s="521"/>
      <c r="F6" s="521"/>
      <c r="G6" s="521"/>
      <c r="H6" s="255"/>
      <c r="I6" s="250"/>
    </row>
    <row r="7" spans="1:9" ht="12.75">
      <c r="A7" s="522" t="s">
        <v>133</v>
      </c>
      <c r="B7" s="522"/>
      <c r="C7" s="522"/>
      <c r="D7" s="522"/>
      <c r="E7" s="522"/>
      <c r="F7" s="522"/>
      <c r="G7" s="522"/>
      <c r="H7" s="255"/>
      <c r="I7" s="250"/>
    </row>
    <row r="8" spans="1:9" ht="12.75">
      <c r="A8" s="256"/>
      <c r="B8" s="256"/>
      <c r="C8" s="256"/>
      <c r="D8" s="256"/>
      <c r="E8" s="256"/>
      <c r="F8" s="256"/>
      <c r="G8" s="257"/>
      <c r="H8" s="250"/>
      <c r="I8" s="250"/>
    </row>
    <row r="9" spans="1:9" ht="12.75">
      <c r="A9" s="516" t="s">
        <v>134</v>
      </c>
      <c r="B9" s="516"/>
      <c r="C9" s="516"/>
      <c r="D9" s="516"/>
      <c r="E9" s="516"/>
      <c r="F9" s="516"/>
      <c r="G9" s="516"/>
      <c r="H9" s="258"/>
    </row>
    <row r="10" spans="1:9" ht="12.75">
      <c r="A10" s="516" t="s">
        <v>135</v>
      </c>
      <c r="B10" s="516"/>
      <c r="C10" s="516"/>
      <c r="D10" s="516"/>
      <c r="E10" s="516"/>
      <c r="F10" s="516"/>
      <c r="G10" s="516"/>
    </row>
    <row r="11" spans="1:9" ht="12.75">
      <c r="A11" s="259"/>
      <c r="B11" s="256"/>
      <c r="C11" s="259"/>
      <c r="D11" s="256"/>
      <c r="E11" s="259" t="s">
        <v>136</v>
      </c>
      <c r="F11" s="256" t="s">
        <v>137</v>
      </c>
      <c r="G11" s="260"/>
    </row>
    <row r="12" spans="1:9" ht="13.5" thickBot="1">
      <c r="A12" s="261" t="s">
        <v>63</v>
      </c>
      <c r="B12" s="256"/>
      <c r="C12" s="256"/>
      <c r="D12" s="256"/>
      <c r="E12" s="256"/>
      <c r="F12" s="256"/>
      <c r="G12" s="260"/>
    </row>
    <row r="13" spans="1:9" ht="12.75">
      <c r="A13" s="262" t="s">
        <v>85</v>
      </c>
      <c r="B13" s="263"/>
      <c r="C13" s="263" t="s">
        <v>138</v>
      </c>
      <c r="D13" s="263" t="s">
        <v>139</v>
      </c>
      <c r="E13" s="263" t="s">
        <v>140</v>
      </c>
      <c r="F13" s="264" t="s">
        <v>141</v>
      </c>
      <c r="G13" s="265"/>
    </row>
    <row r="14" spans="1:9" ht="12.75">
      <c r="A14" s="266" t="s">
        <v>142</v>
      </c>
      <c r="B14" s="267"/>
      <c r="C14" s="267" t="s">
        <v>143</v>
      </c>
      <c r="D14" s="267"/>
      <c r="E14" s="267">
        <v>0.05</v>
      </c>
      <c r="F14" s="268">
        <f>ROUND(E14*G47,2)</f>
        <v>1596.64</v>
      </c>
      <c r="G14" s="265"/>
    </row>
    <row r="15" spans="1:9" ht="12.75">
      <c r="A15" s="266" t="s">
        <v>144</v>
      </c>
      <c r="B15" s="267"/>
      <c r="C15" s="267" t="s">
        <v>145</v>
      </c>
      <c r="D15" s="267"/>
      <c r="E15" s="267">
        <v>0.1</v>
      </c>
      <c r="F15" s="268">
        <f>ROUND(E15*G47,2)</f>
        <v>3193.28</v>
      </c>
      <c r="G15" s="265"/>
    </row>
    <row r="16" spans="1:9" ht="12.75">
      <c r="A16" s="266"/>
      <c r="B16" s="267"/>
      <c r="C16" s="267"/>
      <c r="D16" s="267"/>
      <c r="E16" s="267"/>
      <c r="F16" s="268"/>
      <c r="G16" s="265"/>
    </row>
    <row r="17" spans="1:7" ht="12.75">
      <c r="A17" s="266"/>
      <c r="B17" s="267"/>
      <c r="C17" s="267"/>
      <c r="D17" s="267"/>
      <c r="E17" s="267"/>
      <c r="F17" s="268"/>
      <c r="G17" s="265"/>
    </row>
    <row r="18" spans="1:7" ht="12.75">
      <c r="A18" s="266"/>
      <c r="B18" s="267"/>
      <c r="C18" s="267"/>
      <c r="D18" s="267"/>
      <c r="E18" s="267"/>
      <c r="F18" s="268"/>
      <c r="G18" s="265"/>
    </row>
    <row r="19" spans="1:7" ht="13.5" thickBot="1">
      <c r="A19" s="269"/>
      <c r="B19" s="270"/>
      <c r="C19" s="270"/>
      <c r="D19" s="270"/>
      <c r="E19" s="270"/>
      <c r="F19" s="271"/>
      <c r="G19" s="272"/>
    </row>
    <row r="20" spans="1:7" ht="13.5" thickBot="1">
      <c r="A20" s="256"/>
      <c r="B20" s="256"/>
      <c r="C20" s="256"/>
      <c r="D20" s="256"/>
      <c r="E20" s="256"/>
      <c r="F20" s="273" t="s">
        <v>146</v>
      </c>
      <c r="G20" s="274">
        <f>SUM(F14:F19)</f>
        <v>4789.92</v>
      </c>
    </row>
    <row r="21" spans="1:7" ht="13.5" thickBot="1">
      <c r="A21" s="261" t="s">
        <v>147</v>
      </c>
      <c r="B21" s="256"/>
      <c r="C21" s="256"/>
      <c r="D21" s="256"/>
      <c r="E21" s="256"/>
      <c r="F21" s="256"/>
      <c r="G21" s="260"/>
    </row>
    <row r="22" spans="1:7" ht="12.75">
      <c r="A22" s="275" t="s">
        <v>85</v>
      </c>
      <c r="B22" s="263"/>
      <c r="C22" s="276" t="s">
        <v>104</v>
      </c>
      <c r="D22" s="276" t="s">
        <v>148</v>
      </c>
      <c r="E22" s="276" t="s">
        <v>149</v>
      </c>
      <c r="F22" s="277" t="s">
        <v>141</v>
      </c>
      <c r="G22" s="257"/>
    </row>
    <row r="23" spans="1:7" ht="12.75">
      <c r="A23" s="266" t="s">
        <v>150</v>
      </c>
      <c r="B23" s="267"/>
      <c r="C23" s="278" t="s">
        <v>109</v>
      </c>
      <c r="D23" s="279">
        <v>55000</v>
      </c>
      <c r="E23" s="278">
        <f>1.82*1.9</f>
        <v>3.4579999999999997</v>
      </c>
      <c r="F23" s="280">
        <f>ROUND(D23*E23,2)</f>
        <v>190190</v>
      </c>
      <c r="G23" s="257"/>
    </row>
    <row r="24" spans="1:7" ht="12.75">
      <c r="A24" s="266"/>
      <c r="B24" s="267"/>
      <c r="C24" s="278"/>
      <c r="D24" s="278"/>
      <c r="E24" s="278"/>
      <c r="F24" s="280"/>
      <c r="G24" s="257"/>
    </row>
    <row r="25" spans="1:7" ht="12.75">
      <c r="A25" s="266"/>
      <c r="B25" s="267"/>
      <c r="C25" s="278"/>
      <c r="D25" s="278"/>
      <c r="E25" s="278"/>
      <c r="F25" s="280"/>
      <c r="G25" s="257"/>
    </row>
    <row r="26" spans="1:7" ht="12.75">
      <c r="A26" s="266"/>
      <c r="B26" s="267"/>
      <c r="C26" s="278"/>
      <c r="D26" s="278"/>
      <c r="E26" s="278"/>
      <c r="F26" s="280"/>
      <c r="G26" s="257"/>
    </row>
    <row r="27" spans="1:7" ht="12.75">
      <c r="A27" s="266"/>
      <c r="B27" s="267"/>
      <c r="C27" s="278"/>
      <c r="D27" s="278"/>
      <c r="E27" s="278"/>
      <c r="F27" s="280"/>
      <c r="G27" s="257"/>
    </row>
    <row r="28" spans="1:7" ht="12.75">
      <c r="A28" s="266"/>
      <c r="B28" s="267"/>
      <c r="C28" s="278"/>
      <c r="D28" s="278"/>
      <c r="E28" s="278"/>
      <c r="F28" s="280"/>
      <c r="G28" s="257"/>
    </row>
    <row r="29" spans="1:7" ht="13.5" thickBot="1">
      <c r="A29" s="281"/>
      <c r="B29" s="282"/>
      <c r="C29" s="283"/>
      <c r="D29" s="283"/>
      <c r="E29" s="283"/>
      <c r="F29" s="284"/>
      <c r="G29" s="285"/>
    </row>
    <row r="30" spans="1:7" ht="13.5" thickBot="1">
      <c r="A30" s="256"/>
      <c r="B30" s="256"/>
      <c r="C30" s="256"/>
      <c r="D30" s="256"/>
      <c r="E30" s="256"/>
      <c r="F30" s="273" t="s">
        <v>146</v>
      </c>
      <c r="G30" s="274">
        <f>SUM(F23:F29)</f>
        <v>190190</v>
      </c>
    </row>
    <row r="31" spans="1:7" ht="13.5" thickBot="1">
      <c r="A31" s="261" t="s">
        <v>72</v>
      </c>
      <c r="B31" s="256"/>
      <c r="C31" s="256"/>
      <c r="D31" s="256"/>
      <c r="E31" s="256"/>
      <c r="F31" s="256"/>
      <c r="G31" s="260"/>
    </row>
    <row r="32" spans="1:7" ht="12.75">
      <c r="A32" s="286" t="s">
        <v>151</v>
      </c>
      <c r="B32" s="263" t="s">
        <v>152</v>
      </c>
      <c r="C32" s="263" t="s">
        <v>153</v>
      </c>
      <c r="D32" s="263" t="s">
        <v>154</v>
      </c>
      <c r="E32" s="263" t="s">
        <v>155</v>
      </c>
      <c r="F32" s="264" t="s">
        <v>141</v>
      </c>
      <c r="G32" s="265"/>
    </row>
    <row r="33" spans="1:7" ht="12.75">
      <c r="A33" s="287"/>
      <c r="B33" s="267"/>
      <c r="C33" s="267"/>
      <c r="D33" s="267"/>
      <c r="E33" s="267"/>
      <c r="F33" s="268"/>
      <c r="G33" s="265"/>
    </row>
    <row r="34" spans="1:7" ht="12.75">
      <c r="A34" s="287"/>
      <c r="B34" s="267"/>
      <c r="C34" s="267"/>
      <c r="D34" s="267"/>
      <c r="E34" s="267"/>
      <c r="F34" s="268"/>
      <c r="G34" s="265"/>
    </row>
    <row r="35" spans="1:7" ht="12.75">
      <c r="A35" s="287"/>
      <c r="B35" s="267"/>
      <c r="C35" s="267"/>
      <c r="D35" s="267"/>
      <c r="E35" s="267"/>
      <c r="F35" s="268"/>
      <c r="G35" s="265"/>
    </row>
    <row r="36" spans="1:7" ht="13.5" thickBot="1">
      <c r="A36" s="288"/>
      <c r="B36" s="282"/>
      <c r="C36" s="282"/>
      <c r="D36" s="282"/>
      <c r="E36" s="282"/>
      <c r="F36" s="289"/>
      <c r="G36" s="272"/>
    </row>
    <row r="37" spans="1:7" ht="13.5" thickBot="1">
      <c r="A37" s="256"/>
      <c r="B37" s="256"/>
      <c r="C37" s="256"/>
      <c r="D37" s="256"/>
      <c r="E37" s="256"/>
      <c r="F37" s="273" t="s">
        <v>146</v>
      </c>
      <c r="G37" s="274">
        <f>SUM(F33:F36)</f>
        <v>0</v>
      </c>
    </row>
    <row r="38" spans="1:7" ht="13.5" thickBot="1">
      <c r="A38" s="261" t="s">
        <v>78</v>
      </c>
      <c r="B38" s="256"/>
      <c r="C38" s="256"/>
      <c r="D38" s="256"/>
      <c r="E38" s="256"/>
      <c r="F38" s="256"/>
      <c r="G38" s="260"/>
    </row>
    <row r="39" spans="1:7" ht="12.75">
      <c r="A39" s="290" t="s">
        <v>156</v>
      </c>
      <c r="B39" s="263" t="s">
        <v>157</v>
      </c>
      <c r="C39" s="263" t="s">
        <v>158</v>
      </c>
      <c r="D39" s="291" t="s">
        <v>159</v>
      </c>
      <c r="E39" s="264" t="s">
        <v>140</v>
      </c>
      <c r="F39" s="264" t="s">
        <v>141</v>
      </c>
      <c r="G39" s="265"/>
    </row>
    <row r="40" spans="1:7" ht="12.75">
      <c r="A40" s="287" t="s">
        <v>160</v>
      </c>
      <c r="B40" s="267">
        <v>43471.89</v>
      </c>
      <c r="C40" s="292">
        <v>0.85</v>
      </c>
      <c r="D40" s="267">
        <f>ROUND(B40*C40+B40,2)</f>
        <v>80423</v>
      </c>
      <c r="E40" s="293">
        <v>0.25</v>
      </c>
      <c r="F40" s="268">
        <f>D40*E40</f>
        <v>20105.75</v>
      </c>
      <c r="G40" s="265"/>
    </row>
    <row r="41" spans="1:7" ht="12.75">
      <c r="A41" s="287" t="s">
        <v>161</v>
      </c>
      <c r="B41" s="267">
        <v>25571.89</v>
      </c>
      <c r="C41" s="292">
        <v>0.85</v>
      </c>
      <c r="D41" s="267">
        <f>ROUND(B41*C41+B41,2)</f>
        <v>47308</v>
      </c>
      <c r="E41" s="293">
        <v>0.25</v>
      </c>
      <c r="F41" s="268">
        <f>ROUND(E41*D41,2)</f>
        <v>11827</v>
      </c>
      <c r="G41" s="265"/>
    </row>
    <row r="42" spans="1:7" ht="12.75">
      <c r="A42" s="287"/>
      <c r="B42" s="267"/>
      <c r="C42" s="267"/>
      <c r="D42" s="267"/>
      <c r="E42" s="267"/>
      <c r="F42" s="268"/>
      <c r="G42" s="265"/>
    </row>
    <row r="43" spans="1:7" ht="12.75">
      <c r="A43" s="287"/>
      <c r="B43" s="267"/>
      <c r="C43" s="267"/>
      <c r="D43" s="267"/>
      <c r="E43" s="267"/>
      <c r="F43" s="268"/>
      <c r="G43" s="265"/>
    </row>
    <row r="44" spans="1:7" ht="12.75">
      <c r="A44" s="287"/>
      <c r="B44" s="267"/>
      <c r="C44" s="267"/>
      <c r="D44" s="267"/>
      <c r="E44" s="267"/>
      <c r="F44" s="268"/>
      <c r="G44" s="265"/>
    </row>
    <row r="45" spans="1:7" ht="12.75">
      <c r="A45" s="287"/>
      <c r="B45" s="267"/>
      <c r="C45" s="267"/>
      <c r="D45" s="267"/>
      <c r="E45" s="267"/>
      <c r="F45" s="268"/>
      <c r="G45" s="265"/>
    </row>
    <row r="46" spans="1:7" ht="13.5" thickBot="1">
      <c r="A46" s="288"/>
      <c r="B46" s="270"/>
      <c r="C46" s="270"/>
      <c r="D46" s="270"/>
      <c r="E46" s="270"/>
      <c r="F46" s="271"/>
      <c r="G46" s="272"/>
    </row>
    <row r="47" spans="1:7" ht="13.5" thickBot="1">
      <c r="A47" s="256"/>
      <c r="B47" s="256"/>
      <c r="C47" s="256"/>
      <c r="D47" s="256"/>
      <c r="E47" s="256"/>
      <c r="F47" s="273" t="s">
        <v>146</v>
      </c>
      <c r="G47" s="274">
        <f>ROUND(SUM(F40:F46),2)</f>
        <v>31932.75</v>
      </c>
    </row>
    <row r="48" spans="1:7" ht="13.5" thickBot="1">
      <c r="A48" s="256"/>
      <c r="B48" s="256"/>
      <c r="C48" s="256"/>
      <c r="D48" s="256"/>
      <c r="E48" s="256"/>
      <c r="F48" s="294"/>
      <c r="G48" s="257"/>
    </row>
    <row r="49" spans="1:9" ht="13.5" thickBot="1">
      <c r="A49" s="256"/>
      <c r="B49" s="256"/>
      <c r="C49" s="256"/>
      <c r="D49" s="273" t="s">
        <v>162</v>
      </c>
      <c r="E49" s="294"/>
      <c r="F49" s="294"/>
      <c r="G49" s="274">
        <f>SUM(G20+G30+G47+G37)</f>
        <v>226912.67</v>
      </c>
    </row>
    <row r="50" spans="1:9" ht="13.5" thickBot="1">
      <c r="A50" s="261" t="s">
        <v>84</v>
      </c>
      <c r="B50" s="256"/>
      <c r="C50" s="256"/>
      <c r="D50" s="256"/>
      <c r="E50" s="256"/>
      <c r="F50" s="256"/>
      <c r="G50" s="260"/>
    </row>
    <row r="51" spans="1:9" ht="12.75">
      <c r="A51" s="275" t="s">
        <v>85</v>
      </c>
      <c r="B51" s="295"/>
      <c r="C51" s="296"/>
      <c r="D51" s="297"/>
      <c r="E51" s="297" t="s">
        <v>86</v>
      </c>
      <c r="F51" s="296" t="s">
        <v>87</v>
      </c>
      <c r="G51" s="298"/>
    </row>
    <row r="52" spans="1:9" ht="12.75">
      <c r="A52" s="266" t="s">
        <v>90</v>
      </c>
      <c r="B52" s="299"/>
      <c r="C52" s="299"/>
      <c r="D52" s="267"/>
      <c r="E52" s="300">
        <v>0.05</v>
      </c>
      <c r="F52" s="299">
        <f>+G49*E52</f>
        <v>11345.633500000002</v>
      </c>
      <c r="G52" s="301"/>
    </row>
    <row r="53" spans="1:9" ht="12.75">
      <c r="A53" s="266" t="s">
        <v>127</v>
      </c>
      <c r="B53" s="299"/>
      <c r="C53" s="299"/>
      <c r="D53" s="267"/>
      <c r="E53" s="300">
        <v>0.03</v>
      </c>
      <c r="F53" s="299">
        <f>+G49*E53</f>
        <v>6807.3801000000003</v>
      </c>
      <c r="G53" s="301"/>
    </row>
    <row r="54" spans="1:9" ht="13.5" thickBot="1">
      <c r="A54" s="269" t="s">
        <v>24</v>
      </c>
      <c r="B54" s="302"/>
      <c r="C54" s="302"/>
      <c r="D54" s="270"/>
      <c r="E54" s="303">
        <v>0.14000000000000001</v>
      </c>
      <c r="F54" s="299">
        <f>+G49*E54</f>
        <v>31767.773800000006</v>
      </c>
      <c r="G54" s="304"/>
      <c r="I54" s="305"/>
    </row>
    <row r="55" spans="1:9" ht="13.5" thickBot="1">
      <c r="A55" s="256"/>
      <c r="B55" s="256"/>
      <c r="C55" s="256"/>
      <c r="D55" s="256"/>
      <c r="E55" s="256"/>
      <c r="F55" s="273" t="s">
        <v>146</v>
      </c>
      <c r="G55" s="304">
        <f>+F52+F53+F54</f>
        <v>49920.787400000008</v>
      </c>
    </row>
    <row r="56" spans="1:9" ht="13.5" thickBot="1">
      <c r="A56" s="256"/>
      <c r="B56" s="256"/>
      <c r="C56" s="256"/>
      <c r="D56" s="256"/>
      <c r="E56" s="256"/>
      <c r="F56" s="256"/>
      <c r="G56" s="260"/>
    </row>
    <row r="57" spans="1:9" ht="13.5" thickBot="1">
      <c r="B57" s="256"/>
      <c r="C57" s="273" t="s">
        <v>163</v>
      </c>
      <c r="D57" s="294"/>
      <c r="E57" s="294"/>
      <c r="F57" s="294"/>
      <c r="G57" s="274">
        <f>ROUND(SUM(G49+G55),0)</f>
        <v>276833</v>
      </c>
    </row>
    <row r="58" spans="1:9" ht="12.75">
      <c r="A58" s="306"/>
      <c r="B58" s="256"/>
      <c r="C58" s="273"/>
      <c r="D58" s="294"/>
      <c r="E58" s="294"/>
      <c r="F58" s="294"/>
      <c r="G58" s="257"/>
    </row>
    <row r="59" spans="1:9" ht="12.75">
      <c r="A59" s="256"/>
      <c r="B59" s="256"/>
      <c r="C59" s="256"/>
      <c r="D59" s="256"/>
      <c r="E59" s="256"/>
      <c r="F59" s="256"/>
      <c r="G59" s="260"/>
    </row>
    <row r="60" spans="1:9" ht="12.75">
      <c r="A60" s="259" t="s">
        <v>164</v>
      </c>
      <c r="B60" s="256"/>
      <c r="C60" s="256"/>
      <c r="D60" s="256"/>
      <c r="E60" s="306" t="s">
        <v>165</v>
      </c>
      <c r="G60" s="260"/>
    </row>
    <row r="61" spans="1:9" ht="20.25">
      <c r="A61" s="307"/>
      <c r="B61" s="294"/>
      <c r="C61" s="294"/>
      <c r="D61" s="294"/>
      <c r="E61" s="294"/>
      <c r="F61" s="294"/>
      <c r="G61" s="308"/>
    </row>
    <row r="62" spans="1:9" ht="12.75">
      <c r="A62" s="259" t="s">
        <v>166</v>
      </c>
      <c r="B62" s="256"/>
      <c r="C62" s="256"/>
      <c r="D62" s="256"/>
      <c r="E62" s="259"/>
      <c r="F62" s="256"/>
      <c r="G62" s="260"/>
    </row>
    <row r="63" spans="1:9" ht="12.75">
      <c r="A63" s="256"/>
      <c r="B63" s="256"/>
      <c r="C63" s="256"/>
      <c r="D63" s="256"/>
      <c r="E63" s="256"/>
      <c r="F63" s="256"/>
      <c r="G63" s="260"/>
    </row>
    <row r="64" spans="1:9" ht="12.75">
      <c r="A64" s="256"/>
      <c r="B64" s="256"/>
      <c r="C64" s="256"/>
      <c r="D64" s="256"/>
      <c r="E64" s="256"/>
      <c r="F64" s="256"/>
      <c r="G64" s="260"/>
    </row>
    <row r="65" spans="1:7" ht="12.75">
      <c r="A65" s="256"/>
      <c r="B65" s="256"/>
      <c r="C65" s="256"/>
      <c r="D65" s="256"/>
      <c r="E65" s="256"/>
      <c r="F65" s="256"/>
      <c r="G65" s="260"/>
    </row>
    <row r="66" spans="1:7" ht="12.75">
      <c r="A66" s="256"/>
      <c r="B66" s="256"/>
      <c r="C66" s="256"/>
      <c r="D66" s="256"/>
      <c r="E66" s="256"/>
      <c r="F66" s="256"/>
      <c r="G66" s="260"/>
    </row>
  </sheetData>
  <mergeCells count="8">
    <mergeCell ref="A9:G9"/>
    <mergeCell ref="A10:G10"/>
    <mergeCell ref="A1:G1"/>
    <mergeCell ref="A2:G2"/>
    <mergeCell ref="A4:G4"/>
    <mergeCell ref="A5:G5"/>
    <mergeCell ref="A6:G6"/>
    <mergeCell ref="A7:G7"/>
  </mergeCells>
  <pageMargins left="0.70866141732283472" right="0.70866141732283472" top="0.74803149606299213" bottom="0.74803149606299213" header="0.31496062992125984" footer="0.31496062992125984"/>
  <pageSetup scale="6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K66"/>
  <sheetViews>
    <sheetView topLeftCell="A43" zoomScale="135" zoomScaleNormal="135" workbookViewId="0">
      <selection activeCell="G57" sqref="G57"/>
    </sheetView>
  </sheetViews>
  <sheetFormatPr baseColWidth="10" defaultRowHeight="15"/>
  <cols>
    <col min="1" max="1" width="74.85546875" style="249" customWidth="1"/>
    <col min="2" max="2" width="11.42578125" style="249" customWidth="1"/>
    <col min="3" max="3" width="12.7109375" style="249" customWidth="1"/>
    <col min="4" max="4" width="20" style="249" bestFit="1" customWidth="1"/>
    <col min="5" max="6" width="11.42578125" style="249"/>
    <col min="7" max="7" width="11.42578125" style="309"/>
    <col min="8" max="16384" width="11.42578125" style="249"/>
  </cols>
  <sheetData>
    <row r="1" spans="1:9" ht="20.25">
      <c r="A1" s="517" t="s">
        <v>129</v>
      </c>
      <c r="B1" s="517"/>
      <c r="C1" s="517"/>
      <c r="D1" s="517"/>
      <c r="E1" s="517"/>
      <c r="F1" s="517"/>
      <c r="G1" s="517"/>
    </row>
    <row r="2" spans="1:9" ht="12.75">
      <c r="A2" s="518"/>
      <c r="B2" s="518"/>
      <c r="C2" s="518"/>
      <c r="D2" s="518"/>
      <c r="E2" s="518"/>
      <c r="F2" s="518"/>
      <c r="G2" s="518"/>
    </row>
    <row r="3" spans="1:9" ht="15.75" customHeight="1">
      <c r="A3" s="250"/>
      <c r="B3" s="251"/>
      <c r="C3" s="252"/>
      <c r="D3" s="250"/>
      <c r="E3" s="253"/>
      <c r="F3" s="250"/>
      <c r="G3" s="254"/>
      <c r="H3" s="250"/>
      <c r="I3" s="250"/>
    </row>
    <row r="4" spans="1:9" ht="12.75">
      <c r="A4" s="519" t="s">
        <v>130</v>
      </c>
      <c r="B4" s="519"/>
      <c r="C4" s="519"/>
      <c r="D4" s="519"/>
      <c r="E4" s="519"/>
      <c r="F4" s="519"/>
      <c r="G4" s="519"/>
      <c r="H4" s="255"/>
      <c r="I4" s="250"/>
    </row>
    <row r="5" spans="1:9" ht="15" customHeight="1">
      <c r="A5" s="520" t="s">
        <v>131</v>
      </c>
      <c r="B5" s="520"/>
      <c r="C5" s="520"/>
      <c r="D5" s="520"/>
      <c r="E5" s="520"/>
      <c r="F5" s="520"/>
      <c r="G5" s="520"/>
      <c r="H5" s="255"/>
      <c r="I5" s="250"/>
    </row>
    <row r="6" spans="1:9" ht="12.75" customHeight="1">
      <c r="A6" s="521" t="s">
        <v>132</v>
      </c>
      <c r="B6" s="521"/>
      <c r="C6" s="521"/>
      <c r="D6" s="521"/>
      <c r="E6" s="521"/>
      <c r="F6" s="521"/>
      <c r="G6" s="521"/>
      <c r="H6" s="255"/>
      <c r="I6" s="250"/>
    </row>
    <row r="7" spans="1:9" ht="12.75">
      <c r="A7" s="522" t="s">
        <v>133</v>
      </c>
      <c r="B7" s="522"/>
      <c r="C7" s="522"/>
      <c r="D7" s="522"/>
      <c r="E7" s="522"/>
      <c r="F7" s="522"/>
      <c r="G7" s="522"/>
      <c r="H7" s="255"/>
      <c r="I7" s="250"/>
    </row>
    <row r="8" spans="1:9" ht="12.75">
      <c r="A8" s="256"/>
      <c r="B8" s="256"/>
      <c r="C8" s="256"/>
      <c r="D8" s="256"/>
      <c r="E8" s="256"/>
      <c r="F8" s="256"/>
      <c r="G8" s="257"/>
      <c r="H8" s="250"/>
      <c r="I8" s="250"/>
    </row>
    <row r="9" spans="1:9" ht="12.75">
      <c r="A9" s="516" t="s">
        <v>134</v>
      </c>
      <c r="B9" s="516"/>
      <c r="C9" s="516"/>
      <c r="D9" s="516"/>
      <c r="E9" s="516"/>
      <c r="F9" s="516"/>
      <c r="G9" s="516"/>
      <c r="H9" s="258"/>
    </row>
    <row r="10" spans="1:9" ht="12.75">
      <c r="A10" s="516" t="s">
        <v>167</v>
      </c>
      <c r="B10" s="516"/>
      <c r="C10" s="516"/>
      <c r="D10" s="516"/>
      <c r="E10" s="516"/>
      <c r="F10" s="516"/>
      <c r="G10" s="516"/>
    </row>
    <row r="11" spans="1:9" ht="12.75">
      <c r="A11" s="259"/>
      <c r="B11" s="256"/>
      <c r="C11" s="259"/>
      <c r="D11" s="256"/>
      <c r="E11" s="259" t="s">
        <v>136</v>
      </c>
      <c r="F11" s="256" t="s">
        <v>137</v>
      </c>
      <c r="G11" s="260"/>
    </row>
    <row r="12" spans="1:9" ht="13.5" thickBot="1">
      <c r="A12" s="261" t="s">
        <v>63</v>
      </c>
      <c r="B12" s="256"/>
      <c r="C12" s="256"/>
      <c r="D12" s="256"/>
      <c r="E12" s="256"/>
      <c r="F12" s="256"/>
      <c r="G12" s="260"/>
    </row>
    <row r="13" spans="1:9" ht="12.75">
      <c r="A13" s="262" t="s">
        <v>85</v>
      </c>
      <c r="B13" s="263"/>
      <c r="C13" s="263" t="s">
        <v>138</v>
      </c>
      <c r="D13" s="263" t="s">
        <v>139</v>
      </c>
      <c r="E13" s="263" t="s">
        <v>140</v>
      </c>
      <c r="F13" s="264" t="s">
        <v>141</v>
      </c>
      <c r="G13" s="265"/>
    </row>
    <row r="14" spans="1:9" ht="12.75">
      <c r="A14" s="266" t="s">
        <v>142</v>
      </c>
      <c r="B14" s="267"/>
      <c r="C14" s="267" t="s">
        <v>143</v>
      </c>
      <c r="D14" s="267"/>
      <c r="E14" s="267">
        <v>0.05</v>
      </c>
      <c r="F14" s="268">
        <f>ROUND(E14*G47,2)</f>
        <v>1277.31</v>
      </c>
      <c r="G14" s="265"/>
    </row>
    <row r="15" spans="1:9" ht="12.75">
      <c r="A15" s="266" t="s">
        <v>144</v>
      </c>
      <c r="B15" s="267"/>
      <c r="C15" s="267" t="s">
        <v>145</v>
      </c>
      <c r="D15" s="267"/>
      <c r="E15" s="267">
        <v>0.1</v>
      </c>
      <c r="F15" s="268">
        <f>ROUND(E15*G47,2)</f>
        <v>2554.62</v>
      </c>
      <c r="G15" s="265"/>
    </row>
    <row r="16" spans="1:9" ht="12.75">
      <c r="A16" s="266"/>
      <c r="B16" s="267"/>
      <c r="C16" s="267"/>
      <c r="D16" s="267"/>
      <c r="E16" s="267"/>
      <c r="F16" s="268"/>
      <c r="G16" s="265"/>
    </row>
    <row r="17" spans="1:11" ht="12.75">
      <c r="A17" s="266"/>
      <c r="B17" s="267"/>
      <c r="C17" s="267"/>
      <c r="D17" s="267"/>
      <c r="E17" s="267"/>
      <c r="F17" s="268"/>
      <c r="G17" s="265"/>
    </row>
    <row r="18" spans="1:11" ht="12.75">
      <c r="A18" s="266"/>
      <c r="B18" s="267"/>
      <c r="C18" s="267"/>
      <c r="D18" s="267"/>
      <c r="E18" s="267"/>
      <c r="F18" s="268"/>
      <c r="G18" s="265"/>
    </row>
    <row r="19" spans="1:11" ht="13.5" thickBot="1">
      <c r="A19" s="269"/>
      <c r="B19" s="270"/>
      <c r="C19" s="270"/>
      <c r="D19" s="270"/>
      <c r="E19" s="270"/>
      <c r="F19" s="271"/>
      <c r="G19" s="272"/>
    </row>
    <row r="20" spans="1:11" ht="13.5" thickBot="1">
      <c r="A20" s="256"/>
      <c r="B20" s="256"/>
      <c r="C20" s="256"/>
      <c r="D20" s="256"/>
      <c r="E20" s="256"/>
      <c r="F20" s="273" t="s">
        <v>146</v>
      </c>
      <c r="G20" s="274">
        <f>SUM(F14:F19)</f>
        <v>3831.93</v>
      </c>
    </row>
    <row r="21" spans="1:11" ht="13.5" thickBot="1">
      <c r="A21" s="261" t="s">
        <v>147</v>
      </c>
      <c r="B21" s="256"/>
      <c r="C21" s="256"/>
      <c r="D21" s="256"/>
      <c r="E21" s="256"/>
      <c r="F21" s="256"/>
      <c r="G21" s="260"/>
    </row>
    <row r="22" spans="1:11" ht="12.75">
      <c r="A22" s="275" t="s">
        <v>85</v>
      </c>
      <c r="B22" s="263"/>
      <c r="C22" s="276" t="s">
        <v>104</v>
      </c>
      <c r="D22" s="276" t="s">
        <v>148</v>
      </c>
      <c r="E22" s="276" t="s">
        <v>149</v>
      </c>
      <c r="F22" s="277" t="s">
        <v>141</v>
      </c>
      <c r="G22" s="257"/>
    </row>
    <row r="23" spans="1:11" ht="12.75">
      <c r="A23" s="266" t="s">
        <v>168</v>
      </c>
      <c r="B23" s="267"/>
      <c r="C23" s="278" t="s">
        <v>137</v>
      </c>
      <c r="D23" s="280">
        <v>1674772</v>
      </c>
      <c r="E23" s="278">
        <v>1</v>
      </c>
      <c r="F23" s="280">
        <f>ROUND(D23*E23,2)</f>
        <v>1674772</v>
      </c>
      <c r="G23" s="257"/>
    </row>
    <row r="24" spans="1:11" ht="12.75">
      <c r="A24" s="266" t="s">
        <v>169</v>
      </c>
      <c r="B24" s="267"/>
      <c r="C24" s="278" t="s">
        <v>137</v>
      </c>
      <c r="D24" s="310">
        <v>78962</v>
      </c>
      <c r="E24" s="278">
        <v>1</v>
      </c>
      <c r="F24" s="280">
        <f>ROUND(D24*E24,2)</f>
        <v>78962</v>
      </c>
      <c r="G24" s="257"/>
    </row>
    <row r="25" spans="1:11" ht="12.75">
      <c r="A25" s="266" t="s">
        <v>170</v>
      </c>
      <c r="B25" s="267"/>
      <c r="C25" s="278" t="s">
        <v>137</v>
      </c>
      <c r="D25" s="310">
        <v>20246</v>
      </c>
      <c r="E25" s="278">
        <v>1</v>
      </c>
      <c r="F25" s="280">
        <f>ROUND(D25*E25,2)</f>
        <v>20246</v>
      </c>
      <c r="G25" s="257"/>
    </row>
    <row r="26" spans="1:11" ht="30">
      <c r="A26" s="266"/>
      <c r="B26" s="267"/>
      <c r="C26" s="278"/>
      <c r="D26" s="278"/>
      <c r="E26" s="278"/>
      <c r="F26" s="280"/>
      <c r="G26" s="257"/>
      <c r="K26" s="311"/>
    </row>
    <row r="27" spans="1:11" ht="12.75">
      <c r="A27" s="266"/>
      <c r="B27" s="267"/>
      <c r="C27" s="278"/>
      <c r="D27" s="278"/>
      <c r="E27" s="278"/>
      <c r="F27" s="280"/>
      <c r="G27" s="257"/>
    </row>
    <row r="28" spans="1:11" ht="12.75">
      <c r="A28" s="266"/>
      <c r="B28" s="267"/>
      <c r="C28" s="278"/>
      <c r="D28" s="278"/>
      <c r="E28" s="278"/>
      <c r="F28" s="280"/>
      <c r="G28" s="257"/>
    </row>
    <row r="29" spans="1:11" ht="13.5" thickBot="1">
      <c r="A29" s="281"/>
      <c r="B29" s="282"/>
      <c r="C29" s="283"/>
      <c r="D29" s="283"/>
      <c r="E29" s="283"/>
      <c r="F29" s="284"/>
      <c r="G29" s="285"/>
    </row>
    <row r="30" spans="1:11" ht="13.5" thickBot="1">
      <c r="A30" s="256"/>
      <c r="B30" s="256"/>
      <c r="C30" s="256"/>
      <c r="D30" s="256"/>
      <c r="E30" s="256"/>
      <c r="F30" s="273" t="s">
        <v>146</v>
      </c>
      <c r="G30" s="274">
        <f>SUM(F23:F29)</f>
        <v>1773980</v>
      </c>
    </row>
    <row r="31" spans="1:11" ht="13.5" thickBot="1">
      <c r="A31" s="261" t="s">
        <v>72</v>
      </c>
      <c r="B31" s="256"/>
      <c r="C31" s="256"/>
      <c r="D31" s="256"/>
      <c r="E31" s="256"/>
      <c r="F31" s="256"/>
      <c r="G31" s="260"/>
    </row>
    <row r="32" spans="1:11" ht="12.75">
      <c r="A32" s="286" t="s">
        <v>151</v>
      </c>
      <c r="B32" s="263" t="s">
        <v>152</v>
      </c>
      <c r="C32" s="263" t="s">
        <v>153</v>
      </c>
      <c r="D32" s="263" t="s">
        <v>154</v>
      </c>
      <c r="E32" s="263" t="s">
        <v>155</v>
      </c>
      <c r="F32" s="264" t="s">
        <v>141</v>
      </c>
      <c r="G32" s="265"/>
    </row>
    <row r="33" spans="1:7" ht="12.75">
      <c r="A33" s="287"/>
      <c r="B33" s="267"/>
      <c r="C33" s="267"/>
      <c r="D33" s="267"/>
      <c r="E33" s="267"/>
      <c r="F33" s="268"/>
      <c r="G33" s="265"/>
    </row>
    <row r="34" spans="1:7" ht="12.75">
      <c r="A34" s="287"/>
      <c r="B34" s="267"/>
      <c r="C34" s="267"/>
      <c r="D34" s="267"/>
      <c r="E34" s="267"/>
      <c r="F34" s="268"/>
      <c r="G34" s="265"/>
    </row>
    <row r="35" spans="1:7" ht="12.75">
      <c r="A35" s="287"/>
      <c r="B35" s="267"/>
      <c r="C35" s="267"/>
      <c r="D35" s="267"/>
      <c r="E35" s="267"/>
      <c r="F35" s="268"/>
      <c r="G35" s="265"/>
    </row>
    <row r="36" spans="1:7" ht="13.5" thickBot="1">
      <c r="A36" s="288"/>
      <c r="B36" s="282"/>
      <c r="C36" s="282"/>
      <c r="D36" s="282"/>
      <c r="E36" s="282"/>
      <c r="F36" s="289"/>
      <c r="G36" s="272"/>
    </row>
    <row r="37" spans="1:7" ht="13.5" thickBot="1">
      <c r="A37" s="256"/>
      <c r="B37" s="256"/>
      <c r="C37" s="256"/>
      <c r="D37" s="256"/>
      <c r="E37" s="256"/>
      <c r="F37" s="273" t="s">
        <v>146</v>
      </c>
      <c r="G37" s="274">
        <f>SUM(F33:F36)</f>
        <v>0</v>
      </c>
    </row>
    <row r="38" spans="1:7" ht="13.5" thickBot="1">
      <c r="A38" s="261" t="s">
        <v>78</v>
      </c>
      <c r="B38" s="256"/>
      <c r="C38" s="256"/>
      <c r="D38" s="256"/>
      <c r="E38" s="256"/>
      <c r="F38" s="256"/>
      <c r="G38" s="260"/>
    </row>
    <row r="39" spans="1:7" ht="12.75">
      <c r="A39" s="290" t="s">
        <v>156</v>
      </c>
      <c r="B39" s="263" t="s">
        <v>157</v>
      </c>
      <c r="C39" s="263" t="s">
        <v>158</v>
      </c>
      <c r="D39" s="291" t="s">
        <v>159</v>
      </c>
      <c r="E39" s="264" t="s">
        <v>140</v>
      </c>
      <c r="F39" s="264" t="s">
        <v>141</v>
      </c>
      <c r="G39" s="265"/>
    </row>
    <row r="40" spans="1:7" ht="12.75">
      <c r="A40" s="287" t="s">
        <v>160</v>
      </c>
      <c r="B40" s="267">
        <v>43471.89</v>
      </c>
      <c r="C40" s="292">
        <v>0.85</v>
      </c>
      <c r="D40" s="267">
        <f>ROUND(B40*C40+B40,2)</f>
        <v>80423</v>
      </c>
      <c r="E40" s="293">
        <v>0.2</v>
      </c>
      <c r="F40" s="268">
        <f>D40*E40</f>
        <v>16084.6</v>
      </c>
      <c r="G40" s="265"/>
    </row>
    <row r="41" spans="1:7" ht="12.75">
      <c r="A41" s="287" t="s">
        <v>161</v>
      </c>
      <c r="B41" s="267">
        <v>25571.89</v>
      </c>
      <c r="C41" s="292">
        <v>0.85</v>
      </c>
      <c r="D41" s="267">
        <f>ROUND(B41*C41+B41,2)</f>
        <v>47308</v>
      </c>
      <c r="E41" s="312">
        <v>0.2</v>
      </c>
      <c r="F41" s="268">
        <f>ROUND(E41*D41,2)</f>
        <v>9461.6</v>
      </c>
      <c r="G41" s="265"/>
    </row>
    <row r="42" spans="1:7" ht="12.75">
      <c r="A42" s="287"/>
      <c r="B42" s="267"/>
      <c r="C42" s="267"/>
      <c r="D42" s="267"/>
      <c r="E42" s="267"/>
      <c r="F42" s="268"/>
      <c r="G42" s="265"/>
    </row>
    <row r="43" spans="1:7" ht="12.75">
      <c r="A43" s="287"/>
      <c r="B43" s="267"/>
      <c r="C43" s="267"/>
      <c r="D43" s="267"/>
      <c r="E43" s="267"/>
      <c r="F43" s="268"/>
      <c r="G43" s="265"/>
    </row>
    <row r="44" spans="1:7" ht="12.75">
      <c r="A44" s="287"/>
      <c r="B44" s="267"/>
      <c r="C44" s="267"/>
      <c r="D44" s="267"/>
      <c r="E44" s="267"/>
      <c r="F44" s="268"/>
      <c r="G44" s="265"/>
    </row>
    <row r="45" spans="1:7" ht="12.75">
      <c r="A45" s="287"/>
      <c r="B45" s="267"/>
      <c r="C45" s="267"/>
      <c r="D45" s="267"/>
      <c r="E45" s="267"/>
      <c r="F45" s="268"/>
      <c r="G45" s="265"/>
    </row>
    <row r="46" spans="1:7" ht="13.5" thickBot="1">
      <c r="A46" s="288"/>
      <c r="B46" s="270"/>
      <c r="C46" s="270"/>
      <c r="D46" s="270"/>
      <c r="E46" s="270"/>
      <c r="F46" s="271"/>
      <c r="G46" s="272"/>
    </row>
    <row r="47" spans="1:7" ht="13.5" thickBot="1">
      <c r="A47" s="256"/>
      <c r="B47" s="256"/>
      <c r="C47" s="256"/>
      <c r="D47" s="256"/>
      <c r="E47" s="256"/>
      <c r="F47" s="273" t="s">
        <v>146</v>
      </c>
      <c r="G47" s="274">
        <f>ROUND(SUM(F40:F46),2)</f>
        <v>25546.2</v>
      </c>
    </row>
    <row r="48" spans="1:7" ht="13.5" thickBot="1">
      <c r="A48" s="256"/>
      <c r="B48" s="256"/>
      <c r="C48" s="256"/>
      <c r="D48" s="256"/>
      <c r="E48" s="256"/>
      <c r="F48" s="294"/>
      <c r="G48" s="257"/>
    </row>
    <row r="49" spans="1:9" ht="13.5" thickBot="1">
      <c r="A49" s="256"/>
      <c r="B49" s="256"/>
      <c r="C49" s="256"/>
      <c r="D49" s="273" t="s">
        <v>162</v>
      </c>
      <c r="E49" s="294"/>
      <c r="F49" s="294"/>
      <c r="G49" s="274">
        <f>SUM(G20+G30+G47+G37)</f>
        <v>1803358.13</v>
      </c>
    </row>
    <row r="50" spans="1:9" ht="13.5" thickBot="1">
      <c r="A50" s="261" t="s">
        <v>84</v>
      </c>
      <c r="B50" s="256"/>
      <c r="C50" s="256"/>
      <c r="D50" s="256"/>
      <c r="E50" s="256"/>
      <c r="F50" s="256"/>
      <c r="G50" s="260"/>
    </row>
    <row r="51" spans="1:9" ht="12.75">
      <c r="A51" s="275" t="s">
        <v>85</v>
      </c>
      <c r="B51" s="295"/>
      <c r="C51" s="296"/>
      <c r="D51" s="297"/>
      <c r="E51" s="297" t="s">
        <v>86</v>
      </c>
      <c r="F51" s="296" t="s">
        <v>87</v>
      </c>
      <c r="G51" s="298"/>
    </row>
    <row r="52" spans="1:9" ht="12.75">
      <c r="A52" s="266" t="s">
        <v>90</v>
      </c>
      <c r="B52" s="299"/>
      <c r="C52" s="299"/>
      <c r="D52" s="267"/>
      <c r="E52" s="300">
        <v>0.05</v>
      </c>
      <c r="F52" s="299">
        <f>+G49*E52</f>
        <v>90167.906499999997</v>
      </c>
      <c r="G52" s="301"/>
    </row>
    <row r="53" spans="1:9" ht="12.75">
      <c r="A53" s="266" t="s">
        <v>127</v>
      </c>
      <c r="B53" s="299"/>
      <c r="C53" s="299"/>
      <c r="D53" s="267"/>
      <c r="E53" s="300">
        <v>0.03</v>
      </c>
      <c r="F53" s="299">
        <f>+G49*E53</f>
        <v>54100.743899999994</v>
      </c>
      <c r="G53" s="301"/>
    </row>
    <row r="54" spans="1:9" ht="13.5" thickBot="1">
      <c r="A54" s="269" t="s">
        <v>24</v>
      </c>
      <c r="B54" s="302"/>
      <c r="C54" s="302"/>
      <c r="D54" s="270"/>
      <c r="E54" s="303">
        <v>0.14000000000000001</v>
      </c>
      <c r="F54" s="299">
        <f>+G49*E54</f>
        <v>252470.13820000002</v>
      </c>
      <c r="G54" s="304"/>
      <c r="I54" s="305"/>
    </row>
    <row r="55" spans="1:9" ht="13.5" thickBot="1">
      <c r="A55" s="256"/>
      <c r="B55" s="256"/>
      <c r="C55" s="256"/>
      <c r="D55" s="256"/>
      <c r="E55" s="256"/>
      <c r="F55" s="273" t="s">
        <v>146</v>
      </c>
      <c r="G55" s="304">
        <f>+F52+F53+F54</f>
        <v>396738.78859999997</v>
      </c>
    </row>
    <row r="56" spans="1:9" ht="13.5" thickBot="1">
      <c r="A56" s="256"/>
      <c r="B56" s="256"/>
      <c r="C56" s="256"/>
      <c r="D56" s="256"/>
      <c r="E56" s="256"/>
      <c r="F56" s="256"/>
      <c r="G56" s="260"/>
    </row>
    <row r="57" spans="1:9" ht="13.5" thickBot="1">
      <c r="B57" s="256"/>
      <c r="C57" s="273" t="s">
        <v>163</v>
      </c>
      <c r="D57" s="294"/>
      <c r="E57" s="294"/>
      <c r="F57" s="294"/>
      <c r="G57" s="274">
        <f>ROUND(SUM(G49+G55),0)</f>
        <v>2200097</v>
      </c>
    </row>
    <row r="58" spans="1:9" ht="12.75">
      <c r="A58" s="306"/>
      <c r="B58" s="256"/>
      <c r="C58" s="273"/>
      <c r="D58" s="294"/>
      <c r="E58" s="294"/>
      <c r="F58" s="294"/>
      <c r="G58" s="257"/>
    </row>
    <row r="59" spans="1:9" ht="12.75">
      <c r="A59" s="256"/>
      <c r="B59" s="256"/>
      <c r="C59" s="256"/>
      <c r="D59" s="256"/>
      <c r="E59" s="256"/>
      <c r="F59" s="256"/>
      <c r="G59" s="260"/>
    </row>
    <row r="60" spans="1:9" ht="12.75">
      <c r="A60" s="259" t="s">
        <v>164</v>
      </c>
      <c r="B60" s="256"/>
      <c r="C60" s="256"/>
      <c r="D60" s="256"/>
      <c r="E60" s="306" t="s">
        <v>165</v>
      </c>
      <c r="G60" s="260"/>
    </row>
    <row r="61" spans="1:9" ht="20.25">
      <c r="A61" s="307"/>
      <c r="B61" s="294"/>
      <c r="C61" s="294"/>
      <c r="D61" s="294"/>
      <c r="E61" s="294"/>
      <c r="F61" s="294"/>
      <c r="G61" s="308"/>
    </row>
    <row r="62" spans="1:9" ht="12.75">
      <c r="A62" s="259" t="s">
        <v>166</v>
      </c>
      <c r="B62" s="256"/>
      <c r="C62" s="256"/>
      <c r="D62" s="256"/>
      <c r="E62" s="259"/>
      <c r="F62" s="256"/>
      <c r="G62" s="260"/>
    </row>
    <row r="63" spans="1:9" ht="12.75">
      <c r="A63" s="256"/>
      <c r="B63" s="256"/>
      <c r="C63" s="256"/>
      <c r="D63" s="256"/>
      <c r="E63" s="256"/>
      <c r="F63" s="256"/>
      <c r="G63" s="260"/>
    </row>
    <row r="64" spans="1:9" ht="12.75">
      <c r="A64" s="256"/>
      <c r="B64" s="256"/>
      <c r="C64" s="256"/>
      <c r="D64" s="256"/>
      <c r="E64" s="256"/>
      <c r="F64" s="256"/>
      <c r="G64" s="260"/>
    </row>
    <row r="65" spans="1:7" ht="12.75">
      <c r="A65" s="256"/>
      <c r="B65" s="256"/>
      <c r="C65" s="256"/>
      <c r="D65" s="256"/>
      <c r="E65" s="256"/>
      <c r="F65" s="256"/>
      <c r="G65" s="260"/>
    </row>
    <row r="66" spans="1:7" ht="12.75">
      <c r="A66" s="256"/>
      <c r="B66" s="256"/>
      <c r="C66" s="256"/>
      <c r="D66" s="256"/>
      <c r="E66" s="256"/>
      <c r="F66" s="256"/>
      <c r="G66" s="260"/>
    </row>
  </sheetData>
  <mergeCells count="8">
    <mergeCell ref="A9:G9"/>
    <mergeCell ref="A10:G10"/>
    <mergeCell ref="A1:G1"/>
    <mergeCell ref="A2:G2"/>
    <mergeCell ref="A4:G4"/>
    <mergeCell ref="A5:G5"/>
    <mergeCell ref="A6:G6"/>
    <mergeCell ref="A7:G7"/>
  </mergeCells>
  <pageMargins left="0.70866141732283472" right="0.70866141732283472" top="0.74803149606299213" bottom="0.74803149606299213" header="0.31496062992125984" footer="0.31496062992125984"/>
  <pageSetup scale="6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</sheetPr>
  <dimension ref="A1:I66"/>
  <sheetViews>
    <sheetView topLeftCell="A40" zoomScale="129" zoomScaleNormal="129" workbookViewId="0">
      <selection activeCell="E54" sqref="E54"/>
    </sheetView>
  </sheetViews>
  <sheetFormatPr baseColWidth="10" defaultRowHeight="15"/>
  <cols>
    <col min="1" max="1" width="74.85546875" style="249" customWidth="1"/>
    <col min="2" max="2" width="11.42578125" style="249" customWidth="1"/>
    <col min="3" max="3" width="12.7109375" style="249" customWidth="1"/>
    <col min="4" max="6" width="11.42578125" style="249"/>
    <col min="7" max="7" width="11.42578125" style="309"/>
    <col min="8" max="16384" width="11.42578125" style="249"/>
  </cols>
  <sheetData>
    <row r="1" spans="1:9" ht="20.25">
      <c r="A1" s="517" t="s">
        <v>129</v>
      </c>
      <c r="B1" s="517"/>
      <c r="C1" s="517"/>
      <c r="D1" s="517"/>
      <c r="E1" s="517"/>
      <c r="F1" s="517"/>
      <c r="G1" s="517"/>
    </row>
    <row r="2" spans="1:9" ht="12.75">
      <c r="A2" s="518"/>
      <c r="B2" s="518"/>
      <c r="C2" s="518"/>
      <c r="D2" s="518"/>
      <c r="E2" s="518"/>
      <c r="F2" s="518"/>
      <c r="G2" s="518"/>
    </row>
    <row r="3" spans="1:9" ht="15.75" customHeight="1">
      <c r="A3" s="250"/>
      <c r="B3" s="251"/>
      <c r="C3" s="252"/>
      <c r="D3" s="250"/>
      <c r="E3" s="253"/>
      <c r="F3" s="250"/>
      <c r="G3" s="254"/>
      <c r="H3" s="250"/>
      <c r="I3" s="250"/>
    </row>
    <row r="4" spans="1:9" ht="12.75">
      <c r="A4" s="519" t="s">
        <v>130</v>
      </c>
      <c r="B4" s="519"/>
      <c r="C4" s="519"/>
      <c r="D4" s="519"/>
      <c r="E4" s="519"/>
      <c r="F4" s="519"/>
      <c r="G4" s="519"/>
      <c r="H4" s="255"/>
      <c r="I4" s="250"/>
    </row>
    <row r="5" spans="1:9" ht="15" customHeight="1">
      <c r="A5" s="520" t="s">
        <v>131</v>
      </c>
      <c r="B5" s="520"/>
      <c r="C5" s="520"/>
      <c r="D5" s="520"/>
      <c r="E5" s="520"/>
      <c r="F5" s="520"/>
      <c r="G5" s="520"/>
      <c r="H5" s="255"/>
      <c r="I5" s="250"/>
    </row>
    <row r="6" spans="1:9" ht="12.75" customHeight="1">
      <c r="A6" s="521" t="s">
        <v>132</v>
      </c>
      <c r="B6" s="521"/>
      <c r="C6" s="521"/>
      <c r="D6" s="521"/>
      <c r="E6" s="521"/>
      <c r="F6" s="521"/>
      <c r="G6" s="521"/>
      <c r="H6" s="255"/>
      <c r="I6" s="250"/>
    </row>
    <row r="7" spans="1:9" ht="12.75">
      <c r="A7" s="522" t="s">
        <v>133</v>
      </c>
      <c r="B7" s="522"/>
      <c r="C7" s="522"/>
      <c r="D7" s="522"/>
      <c r="E7" s="522"/>
      <c r="F7" s="522"/>
      <c r="G7" s="522"/>
      <c r="H7" s="255"/>
      <c r="I7" s="250"/>
    </row>
    <row r="8" spans="1:9" ht="12.75">
      <c r="A8" s="256"/>
      <c r="B8" s="256"/>
      <c r="C8" s="256"/>
      <c r="D8" s="256"/>
      <c r="E8" s="256"/>
      <c r="F8" s="256"/>
      <c r="G8" s="257"/>
      <c r="H8" s="250"/>
      <c r="I8" s="250"/>
    </row>
    <row r="9" spans="1:9" ht="12.75">
      <c r="A9" s="516" t="s">
        <v>134</v>
      </c>
      <c r="B9" s="516"/>
      <c r="C9" s="516"/>
      <c r="D9" s="516"/>
      <c r="E9" s="516"/>
      <c r="F9" s="516"/>
      <c r="G9" s="516"/>
      <c r="H9" s="258"/>
    </row>
    <row r="10" spans="1:9" ht="12.75">
      <c r="A10" s="516" t="s">
        <v>171</v>
      </c>
      <c r="B10" s="516"/>
      <c r="C10" s="516"/>
      <c r="D10" s="516"/>
      <c r="E10" s="516"/>
      <c r="F10" s="516"/>
      <c r="G10" s="516"/>
    </row>
    <row r="11" spans="1:9" ht="12.75">
      <c r="A11" s="259"/>
      <c r="B11" s="256"/>
      <c r="C11" s="259"/>
      <c r="D11" s="256"/>
      <c r="E11" s="259" t="s">
        <v>136</v>
      </c>
      <c r="F11" s="256" t="s">
        <v>109</v>
      </c>
      <c r="G11" s="260"/>
    </row>
    <row r="12" spans="1:9" ht="13.5" thickBot="1">
      <c r="A12" s="261" t="s">
        <v>63</v>
      </c>
      <c r="B12" s="256"/>
      <c r="C12" s="256"/>
      <c r="D12" s="256"/>
      <c r="E12" s="256"/>
      <c r="F12" s="256"/>
      <c r="G12" s="260"/>
    </row>
    <row r="13" spans="1:9" ht="12.75">
      <c r="A13" s="262" t="s">
        <v>85</v>
      </c>
      <c r="B13" s="263"/>
      <c r="C13" s="263" t="s">
        <v>138</v>
      </c>
      <c r="D13" s="263" t="s">
        <v>139</v>
      </c>
      <c r="E13" s="263" t="s">
        <v>140</v>
      </c>
      <c r="F13" s="264" t="s">
        <v>141</v>
      </c>
      <c r="G13" s="265"/>
    </row>
    <row r="14" spans="1:9" ht="12.75">
      <c r="A14" s="266" t="s">
        <v>142</v>
      </c>
      <c r="B14" s="267"/>
      <c r="C14" s="267" t="s">
        <v>143</v>
      </c>
      <c r="D14" s="267"/>
      <c r="E14" s="267">
        <v>0.05</v>
      </c>
      <c r="F14" s="268">
        <f>ROUND(E14*G47,2)</f>
        <v>574.79</v>
      </c>
      <c r="G14" s="265"/>
    </row>
    <row r="15" spans="1:9" ht="12.75">
      <c r="A15" s="266" t="s">
        <v>144</v>
      </c>
      <c r="B15" s="267"/>
      <c r="C15" s="267" t="s">
        <v>145</v>
      </c>
      <c r="D15" s="267"/>
      <c r="E15" s="267">
        <v>0.1</v>
      </c>
      <c r="F15" s="268">
        <f>ROUND(E15*G47,2)</f>
        <v>1149.58</v>
      </c>
      <c r="G15" s="265"/>
    </row>
    <row r="16" spans="1:9" ht="12.75">
      <c r="A16" s="266"/>
      <c r="B16" s="267"/>
      <c r="C16" s="267"/>
      <c r="D16" s="267"/>
      <c r="E16" s="267"/>
      <c r="F16" s="268"/>
      <c r="G16" s="265"/>
    </row>
    <row r="17" spans="1:7" ht="12.75">
      <c r="A17" s="266"/>
      <c r="B17" s="267"/>
      <c r="C17" s="267"/>
      <c r="D17" s="267"/>
      <c r="E17" s="267"/>
      <c r="F17" s="268"/>
      <c r="G17" s="265"/>
    </row>
    <row r="18" spans="1:7" ht="12.75">
      <c r="A18" s="266"/>
      <c r="B18" s="267"/>
      <c r="C18" s="267"/>
      <c r="D18" s="267"/>
      <c r="E18" s="267"/>
      <c r="F18" s="268"/>
      <c r="G18" s="265"/>
    </row>
    <row r="19" spans="1:7" ht="13.5" thickBot="1">
      <c r="A19" s="269"/>
      <c r="B19" s="270"/>
      <c r="C19" s="270"/>
      <c r="D19" s="270"/>
      <c r="E19" s="270"/>
      <c r="F19" s="271"/>
      <c r="G19" s="272"/>
    </row>
    <row r="20" spans="1:7" ht="13.5" thickBot="1">
      <c r="A20" s="256"/>
      <c r="B20" s="256"/>
      <c r="C20" s="256"/>
      <c r="D20" s="256"/>
      <c r="E20" s="256"/>
      <c r="F20" s="273" t="s">
        <v>146</v>
      </c>
      <c r="G20" s="274">
        <f>SUM(F14:F19)</f>
        <v>1724.37</v>
      </c>
    </row>
    <row r="21" spans="1:7" ht="13.5" thickBot="1">
      <c r="A21" s="261" t="s">
        <v>147</v>
      </c>
      <c r="B21" s="256"/>
      <c r="C21" s="256"/>
      <c r="D21" s="256"/>
      <c r="E21" s="256"/>
      <c r="F21" s="256"/>
      <c r="G21" s="260"/>
    </row>
    <row r="22" spans="1:7" ht="12.75">
      <c r="A22" s="275" t="s">
        <v>85</v>
      </c>
      <c r="B22" s="263"/>
      <c r="C22" s="276" t="s">
        <v>104</v>
      </c>
      <c r="D22" s="276" t="s">
        <v>148</v>
      </c>
      <c r="E22" s="276" t="s">
        <v>149</v>
      </c>
      <c r="F22" s="277" t="s">
        <v>141</v>
      </c>
      <c r="G22" s="257"/>
    </row>
    <row r="23" spans="1:7" ht="12.75">
      <c r="A23" s="266" t="s">
        <v>172</v>
      </c>
      <c r="B23" s="267"/>
      <c r="C23" s="278" t="s">
        <v>137</v>
      </c>
      <c r="D23" s="278">
        <v>24000</v>
      </c>
      <c r="E23" s="310">
        <v>0.3</v>
      </c>
      <c r="F23" s="280">
        <f>ROUND(D23*E23,2)</f>
        <v>7200</v>
      </c>
      <c r="G23" s="257"/>
    </row>
    <row r="24" spans="1:7" ht="12.75">
      <c r="A24" s="266"/>
      <c r="B24" s="267"/>
      <c r="C24" s="278"/>
      <c r="D24" s="278"/>
      <c r="E24" s="278"/>
      <c r="F24" s="280"/>
      <c r="G24" s="257"/>
    </row>
    <row r="25" spans="1:7" ht="12.75">
      <c r="A25" s="266"/>
      <c r="B25" s="267"/>
      <c r="C25" s="278"/>
      <c r="D25" s="278"/>
      <c r="E25" s="278"/>
      <c r="F25" s="280"/>
      <c r="G25" s="257"/>
    </row>
    <row r="26" spans="1:7" ht="12.75">
      <c r="A26" s="266"/>
      <c r="B26" s="267"/>
      <c r="C26" s="278"/>
      <c r="D26" s="278"/>
      <c r="E26" s="278"/>
      <c r="F26" s="280"/>
      <c r="G26" s="257"/>
    </row>
    <row r="27" spans="1:7" ht="12.75">
      <c r="A27" s="266"/>
      <c r="B27" s="267"/>
      <c r="C27" s="278"/>
      <c r="D27" s="278"/>
      <c r="E27" s="278"/>
      <c r="F27" s="280"/>
      <c r="G27" s="257"/>
    </row>
    <row r="28" spans="1:7" ht="12.75">
      <c r="A28" s="266"/>
      <c r="B28" s="267"/>
      <c r="C28" s="278"/>
      <c r="D28" s="278"/>
      <c r="E28" s="278"/>
      <c r="F28" s="280"/>
      <c r="G28" s="257"/>
    </row>
    <row r="29" spans="1:7" ht="13.5" thickBot="1">
      <c r="A29" s="281"/>
      <c r="B29" s="282"/>
      <c r="C29" s="283"/>
      <c r="D29" s="283"/>
      <c r="E29" s="283"/>
      <c r="F29" s="284"/>
      <c r="G29" s="285"/>
    </row>
    <row r="30" spans="1:7" ht="13.5" thickBot="1">
      <c r="A30" s="256"/>
      <c r="B30" s="256"/>
      <c r="C30" s="256"/>
      <c r="D30" s="256"/>
      <c r="E30" s="256"/>
      <c r="F30" s="273" t="s">
        <v>146</v>
      </c>
      <c r="G30" s="274">
        <f>SUM(F23:F29)</f>
        <v>7200</v>
      </c>
    </row>
    <row r="31" spans="1:7" ht="13.5" thickBot="1">
      <c r="A31" s="261" t="s">
        <v>72</v>
      </c>
      <c r="B31" s="256"/>
      <c r="C31" s="256"/>
      <c r="D31" s="256"/>
      <c r="E31" s="256"/>
      <c r="F31" s="256"/>
      <c r="G31" s="260"/>
    </row>
    <row r="32" spans="1:7" ht="12.75">
      <c r="A32" s="286" t="s">
        <v>151</v>
      </c>
      <c r="B32" s="263" t="s">
        <v>152</v>
      </c>
      <c r="C32" s="263" t="s">
        <v>153</v>
      </c>
      <c r="D32" s="263" t="s">
        <v>154</v>
      </c>
      <c r="E32" s="263" t="s">
        <v>155</v>
      </c>
      <c r="F32" s="264" t="s">
        <v>141</v>
      </c>
      <c r="G32" s="265"/>
    </row>
    <row r="33" spans="1:7" ht="12.75">
      <c r="A33" s="287"/>
      <c r="B33" s="267"/>
      <c r="C33" s="267"/>
      <c r="D33" s="267"/>
      <c r="E33" s="267"/>
      <c r="F33" s="268"/>
      <c r="G33" s="265"/>
    </row>
    <row r="34" spans="1:7" ht="12.75">
      <c r="A34" s="287"/>
      <c r="B34" s="267"/>
      <c r="C34" s="267"/>
      <c r="D34" s="267"/>
      <c r="E34" s="267"/>
      <c r="F34" s="268"/>
      <c r="G34" s="265"/>
    </row>
    <row r="35" spans="1:7" ht="12.75">
      <c r="A35" s="287"/>
      <c r="B35" s="267"/>
      <c r="C35" s="267"/>
      <c r="D35" s="267"/>
      <c r="E35" s="267"/>
      <c r="F35" s="268"/>
      <c r="G35" s="265"/>
    </row>
    <row r="36" spans="1:7" ht="13.5" thickBot="1">
      <c r="A36" s="288"/>
      <c r="B36" s="282"/>
      <c r="C36" s="282"/>
      <c r="D36" s="282"/>
      <c r="E36" s="282"/>
      <c r="F36" s="289"/>
      <c r="G36" s="272"/>
    </row>
    <row r="37" spans="1:7" ht="13.5" thickBot="1">
      <c r="A37" s="256"/>
      <c r="B37" s="256"/>
      <c r="C37" s="256"/>
      <c r="D37" s="256"/>
      <c r="E37" s="256"/>
      <c r="F37" s="273" t="s">
        <v>146</v>
      </c>
      <c r="G37" s="274">
        <f>SUM(F33:F36)</f>
        <v>0</v>
      </c>
    </row>
    <row r="38" spans="1:7" ht="13.5" thickBot="1">
      <c r="A38" s="261" t="s">
        <v>78</v>
      </c>
      <c r="B38" s="256"/>
      <c r="C38" s="256"/>
      <c r="D38" s="256"/>
      <c r="E38" s="256"/>
      <c r="F38" s="256"/>
      <c r="G38" s="260"/>
    </row>
    <row r="39" spans="1:7" ht="12.75">
      <c r="A39" s="290" t="s">
        <v>156</v>
      </c>
      <c r="B39" s="263" t="s">
        <v>157</v>
      </c>
      <c r="C39" s="263" t="s">
        <v>158</v>
      </c>
      <c r="D39" s="291" t="s">
        <v>159</v>
      </c>
      <c r="E39" s="264" t="s">
        <v>140</v>
      </c>
      <c r="F39" s="264" t="s">
        <v>141</v>
      </c>
      <c r="G39" s="265"/>
    </row>
    <row r="40" spans="1:7" ht="12.75">
      <c r="A40" s="287" t="s">
        <v>160</v>
      </c>
      <c r="B40" s="267">
        <v>43471.89</v>
      </c>
      <c r="C40" s="292">
        <v>0.85</v>
      </c>
      <c r="D40" s="267">
        <f>ROUND(B40*C40+B40,2)</f>
        <v>80423</v>
      </c>
      <c r="E40" s="267">
        <v>0.09</v>
      </c>
      <c r="F40" s="268">
        <f>D40*E40</f>
        <v>7238.07</v>
      </c>
      <c r="G40" s="265"/>
    </row>
    <row r="41" spans="1:7" ht="12.75">
      <c r="A41" s="287" t="s">
        <v>161</v>
      </c>
      <c r="B41" s="267">
        <v>25571.89</v>
      </c>
      <c r="C41" s="292">
        <v>0.85</v>
      </c>
      <c r="D41" s="267">
        <f>ROUND(B41*C41+B41,2)</f>
        <v>47308</v>
      </c>
      <c r="E41" s="267">
        <v>0.09</v>
      </c>
      <c r="F41" s="268">
        <f>ROUND(E41*D41,2)</f>
        <v>4257.72</v>
      </c>
      <c r="G41" s="265"/>
    </row>
    <row r="42" spans="1:7" ht="12.75">
      <c r="A42" s="287"/>
      <c r="B42" s="267"/>
      <c r="C42" s="267"/>
      <c r="D42" s="267"/>
      <c r="E42" s="267"/>
      <c r="F42" s="268"/>
      <c r="G42" s="265"/>
    </row>
    <row r="43" spans="1:7" ht="12.75">
      <c r="A43" s="287"/>
      <c r="B43" s="267"/>
      <c r="C43" s="267"/>
      <c r="D43" s="267"/>
      <c r="E43" s="267"/>
      <c r="F43" s="268"/>
      <c r="G43" s="265"/>
    </row>
    <row r="44" spans="1:7" ht="12.75">
      <c r="A44" s="287"/>
      <c r="B44" s="267"/>
      <c r="C44" s="267"/>
      <c r="D44" s="267"/>
      <c r="E44" s="267"/>
      <c r="F44" s="268"/>
      <c r="G44" s="265"/>
    </row>
    <row r="45" spans="1:7" ht="12.75">
      <c r="A45" s="287"/>
      <c r="B45" s="267"/>
      <c r="C45" s="267"/>
      <c r="D45" s="267"/>
      <c r="E45" s="267"/>
      <c r="F45" s="268"/>
      <c r="G45" s="265"/>
    </row>
    <row r="46" spans="1:7" ht="13.5" thickBot="1">
      <c r="A46" s="288"/>
      <c r="B46" s="270"/>
      <c r="C46" s="270"/>
      <c r="D46" s="270"/>
      <c r="E46" s="270"/>
      <c r="F46" s="271"/>
      <c r="G46" s="272"/>
    </row>
    <row r="47" spans="1:7" ht="13.5" thickBot="1">
      <c r="A47" s="256"/>
      <c r="B47" s="256"/>
      <c r="C47" s="256"/>
      <c r="D47" s="256"/>
      <c r="E47" s="256"/>
      <c r="F47" s="273" t="s">
        <v>146</v>
      </c>
      <c r="G47" s="274">
        <f>ROUND(SUM(F40:F46),2)</f>
        <v>11495.79</v>
      </c>
    </row>
    <row r="48" spans="1:7" ht="13.5" thickBot="1">
      <c r="A48" s="256"/>
      <c r="B48" s="256"/>
      <c r="C48" s="256"/>
      <c r="D48" s="256"/>
      <c r="E48" s="256"/>
      <c r="F48" s="294"/>
      <c r="G48" s="257"/>
    </row>
    <row r="49" spans="1:7" ht="13.5" thickBot="1">
      <c r="A49" s="256"/>
      <c r="B49" s="256"/>
      <c r="C49" s="256"/>
      <c r="D49" s="273" t="s">
        <v>162</v>
      </c>
      <c r="E49" s="294"/>
      <c r="F49" s="294"/>
      <c r="G49" s="274">
        <f>SUM(G20+G30+G47+G37)</f>
        <v>20420.16</v>
      </c>
    </row>
    <row r="50" spans="1:7" ht="13.5" thickBot="1">
      <c r="A50" s="261" t="s">
        <v>84</v>
      </c>
      <c r="B50" s="256"/>
      <c r="C50" s="256"/>
      <c r="D50" s="256"/>
      <c r="E50" s="256"/>
      <c r="F50" s="256"/>
      <c r="G50" s="260"/>
    </row>
    <row r="51" spans="1:7" ht="12.75">
      <c r="A51" s="275" t="s">
        <v>85</v>
      </c>
      <c r="B51" s="295"/>
      <c r="C51" s="296"/>
      <c r="D51" s="297"/>
      <c r="E51" s="297" t="s">
        <v>86</v>
      </c>
      <c r="F51" s="296" t="s">
        <v>87</v>
      </c>
      <c r="G51" s="298"/>
    </row>
    <row r="52" spans="1:7" ht="12.75">
      <c r="A52" s="266" t="s">
        <v>90</v>
      </c>
      <c r="B52" s="299"/>
      <c r="C52" s="299"/>
      <c r="D52" s="267"/>
      <c r="E52" s="300">
        <v>0.05</v>
      </c>
      <c r="F52" s="299">
        <f>+G49*E52</f>
        <v>1021.008</v>
      </c>
      <c r="G52" s="301"/>
    </row>
    <row r="53" spans="1:7" ht="12.75">
      <c r="A53" s="266" t="s">
        <v>127</v>
      </c>
      <c r="B53" s="299"/>
      <c r="C53" s="299"/>
      <c r="D53" s="267"/>
      <c r="E53" s="300">
        <v>0.03</v>
      </c>
      <c r="F53" s="299">
        <f>+G49*E53</f>
        <v>612.60479999999995</v>
      </c>
      <c r="G53" s="301"/>
    </row>
    <row r="54" spans="1:7" ht="13.5" thickBot="1">
      <c r="A54" s="269" t="s">
        <v>24</v>
      </c>
      <c r="B54" s="302"/>
      <c r="C54" s="302"/>
      <c r="D54" s="270"/>
      <c r="E54" s="303">
        <v>0.14000000000000001</v>
      </c>
      <c r="F54" s="299">
        <f>+G49*E54</f>
        <v>2858.8224000000005</v>
      </c>
      <c r="G54" s="304"/>
    </row>
    <row r="55" spans="1:7" ht="13.5" thickBot="1">
      <c r="A55" s="256"/>
      <c r="B55" s="256"/>
      <c r="C55" s="256"/>
      <c r="D55" s="256"/>
      <c r="E55" s="256"/>
      <c r="F55" s="273" t="s">
        <v>146</v>
      </c>
      <c r="G55" s="304">
        <f>+F52+F53+F54</f>
        <v>4492.4351999999999</v>
      </c>
    </row>
    <row r="56" spans="1:7" ht="13.5" thickBot="1">
      <c r="A56" s="256"/>
      <c r="B56" s="256"/>
      <c r="C56" s="256"/>
      <c r="D56" s="256"/>
      <c r="E56" s="256"/>
      <c r="F56" s="256"/>
      <c r="G56" s="260"/>
    </row>
    <row r="57" spans="1:7" ht="13.5" thickBot="1">
      <c r="B57" s="256"/>
      <c r="C57" s="273" t="s">
        <v>163</v>
      </c>
      <c r="D57" s="294"/>
      <c r="E57" s="294"/>
      <c r="F57" s="294"/>
      <c r="G57" s="274">
        <f>ROUND(SUM(G49+G55),0)</f>
        <v>24913</v>
      </c>
    </row>
    <row r="58" spans="1:7" ht="12.75">
      <c r="A58" s="306"/>
      <c r="B58" s="256"/>
      <c r="C58" s="273"/>
      <c r="D58" s="294"/>
      <c r="E58" s="294"/>
      <c r="F58" s="294"/>
      <c r="G58" s="257"/>
    </row>
    <row r="59" spans="1:7" ht="12.75">
      <c r="A59" s="256"/>
      <c r="B59" s="256"/>
      <c r="C59" s="256"/>
      <c r="D59" s="256"/>
      <c r="E59" s="256"/>
      <c r="F59" s="256"/>
      <c r="G59" s="260"/>
    </row>
    <row r="60" spans="1:7" ht="12.75">
      <c r="A60" s="259" t="s">
        <v>164</v>
      </c>
      <c r="B60" s="256"/>
      <c r="C60" s="256"/>
      <c r="D60" s="256"/>
      <c r="E60" s="306" t="s">
        <v>165</v>
      </c>
      <c r="G60" s="260"/>
    </row>
    <row r="61" spans="1:7" ht="20.25">
      <c r="A61" s="307"/>
      <c r="B61" s="294"/>
      <c r="C61" s="294"/>
      <c r="D61" s="294"/>
      <c r="E61" s="294"/>
      <c r="F61" s="294"/>
      <c r="G61" s="308"/>
    </row>
    <row r="62" spans="1:7" ht="12.75">
      <c r="A62" s="259" t="s">
        <v>166</v>
      </c>
      <c r="B62" s="256"/>
      <c r="C62" s="256"/>
      <c r="D62" s="256"/>
      <c r="E62" s="259"/>
      <c r="F62" s="256"/>
      <c r="G62" s="260"/>
    </row>
    <row r="63" spans="1:7" ht="12.75">
      <c r="A63" s="256"/>
      <c r="B63" s="256"/>
      <c r="C63" s="256"/>
      <c r="D63" s="256"/>
      <c r="E63" s="256"/>
      <c r="F63" s="256"/>
      <c r="G63" s="260"/>
    </row>
    <row r="64" spans="1:7" ht="12.75">
      <c r="A64" s="256"/>
      <c r="B64" s="256"/>
      <c r="C64" s="256"/>
      <c r="D64" s="256"/>
      <c r="E64" s="256"/>
      <c r="F64" s="256"/>
      <c r="G64" s="260"/>
    </row>
    <row r="65" spans="1:7" ht="12.75">
      <c r="A65" s="256"/>
      <c r="B65" s="256"/>
      <c r="C65" s="256"/>
      <c r="D65" s="256"/>
      <c r="E65" s="256"/>
      <c r="F65" s="256"/>
      <c r="G65" s="260"/>
    </row>
    <row r="66" spans="1:7" ht="12.75">
      <c r="A66" s="256"/>
      <c r="B66" s="256"/>
      <c r="C66" s="256"/>
      <c r="D66" s="256"/>
      <c r="E66" s="256"/>
      <c r="F66" s="256"/>
      <c r="G66" s="260"/>
    </row>
  </sheetData>
  <mergeCells count="8">
    <mergeCell ref="A9:G9"/>
    <mergeCell ref="A10:G10"/>
    <mergeCell ref="A1:G1"/>
    <mergeCell ref="A2:G2"/>
    <mergeCell ref="A4:G4"/>
    <mergeCell ref="A5:G5"/>
    <mergeCell ref="A6:G6"/>
    <mergeCell ref="A7:G7"/>
  </mergeCells>
  <pageMargins left="0.70866141732283472" right="0.70866141732283472" top="0.74803149606299213" bottom="0.74803149606299213" header="0.31496062992125984" footer="0.31496062992125984"/>
  <pageSetup scale="61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I66"/>
  <sheetViews>
    <sheetView topLeftCell="A38" zoomScale="115" zoomScaleNormal="115" workbookViewId="0">
      <selection activeCell="E54" sqref="E54"/>
    </sheetView>
  </sheetViews>
  <sheetFormatPr baseColWidth="10" defaultRowHeight="15"/>
  <cols>
    <col min="1" max="1" width="74.85546875" style="249" customWidth="1"/>
    <col min="2" max="2" width="11.42578125" style="249" customWidth="1"/>
    <col min="3" max="3" width="12.7109375" style="249" customWidth="1"/>
    <col min="4" max="6" width="11.42578125" style="249"/>
    <col min="7" max="7" width="11.42578125" style="309"/>
    <col min="8" max="16384" width="11.42578125" style="249"/>
  </cols>
  <sheetData>
    <row r="1" spans="1:9" ht="20.25">
      <c r="A1" s="517" t="s">
        <v>129</v>
      </c>
      <c r="B1" s="517"/>
      <c r="C1" s="517"/>
      <c r="D1" s="517"/>
      <c r="E1" s="517"/>
      <c r="F1" s="517"/>
      <c r="G1" s="517"/>
    </row>
    <row r="2" spans="1:9" ht="12.75">
      <c r="A2" s="518"/>
      <c r="B2" s="518"/>
      <c r="C2" s="518"/>
      <c r="D2" s="518"/>
      <c r="E2" s="518"/>
      <c r="F2" s="518"/>
      <c r="G2" s="518"/>
    </row>
    <row r="3" spans="1:9" ht="15.75" customHeight="1">
      <c r="A3" s="250"/>
      <c r="B3" s="251"/>
      <c r="C3" s="252"/>
      <c r="D3" s="250"/>
      <c r="E3" s="253"/>
      <c r="F3" s="250"/>
      <c r="G3" s="254"/>
      <c r="H3" s="250"/>
      <c r="I3" s="250"/>
    </row>
    <row r="4" spans="1:9" ht="12.75">
      <c r="A4" s="519" t="s">
        <v>130</v>
      </c>
      <c r="B4" s="519"/>
      <c r="C4" s="519"/>
      <c r="D4" s="519"/>
      <c r="E4" s="519"/>
      <c r="F4" s="519"/>
      <c r="G4" s="519"/>
      <c r="H4" s="255"/>
      <c r="I4" s="250"/>
    </row>
    <row r="5" spans="1:9" ht="15" customHeight="1">
      <c r="A5" s="520" t="s">
        <v>131</v>
      </c>
      <c r="B5" s="520"/>
      <c r="C5" s="520"/>
      <c r="D5" s="520"/>
      <c r="E5" s="520"/>
      <c r="F5" s="520"/>
      <c r="G5" s="520"/>
      <c r="H5" s="255"/>
      <c r="I5" s="250"/>
    </row>
    <row r="6" spans="1:9" ht="12.75" customHeight="1">
      <c r="A6" s="521" t="s">
        <v>132</v>
      </c>
      <c r="B6" s="521"/>
      <c r="C6" s="521"/>
      <c r="D6" s="521"/>
      <c r="E6" s="521"/>
      <c r="F6" s="521"/>
      <c r="G6" s="521"/>
      <c r="H6" s="255"/>
      <c r="I6" s="250"/>
    </row>
    <row r="7" spans="1:9" ht="12.75">
      <c r="A7" s="522" t="s">
        <v>133</v>
      </c>
      <c r="B7" s="522"/>
      <c r="C7" s="522"/>
      <c r="D7" s="522"/>
      <c r="E7" s="522"/>
      <c r="F7" s="522"/>
      <c r="G7" s="522"/>
      <c r="H7" s="255"/>
      <c r="I7" s="250"/>
    </row>
    <row r="8" spans="1:9" ht="12.75">
      <c r="A8" s="256"/>
      <c r="B8" s="256"/>
      <c r="C8" s="256"/>
      <c r="D8" s="256"/>
      <c r="E8" s="256"/>
      <c r="F8" s="256"/>
      <c r="G8" s="257"/>
      <c r="H8" s="250"/>
      <c r="I8" s="250"/>
    </row>
    <row r="9" spans="1:9" ht="12.75">
      <c r="A9" s="516" t="s">
        <v>134</v>
      </c>
      <c r="B9" s="516"/>
      <c r="C9" s="516"/>
      <c r="D9" s="516"/>
      <c r="E9" s="516"/>
      <c r="F9" s="516"/>
      <c r="G9" s="516"/>
      <c r="H9" s="258"/>
    </row>
    <row r="10" spans="1:9" ht="12.75">
      <c r="A10" s="516" t="s">
        <v>173</v>
      </c>
      <c r="B10" s="516"/>
      <c r="C10" s="516"/>
      <c r="D10" s="516"/>
      <c r="E10" s="516"/>
      <c r="F10" s="516"/>
      <c r="G10" s="516"/>
    </row>
    <row r="11" spans="1:9" ht="12.75">
      <c r="A11" s="259"/>
      <c r="B11" s="256"/>
      <c r="C11" s="259"/>
      <c r="D11" s="256"/>
      <c r="E11" s="259" t="s">
        <v>136</v>
      </c>
      <c r="F11" s="256" t="s">
        <v>109</v>
      </c>
      <c r="G11" s="260"/>
    </row>
    <row r="12" spans="1:9" ht="13.5" thickBot="1">
      <c r="A12" s="261" t="s">
        <v>63</v>
      </c>
      <c r="B12" s="256"/>
      <c r="C12" s="256"/>
      <c r="D12" s="256"/>
      <c r="E12" s="256"/>
      <c r="F12" s="256"/>
      <c r="G12" s="260"/>
    </row>
    <row r="13" spans="1:9" ht="12.75">
      <c r="A13" s="262" t="s">
        <v>85</v>
      </c>
      <c r="B13" s="263"/>
      <c r="C13" s="263" t="s">
        <v>138</v>
      </c>
      <c r="D13" s="263" t="s">
        <v>139</v>
      </c>
      <c r="E13" s="263" t="s">
        <v>140</v>
      </c>
      <c r="F13" s="264" t="s">
        <v>141</v>
      </c>
      <c r="G13" s="265"/>
    </row>
    <row r="14" spans="1:9" ht="12.75">
      <c r="A14" s="266" t="s">
        <v>142</v>
      </c>
      <c r="B14" s="267"/>
      <c r="C14" s="267" t="s">
        <v>143</v>
      </c>
      <c r="D14" s="267"/>
      <c r="E14" s="267">
        <v>0.2</v>
      </c>
      <c r="F14" s="268">
        <f>ROUND(E14*G47,2)</f>
        <v>1466.54</v>
      </c>
      <c r="G14" s="265"/>
    </row>
    <row r="15" spans="1:9" ht="12.75">
      <c r="A15" s="266" t="s">
        <v>174</v>
      </c>
      <c r="B15" s="267"/>
      <c r="C15" s="267" t="s">
        <v>145</v>
      </c>
      <c r="D15" s="267"/>
      <c r="E15" s="267">
        <v>0.05</v>
      </c>
      <c r="F15" s="268">
        <f>ROUND(E15*G47,2)</f>
        <v>366.64</v>
      </c>
      <c r="G15" s="265"/>
    </row>
    <row r="16" spans="1:9" ht="12.75">
      <c r="A16" s="266"/>
      <c r="B16" s="267"/>
      <c r="C16" s="267"/>
      <c r="D16" s="267"/>
      <c r="E16" s="267"/>
      <c r="F16" s="268"/>
      <c r="G16" s="265"/>
    </row>
    <row r="17" spans="1:7" ht="12.75">
      <c r="A17" s="266"/>
      <c r="B17" s="267"/>
      <c r="C17" s="267"/>
      <c r="D17" s="267"/>
      <c r="E17" s="267"/>
      <c r="F17" s="268"/>
      <c r="G17" s="265"/>
    </row>
    <row r="18" spans="1:7" ht="12.75">
      <c r="A18" s="266"/>
      <c r="B18" s="267"/>
      <c r="C18" s="267"/>
      <c r="D18" s="267"/>
      <c r="E18" s="267"/>
      <c r="F18" s="268"/>
      <c r="G18" s="265"/>
    </row>
    <row r="19" spans="1:7" ht="13.5" thickBot="1">
      <c r="A19" s="269"/>
      <c r="B19" s="270"/>
      <c r="C19" s="270"/>
      <c r="D19" s="270"/>
      <c r="E19" s="270"/>
      <c r="F19" s="271"/>
      <c r="G19" s="272"/>
    </row>
    <row r="20" spans="1:7" ht="13.5" thickBot="1">
      <c r="A20" s="256"/>
      <c r="B20" s="256"/>
      <c r="C20" s="256"/>
      <c r="D20" s="256"/>
      <c r="E20" s="256"/>
      <c r="F20" s="273" t="s">
        <v>146</v>
      </c>
      <c r="G20" s="274">
        <f>SUM(F14:F19)</f>
        <v>1833.1799999999998</v>
      </c>
    </row>
    <row r="21" spans="1:7" ht="13.5" thickBot="1">
      <c r="A21" s="261" t="s">
        <v>147</v>
      </c>
      <c r="B21" s="256"/>
      <c r="C21" s="256"/>
      <c r="D21" s="256"/>
      <c r="E21" s="256"/>
      <c r="F21" s="256"/>
      <c r="G21" s="260"/>
    </row>
    <row r="22" spans="1:7" ht="12.75">
      <c r="A22" s="275" t="s">
        <v>85</v>
      </c>
      <c r="B22" s="263"/>
      <c r="C22" s="276" t="s">
        <v>104</v>
      </c>
      <c r="D22" s="276" t="s">
        <v>148</v>
      </c>
      <c r="E22" s="276" t="s">
        <v>149</v>
      </c>
      <c r="F22" s="277" t="s">
        <v>141</v>
      </c>
      <c r="G22" s="257"/>
    </row>
    <row r="23" spans="1:7" ht="12.75">
      <c r="A23" s="266" t="s">
        <v>175</v>
      </c>
      <c r="B23" s="267"/>
      <c r="C23" s="278" t="s">
        <v>176</v>
      </c>
      <c r="D23" s="279">
        <f>328900/5</f>
        <v>65780</v>
      </c>
      <c r="E23" s="279">
        <f>3/40</f>
        <v>7.4999999999999997E-2</v>
      </c>
      <c r="F23" s="280">
        <f>ROUND(D23*E23,2)</f>
        <v>4933.5</v>
      </c>
      <c r="G23" s="257"/>
    </row>
    <row r="24" spans="1:7" ht="12.75">
      <c r="A24" s="266" t="s">
        <v>177</v>
      </c>
      <c r="B24" s="267"/>
      <c r="C24" s="278" t="s">
        <v>178</v>
      </c>
      <c r="D24" s="278">
        <v>12</v>
      </c>
      <c r="E24" s="278">
        <v>5</v>
      </c>
      <c r="F24" s="280">
        <f>D24*E24</f>
        <v>60</v>
      </c>
      <c r="G24" s="257"/>
    </row>
    <row r="25" spans="1:7" ht="12.75">
      <c r="A25" s="266"/>
      <c r="B25" s="267"/>
      <c r="C25" s="278"/>
      <c r="D25" s="278"/>
      <c r="E25" s="278"/>
      <c r="F25" s="280"/>
      <c r="G25" s="257"/>
    </row>
    <row r="26" spans="1:7" ht="12.75">
      <c r="A26" s="266"/>
      <c r="B26" s="267"/>
      <c r="C26" s="278"/>
      <c r="D26" s="278"/>
      <c r="E26" s="278"/>
      <c r="F26" s="280"/>
      <c r="G26" s="257"/>
    </row>
    <row r="27" spans="1:7" ht="12.75">
      <c r="A27" s="266"/>
      <c r="B27" s="267"/>
      <c r="C27" s="278"/>
      <c r="D27" s="278"/>
      <c r="E27" s="278"/>
      <c r="F27" s="280"/>
      <c r="G27" s="257"/>
    </row>
    <row r="28" spans="1:7" ht="12.75">
      <c r="A28" s="266"/>
      <c r="B28" s="267"/>
      <c r="C28" s="278"/>
      <c r="D28" s="278"/>
      <c r="E28" s="278"/>
      <c r="F28" s="280"/>
      <c r="G28" s="257"/>
    </row>
    <row r="29" spans="1:7" ht="13.5" thickBot="1">
      <c r="A29" s="281"/>
      <c r="B29" s="282"/>
      <c r="C29" s="283"/>
      <c r="D29" s="283"/>
      <c r="E29" s="283"/>
      <c r="F29" s="284"/>
      <c r="G29" s="285"/>
    </row>
    <row r="30" spans="1:7" ht="13.5" thickBot="1">
      <c r="A30" s="256"/>
      <c r="B30" s="256"/>
      <c r="C30" s="256"/>
      <c r="D30" s="256"/>
      <c r="E30" s="256"/>
      <c r="F30" s="273" t="s">
        <v>146</v>
      </c>
      <c r="G30" s="274">
        <f>SUM(F23:F29)</f>
        <v>4993.5</v>
      </c>
    </row>
    <row r="31" spans="1:7" ht="13.5" thickBot="1">
      <c r="A31" s="261" t="s">
        <v>72</v>
      </c>
      <c r="B31" s="256"/>
      <c r="C31" s="256"/>
      <c r="D31" s="256"/>
      <c r="E31" s="256"/>
      <c r="F31" s="256"/>
      <c r="G31" s="260"/>
    </row>
    <row r="32" spans="1:7" ht="12.75">
      <c r="A32" s="286" t="s">
        <v>151</v>
      </c>
      <c r="B32" s="263" t="s">
        <v>152</v>
      </c>
      <c r="C32" s="263" t="s">
        <v>153</v>
      </c>
      <c r="D32" s="263" t="s">
        <v>154</v>
      </c>
      <c r="E32" s="263" t="s">
        <v>155</v>
      </c>
      <c r="F32" s="264" t="s">
        <v>141</v>
      </c>
      <c r="G32" s="265"/>
    </row>
    <row r="33" spans="1:7" ht="12.75">
      <c r="A33" s="287"/>
      <c r="B33" s="267"/>
      <c r="C33" s="267"/>
      <c r="D33" s="267"/>
      <c r="E33" s="267"/>
      <c r="F33" s="268"/>
      <c r="G33" s="265"/>
    </row>
    <row r="34" spans="1:7" ht="12.75">
      <c r="A34" s="287"/>
      <c r="B34" s="267"/>
      <c r="C34" s="267"/>
      <c r="D34" s="267"/>
      <c r="E34" s="267"/>
      <c r="F34" s="268"/>
      <c r="G34" s="265"/>
    </row>
    <row r="35" spans="1:7" ht="12.75">
      <c r="A35" s="287"/>
      <c r="B35" s="267"/>
      <c r="C35" s="267"/>
      <c r="D35" s="267"/>
      <c r="E35" s="267"/>
      <c r="F35" s="268"/>
      <c r="G35" s="265"/>
    </row>
    <row r="36" spans="1:7" ht="13.5" thickBot="1">
      <c r="A36" s="288"/>
      <c r="B36" s="282"/>
      <c r="C36" s="282"/>
      <c r="D36" s="282"/>
      <c r="E36" s="282"/>
      <c r="F36" s="289"/>
      <c r="G36" s="272"/>
    </row>
    <row r="37" spans="1:7" ht="13.5" thickBot="1">
      <c r="A37" s="256"/>
      <c r="B37" s="256"/>
      <c r="C37" s="256"/>
      <c r="D37" s="256"/>
      <c r="E37" s="256"/>
      <c r="F37" s="273" t="s">
        <v>146</v>
      </c>
      <c r="G37" s="274">
        <f>SUM(F33:F36)</f>
        <v>0</v>
      </c>
    </row>
    <row r="38" spans="1:7" ht="13.5" thickBot="1">
      <c r="A38" s="261" t="s">
        <v>78</v>
      </c>
      <c r="B38" s="256"/>
      <c r="C38" s="256"/>
      <c r="D38" s="256"/>
      <c r="E38" s="256"/>
      <c r="F38" s="256"/>
      <c r="G38" s="260"/>
    </row>
    <row r="39" spans="1:7" ht="12.75">
      <c r="A39" s="290" t="s">
        <v>156</v>
      </c>
      <c r="B39" s="263" t="s">
        <v>157</v>
      </c>
      <c r="C39" s="263" t="s">
        <v>158</v>
      </c>
      <c r="D39" s="291" t="s">
        <v>159</v>
      </c>
      <c r="E39" s="264" t="s">
        <v>140</v>
      </c>
      <c r="F39" s="264" t="s">
        <v>141</v>
      </c>
      <c r="G39" s="265"/>
    </row>
    <row r="40" spans="1:7" ht="12.75">
      <c r="A40" s="287" t="s">
        <v>160</v>
      </c>
      <c r="B40" s="267">
        <v>43471.89</v>
      </c>
      <c r="C40" s="292">
        <v>0.85</v>
      </c>
      <c r="D40" s="267">
        <f>ROUND(B40*C40+B40,2)</f>
        <v>80423</v>
      </c>
      <c r="E40" s="313">
        <v>0.05</v>
      </c>
      <c r="F40" s="268">
        <f>D40*E40</f>
        <v>4021.15</v>
      </c>
      <c r="G40" s="265"/>
    </row>
    <row r="41" spans="1:7" ht="12.75">
      <c r="A41" s="287" t="s">
        <v>161</v>
      </c>
      <c r="B41" s="267">
        <v>25571.89</v>
      </c>
      <c r="C41" s="292">
        <v>0.85</v>
      </c>
      <c r="D41" s="267">
        <f>ROUND(B41*C41+B41,2)</f>
        <v>47308</v>
      </c>
      <c r="E41" s="313">
        <v>0.05</v>
      </c>
      <c r="F41" s="268">
        <f>ROUND(E41*D41,2)</f>
        <v>2365.4</v>
      </c>
      <c r="G41" s="265"/>
    </row>
    <row r="42" spans="1:7" ht="12.75">
      <c r="A42" s="287" t="s">
        <v>179</v>
      </c>
      <c r="B42" s="267">
        <v>25571.89</v>
      </c>
      <c r="C42" s="292">
        <v>0.85</v>
      </c>
      <c r="D42" s="267">
        <f>ROUND(B42*C42+B42,2)</f>
        <v>47308</v>
      </c>
      <c r="E42" s="313">
        <v>0.02</v>
      </c>
      <c r="F42" s="268">
        <f>ROUND(E42*D42,2)</f>
        <v>946.16</v>
      </c>
      <c r="G42" s="265"/>
    </row>
    <row r="43" spans="1:7" ht="12.75">
      <c r="A43" s="287"/>
      <c r="B43" s="267"/>
      <c r="C43" s="267"/>
      <c r="D43" s="267"/>
      <c r="E43" s="267"/>
      <c r="F43" s="268"/>
      <c r="G43" s="265"/>
    </row>
    <row r="44" spans="1:7" ht="12.75">
      <c r="A44" s="287"/>
      <c r="B44" s="267"/>
      <c r="C44" s="267"/>
      <c r="D44" s="267"/>
      <c r="E44" s="267"/>
      <c r="F44" s="268"/>
      <c r="G44" s="265"/>
    </row>
    <row r="45" spans="1:7" ht="12.75">
      <c r="A45" s="287"/>
      <c r="B45" s="267"/>
      <c r="C45" s="267"/>
      <c r="D45" s="267"/>
      <c r="E45" s="267"/>
      <c r="F45" s="268"/>
      <c r="G45" s="265"/>
    </row>
    <row r="46" spans="1:7" ht="13.5" thickBot="1">
      <c r="A46" s="288"/>
      <c r="B46" s="270"/>
      <c r="C46" s="270"/>
      <c r="D46" s="270"/>
      <c r="E46" s="270"/>
      <c r="F46" s="271"/>
      <c r="G46" s="272"/>
    </row>
    <row r="47" spans="1:7" ht="13.5" thickBot="1">
      <c r="A47" s="256"/>
      <c r="B47" s="256"/>
      <c r="C47" s="256"/>
      <c r="D47" s="256"/>
      <c r="E47" s="256"/>
      <c r="F47" s="273" t="s">
        <v>146</v>
      </c>
      <c r="G47" s="274">
        <f>ROUND(SUM(F40:F46),2)</f>
        <v>7332.71</v>
      </c>
    </row>
    <row r="48" spans="1:7" ht="13.5" thickBot="1">
      <c r="A48" s="256"/>
      <c r="B48" s="256"/>
      <c r="C48" s="256"/>
      <c r="D48" s="256"/>
      <c r="E48" s="256"/>
      <c r="F48" s="294"/>
      <c r="G48" s="257"/>
    </row>
    <row r="49" spans="1:7" ht="13.5" thickBot="1">
      <c r="A49" s="256"/>
      <c r="B49" s="256"/>
      <c r="C49" s="256"/>
      <c r="D49" s="273" t="s">
        <v>162</v>
      </c>
      <c r="E49" s="294"/>
      <c r="F49" s="294"/>
      <c r="G49" s="274">
        <f>SUM(G20+G30+G47+G37)</f>
        <v>14159.39</v>
      </c>
    </row>
    <row r="50" spans="1:7" ht="13.5" thickBot="1">
      <c r="A50" s="261" t="s">
        <v>84</v>
      </c>
      <c r="B50" s="256"/>
      <c r="C50" s="256"/>
      <c r="D50" s="256"/>
      <c r="E50" s="256"/>
      <c r="F50" s="256"/>
      <c r="G50" s="260"/>
    </row>
    <row r="51" spans="1:7" ht="12.75">
      <c r="A51" s="275" t="s">
        <v>85</v>
      </c>
      <c r="B51" s="295"/>
      <c r="C51" s="296"/>
      <c r="D51" s="297"/>
      <c r="E51" s="297" t="s">
        <v>86</v>
      </c>
      <c r="F51" s="296" t="s">
        <v>87</v>
      </c>
      <c r="G51" s="298"/>
    </row>
    <row r="52" spans="1:7" ht="12.75">
      <c r="A52" s="266" t="s">
        <v>90</v>
      </c>
      <c r="B52" s="299"/>
      <c r="C52" s="299"/>
      <c r="D52" s="267"/>
      <c r="E52" s="300">
        <v>0.05</v>
      </c>
      <c r="F52" s="299">
        <f>+G49*E52</f>
        <v>707.96950000000004</v>
      </c>
      <c r="G52" s="301"/>
    </row>
    <row r="53" spans="1:7" ht="12.75">
      <c r="A53" s="266" t="s">
        <v>127</v>
      </c>
      <c r="B53" s="299"/>
      <c r="C53" s="299"/>
      <c r="D53" s="267"/>
      <c r="E53" s="300">
        <v>0.03</v>
      </c>
      <c r="F53" s="299">
        <f>+G49*E53</f>
        <v>424.78169999999994</v>
      </c>
      <c r="G53" s="301"/>
    </row>
    <row r="54" spans="1:7" ht="13.5" thickBot="1">
      <c r="A54" s="269" t="s">
        <v>24</v>
      </c>
      <c r="B54" s="302"/>
      <c r="C54" s="302"/>
      <c r="D54" s="270"/>
      <c r="E54" s="303">
        <v>0.14000000000000001</v>
      </c>
      <c r="F54" s="299">
        <f>+G49*E54</f>
        <v>1982.3146000000002</v>
      </c>
      <c r="G54" s="304"/>
    </row>
    <row r="55" spans="1:7" ht="13.5" thickBot="1">
      <c r="A55" s="256"/>
      <c r="B55" s="256"/>
      <c r="C55" s="256"/>
      <c r="D55" s="256"/>
      <c r="E55" s="256"/>
      <c r="F55" s="273" t="s">
        <v>146</v>
      </c>
      <c r="G55" s="304">
        <f>+F52+F53+F54</f>
        <v>3115.0658000000003</v>
      </c>
    </row>
    <row r="56" spans="1:7" ht="13.5" thickBot="1">
      <c r="A56" s="256"/>
      <c r="B56" s="256"/>
      <c r="C56" s="256"/>
      <c r="D56" s="256"/>
      <c r="E56" s="256"/>
      <c r="F56" s="256"/>
      <c r="G56" s="260"/>
    </row>
    <row r="57" spans="1:7" ht="13.5" thickBot="1">
      <c r="B57" s="256"/>
      <c r="C57" s="273" t="s">
        <v>163</v>
      </c>
      <c r="D57" s="294"/>
      <c r="E57" s="294"/>
      <c r="F57" s="294"/>
      <c r="G57" s="274">
        <f>ROUND(SUM(G49+G55),0)</f>
        <v>17274</v>
      </c>
    </row>
    <row r="58" spans="1:7" ht="12.75">
      <c r="A58" s="306"/>
      <c r="B58" s="256"/>
      <c r="C58" s="273"/>
      <c r="D58" s="294"/>
      <c r="E58" s="294"/>
      <c r="F58" s="294"/>
      <c r="G58" s="257"/>
    </row>
    <row r="59" spans="1:7" ht="12.75">
      <c r="A59" s="256"/>
      <c r="B59" s="256"/>
      <c r="C59" s="256"/>
      <c r="D59" s="256"/>
      <c r="E59" s="256"/>
      <c r="F59" s="256"/>
      <c r="G59" s="260"/>
    </row>
    <row r="60" spans="1:7" ht="12.75">
      <c r="A60" s="259" t="s">
        <v>164</v>
      </c>
      <c r="B60" s="256"/>
      <c r="C60" s="256"/>
      <c r="D60" s="256"/>
      <c r="E60" s="306" t="s">
        <v>165</v>
      </c>
      <c r="G60" s="260"/>
    </row>
    <row r="61" spans="1:7" ht="20.25">
      <c r="A61" s="307"/>
      <c r="B61" s="294"/>
      <c r="C61" s="294"/>
      <c r="D61" s="294"/>
      <c r="E61" s="294"/>
      <c r="F61" s="294"/>
      <c r="G61" s="308"/>
    </row>
    <row r="62" spans="1:7" ht="12.75">
      <c r="A62" s="259" t="s">
        <v>166</v>
      </c>
      <c r="B62" s="256"/>
      <c r="C62" s="256"/>
      <c r="D62" s="256"/>
      <c r="E62" s="259"/>
      <c r="F62" s="256"/>
      <c r="G62" s="260"/>
    </row>
    <row r="63" spans="1:7" ht="12.75">
      <c r="A63" s="256"/>
      <c r="B63" s="256"/>
      <c r="C63" s="256"/>
      <c r="D63" s="256"/>
      <c r="E63" s="256"/>
      <c r="F63" s="256"/>
      <c r="G63" s="260"/>
    </row>
    <row r="64" spans="1:7" ht="12.75">
      <c r="A64" s="256"/>
      <c r="B64" s="256"/>
      <c r="C64" s="256"/>
      <c r="D64" s="256"/>
      <c r="E64" s="256"/>
      <c r="F64" s="256"/>
      <c r="G64" s="260"/>
    </row>
    <row r="65" spans="1:7" ht="12.75">
      <c r="A65" s="256"/>
      <c r="B65" s="256"/>
      <c r="C65" s="256"/>
      <c r="D65" s="256"/>
      <c r="E65" s="256"/>
      <c r="F65" s="256"/>
      <c r="G65" s="260"/>
    </row>
    <row r="66" spans="1:7" ht="12.75">
      <c r="A66" s="256"/>
      <c r="B66" s="256"/>
      <c r="C66" s="256"/>
      <c r="D66" s="256"/>
      <c r="E66" s="256"/>
      <c r="F66" s="256"/>
      <c r="G66" s="260"/>
    </row>
  </sheetData>
  <mergeCells count="8">
    <mergeCell ref="A9:G9"/>
    <mergeCell ref="A10:G10"/>
    <mergeCell ref="A1:G1"/>
    <mergeCell ref="A2:G2"/>
    <mergeCell ref="A4:G4"/>
    <mergeCell ref="A5:G5"/>
    <mergeCell ref="A6:G6"/>
    <mergeCell ref="A7:G7"/>
  </mergeCells>
  <pageMargins left="0.70866141732283472" right="0.70866141732283472" top="0.74803149606299213" bottom="0.74803149606299213" header="0.31496062992125984" footer="0.31496062992125984"/>
  <pageSetup scale="6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I66"/>
  <sheetViews>
    <sheetView topLeftCell="A36" zoomScale="115" zoomScaleNormal="115" workbookViewId="0">
      <selection activeCell="F58" sqref="F58"/>
    </sheetView>
  </sheetViews>
  <sheetFormatPr baseColWidth="10" defaultRowHeight="15"/>
  <cols>
    <col min="1" max="1" width="74.85546875" style="249" customWidth="1"/>
    <col min="2" max="2" width="11.42578125" style="249" customWidth="1"/>
    <col min="3" max="3" width="12.7109375" style="249" customWidth="1"/>
    <col min="4" max="4" width="11.42578125" style="249"/>
    <col min="5" max="6" width="12.140625" style="249" bestFit="1" customWidth="1"/>
    <col min="7" max="7" width="11.42578125" style="309"/>
    <col min="8" max="16384" width="11.42578125" style="249"/>
  </cols>
  <sheetData>
    <row r="1" spans="1:9" ht="20.25">
      <c r="A1" s="517" t="s">
        <v>129</v>
      </c>
      <c r="B1" s="517"/>
      <c r="C1" s="517"/>
      <c r="D1" s="517"/>
      <c r="E1" s="517"/>
      <c r="F1" s="517"/>
      <c r="G1" s="517"/>
    </row>
    <row r="2" spans="1:9" ht="12.75">
      <c r="A2" s="518"/>
      <c r="B2" s="518"/>
      <c r="C2" s="518"/>
      <c r="D2" s="518"/>
      <c r="E2" s="518"/>
      <c r="F2" s="518"/>
      <c r="G2" s="518"/>
    </row>
    <row r="3" spans="1:9" ht="15.75" customHeight="1">
      <c r="A3" s="250"/>
      <c r="B3" s="251"/>
      <c r="C3" s="252"/>
      <c r="D3" s="250"/>
      <c r="E3" s="253"/>
      <c r="F3" s="250"/>
      <c r="G3" s="254"/>
      <c r="H3" s="250"/>
      <c r="I3" s="250"/>
    </row>
    <row r="4" spans="1:9" ht="12.75">
      <c r="A4" s="519" t="s">
        <v>130</v>
      </c>
      <c r="B4" s="519"/>
      <c r="C4" s="519"/>
      <c r="D4" s="519"/>
      <c r="E4" s="519"/>
      <c r="F4" s="519"/>
      <c r="G4" s="519"/>
      <c r="H4" s="255"/>
      <c r="I4" s="250"/>
    </row>
    <row r="5" spans="1:9" ht="15" customHeight="1">
      <c r="A5" s="520" t="s">
        <v>131</v>
      </c>
      <c r="B5" s="520"/>
      <c r="C5" s="520"/>
      <c r="D5" s="520"/>
      <c r="E5" s="520"/>
      <c r="F5" s="520"/>
      <c r="G5" s="520"/>
      <c r="H5" s="255"/>
      <c r="I5" s="250"/>
    </row>
    <row r="6" spans="1:9" ht="12.75" customHeight="1">
      <c r="A6" s="521" t="s">
        <v>132</v>
      </c>
      <c r="B6" s="521"/>
      <c r="C6" s="521"/>
      <c r="D6" s="521"/>
      <c r="E6" s="521"/>
      <c r="F6" s="521"/>
      <c r="G6" s="521"/>
      <c r="H6" s="255"/>
      <c r="I6" s="250"/>
    </row>
    <row r="7" spans="1:9" ht="12.75">
      <c r="A7" s="522" t="s">
        <v>133</v>
      </c>
      <c r="B7" s="522"/>
      <c r="C7" s="522"/>
      <c r="D7" s="522"/>
      <c r="E7" s="522"/>
      <c r="F7" s="522"/>
      <c r="G7" s="522"/>
      <c r="H7" s="255"/>
      <c r="I7" s="250"/>
    </row>
    <row r="8" spans="1:9" ht="12.75">
      <c r="A8" s="256"/>
      <c r="B8" s="256"/>
      <c r="C8" s="256"/>
      <c r="D8" s="256"/>
      <c r="E8" s="256"/>
      <c r="F8" s="256"/>
      <c r="G8" s="257"/>
      <c r="H8" s="250"/>
      <c r="I8" s="250"/>
    </row>
    <row r="9" spans="1:9" ht="12.75">
      <c r="A9" s="516" t="s">
        <v>134</v>
      </c>
      <c r="B9" s="516"/>
      <c r="C9" s="516"/>
      <c r="D9" s="516"/>
      <c r="E9" s="516"/>
      <c r="F9" s="516"/>
      <c r="G9" s="516"/>
      <c r="H9" s="258"/>
    </row>
    <row r="10" spans="1:9" ht="12.75">
      <c r="A10" s="516" t="s">
        <v>180</v>
      </c>
      <c r="B10" s="516"/>
      <c r="C10" s="516"/>
      <c r="D10" s="516"/>
      <c r="E10" s="516"/>
      <c r="F10" s="516"/>
      <c r="G10" s="516"/>
    </row>
    <row r="11" spans="1:9" ht="12.75">
      <c r="A11" s="259"/>
      <c r="B11" s="256"/>
      <c r="C11" s="259"/>
      <c r="D11" s="256"/>
      <c r="E11" s="259" t="s">
        <v>136</v>
      </c>
      <c r="F11" s="256" t="s">
        <v>109</v>
      </c>
      <c r="G11" s="260"/>
    </row>
    <row r="12" spans="1:9" ht="13.5" thickBot="1">
      <c r="A12" s="261" t="s">
        <v>63</v>
      </c>
      <c r="B12" s="256"/>
      <c r="C12" s="256"/>
      <c r="D12" s="256"/>
      <c r="E12" s="256"/>
      <c r="F12" s="256"/>
      <c r="G12" s="260"/>
    </row>
    <row r="13" spans="1:9" ht="12.75">
      <c r="A13" s="262" t="s">
        <v>85</v>
      </c>
      <c r="B13" s="263"/>
      <c r="C13" s="263" t="s">
        <v>138</v>
      </c>
      <c r="D13" s="263" t="s">
        <v>139</v>
      </c>
      <c r="E13" s="263" t="s">
        <v>140</v>
      </c>
      <c r="F13" s="264" t="s">
        <v>141</v>
      </c>
      <c r="G13" s="265"/>
    </row>
    <row r="14" spans="1:9" ht="12.75">
      <c r="A14" s="266" t="s">
        <v>142</v>
      </c>
      <c r="B14" s="267"/>
      <c r="C14" s="267" t="s">
        <v>143</v>
      </c>
      <c r="D14" s="267"/>
      <c r="E14" s="267">
        <v>0.05</v>
      </c>
      <c r="F14" s="268">
        <f>ROUND(E14*G47,2)</f>
        <v>542.86</v>
      </c>
      <c r="G14" s="265"/>
    </row>
    <row r="15" spans="1:9" ht="12.75">
      <c r="A15" s="266" t="s">
        <v>181</v>
      </c>
      <c r="B15" s="267"/>
      <c r="C15" s="267" t="s">
        <v>145</v>
      </c>
      <c r="D15" s="313">
        <v>2656</v>
      </c>
      <c r="E15" s="267">
        <v>0.1</v>
      </c>
      <c r="F15" s="268">
        <f>E15*D15</f>
        <v>265.60000000000002</v>
      </c>
      <c r="G15" s="265"/>
    </row>
    <row r="16" spans="1:9" ht="12.75">
      <c r="A16" s="266"/>
      <c r="B16" s="267"/>
      <c r="C16" s="267"/>
      <c r="D16" s="267"/>
      <c r="E16" s="267"/>
      <c r="F16" s="268"/>
      <c r="G16" s="265"/>
    </row>
    <row r="17" spans="1:7" ht="12.75">
      <c r="A17" s="266"/>
      <c r="B17" s="267"/>
      <c r="C17" s="267"/>
      <c r="D17" s="267"/>
      <c r="E17" s="267"/>
      <c r="F17" s="268"/>
      <c r="G17" s="265"/>
    </row>
    <row r="18" spans="1:7" ht="12.75">
      <c r="A18" s="266"/>
      <c r="B18" s="267"/>
      <c r="C18" s="267"/>
      <c r="D18" s="267"/>
      <c r="E18" s="267"/>
      <c r="F18" s="268"/>
      <c r="G18" s="265"/>
    </row>
    <row r="19" spans="1:7" ht="13.5" thickBot="1">
      <c r="A19" s="269"/>
      <c r="B19" s="270"/>
      <c r="C19" s="270"/>
      <c r="D19" s="270"/>
      <c r="E19" s="270"/>
      <c r="F19" s="271"/>
      <c r="G19" s="272"/>
    </row>
    <row r="20" spans="1:7" ht="13.5" thickBot="1">
      <c r="A20" s="256"/>
      <c r="B20" s="256"/>
      <c r="C20" s="256"/>
      <c r="D20" s="256"/>
      <c r="E20" s="256"/>
      <c r="F20" s="273" t="s">
        <v>146</v>
      </c>
      <c r="G20" s="274">
        <f>SUM(F14:F19)</f>
        <v>808.46</v>
      </c>
    </row>
    <row r="21" spans="1:7" ht="13.5" thickBot="1">
      <c r="A21" s="261" t="s">
        <v>147</v>
      </c>
      <c r="B21" s="256"/>
      <c r="C21" s="256"/>
      <c r="D21" s="256"/>
      <c r="E21" s="256"/>
      <c r="F21" s="256"/>
      <c r="G21" s="260"/>
    </row>
    <row r="22" spans="1:7" ht="12.75">
      <c r="A22" s="275" t="s">
        <v>85</v>
      </c>
      <c r="B22" s="263"/>
      <c r="C22" s="276" t="s">
        <v>104</v>
      </c>
      <c r="D22" s="276" t="s">
        <v>148</v>
      </c>
      <c r="E22" s="276" t="s">
        <v>149</v>
      </c>
      <c r="F22" s="277" t="s">
        <v>141</v>
      </c>
      <c r="G22" s="257"/>
    </row>
    <row r="23" spans="1:7" ht="12.75">
      <c r="A23" s="266" t="s">
        <v>182</v>
      </c>
      <c r="B23" s="267"/>
      <c r="C23" s="278" t="s">
        <v>137</v>
      </c>
      <c r="D23" s="279">
        <v>55000</v>
      </c>
      <c r="E23" s="314">
        <f>1/45</f>
        <v>2.2222222222222223E-2</v>
      </c>
      <c r="F23" s="280">
        <f>ROUND(D23*E23,2)</f>
        <v>1222.22</v>
      </c>
      <c r="G23" s="257"/>
    </row>
    <row r="24" spans="1:7" ht="12.75">
      <c r="A24" s="266" t="s">
        <v>183</v>
      </c>
      <c r="B24" s="267"/>
      <c r="C24" s="278" t="s">
        <v>176</v>
      </c>
      <c r="D24" s="279">
        <v>80000</v>
      </c>
      <c r="E24" s="315">
        <f>1/18</f>
        <v>5.5555555555555552E-2</v>
      </c>
      <c r="F24" s="316">
        <f>D24*E24</f>
        <v>4444.4444444444443</v>
      </c>
      <c r="G24" s="257"/>
    </row>
    <row r="25" spans="1:7" ht="12.75">
      <c r="A25" s="266" t="s">
        <v>184</v>
      </c>
      <c r="B25" s="267"/>
      <c r="C25" s="278" t="s">
        <v>185</v>
      </c>
      <c r="D25" s="279">
        <v>6403.2</v>
      </c>
      <c r="E25" s="317">
        <v>1.55</v>
      </c>
      <c r="F25" s="280">
        <f>D25*E25</f>
        <v>9924.9599999999991</v>
      </c>
      <c r="G25" s="257"/>
    </row>
    <row r="26" spans="1:7" ht="12.75">
      <c r="A26" s="266"/>
      <c r="B26" s="267"/>
      <c r="C26" s="278"/>
      <c r="D26" s="278"/>
      <c r="E26" s="278"/>
      <c r="F26" s="280"/>
      <c r="G26" s="257"/>
    </row>
    <row r="27" spans="1:7" ht="12.75">
      <c r="A27" s="266"/>
      <c r="B27" s="267"/>
      <c r="C27" s="278"/>
      <c r="D27" s="278"/>
      <c r="E27" s="278"/>
      <c r="F27" s="280"/>
      <c r="G27" s="257"/>
    </row>
    <row r="28" spans="1:7" ht="12.75">
      <c r="A28" s="266"/>
      <c r="B28" s="267"/>
      <c r="C28" s="278"/>
      <c r="D28" s="278"/>
      <c r="E28" s="278"/>
      <c r="F28" s="280"/>
      <c r="G28" s="257"/>
    </row>
    <row r="29" spans="1:7" ht="13.5" thickBot="1">
      <c r="A29" s="281"/>
      <c r="B29" s="282"/>
      <c r="C29" s="283"/>
      <c r="D29" s="283"/>
      <c r="E29" s="283"/>
      <c r="F29" s="284"/>
      <c r="G29" s="285"/>
    </row>
    <row r="30" spans="1:7" ht="13.5" thickBot="1">
      <c r="A30" s="256"/>
      <c r="B30" s="256"/>
      <c r="C30" s="256"/>
      <c r="D30" s="256"/>
      <c r="E30" s="256"/>
      <c r="F30" s="273" t="s">
        <v>146</v>
      </c>
      <c r="G30" s="274">
        <f>ROUND(SUM(F23:F29),2)</f>
        <v>15591.62</v>
      </c>
    </row>
    <row r="31" spans="1:7" ht="13.5" thickBot="1">
      <c r="A31" s="261" t="s">
        <v>72</v>
      </c>
      <c r="B31" s="256"/>
      <c r="C31" s="256"/>
      <c r="D31" s="256"/>
      <c r="E31" s="256"/>
      <c r="F31" s="256"/>
      <c r="G31" s="260"/>
    </row>
    <row r="32" spans="1:7" ht="12.75">
      <c r="A32" s="286" t="s">
        <v>151</v>
      </c>
      <c r="B32" s="263" t="s">
        <v>152</v>
      </c>
      <c r="C32" s="263" t="s">
        <v>153</v>
      </c>
      <c r="D32" s="263" t="s">
        <v>154</v>
      </c>
      <c r="E32" s="263" t="s">
        <v>155</v>
      </c>
      <c r="F32" s="264" t="s">
        <v>141</v>
      </c>
      <c r="G32" s="265"/>
    </row>
    <row r="33" spans="1:7" ht="12.75">
      <c r="A33" s="287"/>
      <c r="B33" s="267"/>
      <c r="C33" s="267"/>
      <c r="D33" s="267"/>
      <c r="E33" s="267"/>
      <c r="F33" s="268"/>
      <c r="G33" s="265"/>
    </row>
    <row r="34" spans="1:7" ht="12.75">
      <c r="A34" s="287"/>
      <c r="B34" s="267"/>
      <c r="C34" s="267"/>
      <c r="D34" s="267"/>
      <c r="E34" s="267"/>
      <c r="F34" s="268"/>
      <c r="G34" s="265"/>
    </row>
    <row r="35" spans="1:7" ht="12.75">
      <c r="A35" s="287"/>
      <c r="B35" s="267"/>
      <c r="C35" s="267"/>
      <c r="D35" s="267"/>
      <c r="E35" s="267"/>
      <c r="F35" s="268"/>
      <c r="G35" s="265"/>
    </row>
    <row r="36" spans="1:7" ht="13.5" thickBot="1">
      <c r="A36" s="288"/>
      <c r="B36" s="282"/>
      <c r="C36" s="282"/>
      <c r="D36" s="282"/>
      <c r="E36" s="282"/>
      <c r="F36" s="289"/>
      <c r="G36" s="272"/>
    </row>
    <row r="37" spans="1:7" ht="13.5" thickBot="1">
      <c r="A37" s="256"/>
      <c r="B37" s="256"/>
      <c r="C37" s="256"/>
      <c r="D37" s="256"/>
      <c r="E37" s="256"/>
      <c r="F37" s="273" t="s">
        <v>146</v>
      </c>
      <c r="G37" s="274">
        <f>SUM(F33:F36)</f>
        <v>0</v>
      </c>
    </row>
    <row r="38" spans="1:7" ht="13.5" thickBot="1">
      <c r="A38" s="261" t="s">
        <v>78</v>
      </c>
      <c r="B38" s="256"/>
      <c r="C38" s="256"/>
      <c r="D38" s="256"/>
      <c r="E38" s="256"/>
      <c r="F38" s="256"/>
      <c r="G38" s="260"/>
    </row>
    <row r="39" spans="1:7" ht="12.75">
      <c r="A39" s="290" t="s">
        <v>156</v>
      </c>
      <c r="B39" s="263" t="s">
        <v>157</v>
      </c>
      <c r="C39" s="263" t="s">
        <v>158</v>
      </c>
      <c r="D39" s="291" t="s">
        <v>159</v>
      </c>
      <c r="E39" s="264" t="s">
        <v>140</v>
      </c>
      <c r="F39" s="264" t="s">
        <v>141</v>
      </c>
      <c r="G39" s="265"/>
    </row>
    <row r="40" spans="1:7" ht="12.75">
      <c r="A40" s="287" t="s">
        <v>160</v>
      </c>
      <c r="B40" s="267">
        <v>43471.89</v>
      </c>
      <c r="C40" s="292">
        <v>0.85</v>
      </c>
      <c r="D40" s="267">
        <f>ROUND(B40*C40+B40,2)</f>
        <v>80423</v>
      </c>
      <c r="E40" s="267">
        <v>8.5000000000000006E-2</v>
      </c>
      <c r="F40" s="268">
        <f>D40*E40</f>
        <v>6835.9550000000008</v>
      </c>
      <c r="G40" s="265"/>
    </row>
    <row r="41" spans="1:7" ht="12.75">
      <c r="A41" s="287" t="s">
        <v>161</v>
      </c>
      <c r="B41" s="267">
        <v>25571.89</v>
      </c>
      <c r="C41" s="292">
        <v>0.85</v>
      </c>
      <c r="D41" s="267">
        <f>ROUND(B41*C41+B41,2)</f>
        <v>47308</v>
      </c>
      <c r="E41" s="267">
        <v>8.5000000000000006E-2</v>
      </c>
      <c r="F41" s="268">
        <f>ROUND(E41*D41,2)</f>
        <v>4021.18</v>
      </c>
      <c r="G41" s="265"/>
    </row>
    <row r="42" spans="1:7" ht="12.75">
      <c r="A42" s="287"/>
      <c r="B42" s="267"/>
      <c r="C42" s="292"/>
      <c r="D42" s="267"/>
      <c r="E42" s="267"/>
      <c r="F42" s="268"/>
      <c r="G42" s="265"/>
    </row>
    <row r="43" spans="1:7" ht="12.75">
      <c r="A43" s="287"/>
      <c r="B43" s="267"/>
      <c r="C43" s="267"/>
      <c r="D43" s="267"/>
      <c r="E43" s="267"/>
      <c r="F43" s="268"/>
      <c r="G43" s="265"/>
    </row>
    <row r="44" spans="1:7" ht="12.75">
      <c r="A44" s="287"/>
      <c r="B44" s="267"/>
      <c r="C44" s="267"/>
      <c r="D44" s="267"/>
      <c r="E44" s="267"/>
      <c r="F44" s="268"/>
      <c r="G44" s="265"/>
    </row>
    <row r="45" spans="1:7" ht="12.75">
      <c r="A45" s="287"/>
      <c r="B45" s="267"/>
      <c r="C45" s="267"/>
      <c r="D45" s="267"/>
      <c r="E45" s="267"/>
      <c r="F45" s="268"/>
      <c r="G45" s="265"/>
    </row>
    <row r="46" spans="1:7" ht="13.5" thickBot="1">
      <c r="A46" s="288"/>
      <c r="B46" s="270"/>
      <c r="C46" s="270"/>
      <c r="D46" s="270"/>
      <c r="E46" s="270"/>
      <c r="F46" s="271"/>
      <c r="G46" s="272"/>
    </row>
    <row r="47" spans="1:7" ht="13.5" thickBot="1">
      <c r="A47" s="256"/>
      <c r="B47" s="256"/>
      <c r="C47" s="256"/>
      <c r="D47" s="256"/>
      <c r="E47" s="256"/>
      <c r="F47" s="273" t="s">
        <v>146</v>
      </c>
      <c r="G47" s="274">
        <f>ROUND(SUM(F40:F46),2)</f>
        <v>10857.14</v>
      </c>
    </row>
    <row r="48" spans="1:7" ht="13.5" thickBot="1">
      <c r="A48" s="256"/>
      <c r="B48" s="256"/>
      <c r="C48" s="256"/>
      <c r="D48" s="256"/>
      <c r="E48" s="256"/>
      <c r="F48" s="294"/>
      <c r="G48" s="257"/>
    </row>
    <row r="49" spans="1:7" ht="13.5" thickBot="1">
      <c r="A49" s="256"/>
      <c r="B49" s="256"/>
      <c r="C49" s="256"/>
      <c r="D49" s="273" t="s">
        <v>162</v>
      </c>
      <c r="E49" s="294"/>
      <c r="F49" s="294"/>
      <c r="G49" s="274">
        <f>SUM(G20+G30+G47+G37)</f>
        <v>27257.22</v>
      </c>
    </row>
    <row r="50" spans="1:7" ht="13.5" thickBot="1">
      <c r="A50" s="261" t="s">
        <v>84</v>
      </c>
      <c r="B50" s="256"/>
      <c r="C50" s="256"/>
      <c r="D50" s="256"/>
      <c r="E50" s="256"/>
      <c r="F50" s="256"/>
      <c r="G50" s="260"/>
    </row>
    <row r="51" spans="1:7" ht="12.75">
      <c r="A51" s="275" t="s">
        <v>85</v>
      </c>
      <c r="B51" s="295"/>
      <c r="C51" s="296"/>
      <c r="D51" s="297"/>
      <c r="E51" s="297" t="s">
        <v>86</v>
      </c>
      <c r="F51" s="296" t="s">
        <v>87</v>
      </c>
      <c r="G51" s="298"/>
    </row>
    <row r="52" spans="1:7" ht="12.75">
      <c r="A52" s="266" t="s">
        <v>90</v>
      </c>
      <c r="B52" s="299"/>
      <c r="C52" s="299"/>
      <c r="D52" s="267"/>
      <c r="E52" s="300">
        <v>0.05</v>
      </c>
      <c r="F52" s="299">
        <f>+G49*E52</f>
        <v>1362.8610000000001</v>
      </c>
      <c r="G52" s="301"/>
    </row>
    <row r="53" spans="1:7" ht="12.75">
      <c r="A53" s="266" t="s">
        <v>127</v>
      </c>
      <c r="B53" s="299"/>
      <c r="C53" s="299"/>
      <c r="D53" s="267"/>
      <c r="E53" s="300">
        <v>0.03</v>
      </c>
      <c r="F53" s="299">
        <f>+G49*E53</f>
        <v>817.71659999999997</v>
      </c>
      <c r="G53" s="301"/>
    </row>
    <row r="54" spans="1:7" ht="13.5" thickBot="1">
      <c r="A54" s="269" t="s">
        <v>24</v>
      </c>
      <c r="B54" s="302"/>
      <c r="C54" s="302"/>
      <c r="D54" s="270"/>
      <c r="E54" s="303">
        <v>0.14000000000000001</v>
      </c>
      <c r="F54" s="299">
        <f>+G49*E54</f>
        <v>3816.0108000000005</v>
      </c>
      <c r="G54" s="304"/>
    </row>
    <row r="55" spans="1:7" ht="13.5" thickBot="1">
      <c r="A55" s="256"/>
      <c r="B55" s="256"/>
      <c r="C55" s="256"/>
      <c r="D55" s="256"/>
      <c r="E55" s="256"/>
      <c r="F55" s="273" t="s">
        <v>146</v>
      </c>
      <c r="G55" s="304">
        <f>+F52+F53+F54</f>
        <v>5996.5884000000005</v>
      </c>
    </row>
    <row r="56" spans="1:7" ht="13.5" thickBot="1">
      <c r="A56" s="256"/>
      <c r="B56" s="256"/>
      <c r="C56" s="256"/>
      <c r="D56" s="256"/>
      <c r="E56" s="256"/>
      <c r="F56" s="256"/>
      <c r="G56" s="260"/>
    </row>
    <row r="57" spans="1:7" ht="13.5" thickBot="1">
      <c r="B57" s="256"/>
      <c r="C57" s="273" t="s">
        <v>163</v>
      </c>
      <c r="D57" s="294"/>
      <c r="E57" s="294"/>
      <c r="F57" s="294"/>
      <c r="G57" s="274">
        <f>ROUND(SUM(G49+G55),0)</f>
        <v>33254</v>
      </c>
    </row>
    <row r="58" spans="1:7" ht="12.75">
      <c r="A58" s="306"/>
      <c r="B58" s="256"/>
      <c r="C58" s="273"/>
      <c r="D58" s="294"/>
      <c r="E58" s="294"/>
      <c r="F58" s="294"/>
      <c r="G58" s="257"/>
    </row>
    <row r="59" spans="1:7" ht="12.75">
      <c r="A59" s="256"/>
      <c r="B59" s="256"/>
      <c r="C59" s="256"/>
      <c r="D59" s="256"/>
      <c r="E59" s="256"/>
      <c r="F59" s="256"/>
      <c r="G59" s="260"/>
    </row>
    <row r="60" spans="1:7" ht="12.75">
      <c r="A60" s="259" t="s">
        <v>164</v>
      </c>
      <c r="B60" s="256"/>
      <c r="C60" s="256"/>
      <c r="D60" s="256"/>
      <c r="E60" s="306" t="s">
        <v>165</v>
      </c>
      <c r="G60" s="260"/>
    </row>
    <row r="61" spans="1:7" ht="20.25">
      <c r="A61" s="307"/>
      <c r="B61" s="294"/>
      <c r="C61" s="294"/>
      <c r="D61" s="294"/>
      <c r="E61" s="294"/>
      <c r="F61" s="294"/>
      <c r="G61" s="308"/>
    </row>
    <row r="62" spans="1:7" ht="12.75">
      <c r="A62" s="259" t="s">
        <v>166</v>
      </c>
      <c r="B62" s="256"/>
      <c r="C62" s="256"/>
      <c r="D62" s="256"/>
      <c r="E62" s="259"/>
      <c r="F62" s="256"/>
      <c r="G62" s="260"/>
    </row>
    <row r="63" spans="1:7" ht="12.75">
      <c r="A63" s="256"/>
      <c r="B63" s="256"/>
      <c r="C63" s="256"/>
      <c r="D63" s="256"/>
      <c r="E63" s="256"/>
      <c r="F63" s="256"/>
      <c r="G63" s="260"/>
    </row>
    <row r="64" spans="1:7" ht="12.75">
      <c r="A64" s="256"/>
      <c r="B64" s="256"/>
      <c r="C64" s="256"/>
      <c r="D64" s="256"/>
      <c r="E64" s="256"/>
      <c r="F64" s="256"/>
      <c r="G64" s="260"/>
    </row>
    <row r="65" spans="1:7" ht="12.75">
      <c r="A65" s="256"/>
      <c r="B65" s="256"/>
      <c r="C65" s="256"/>
      <c r="D65" s="256"/>
      <c r="E65" s="256"/>
      <c r="F65" s="256"/>
      <c r="G65" s="260"/>
    </row>
    <row r="66" spans="1:7" ht="12.75">
      <c r="A66" s="256"/>
      <c r="B66" s="256"/>
      <c r="C66" s="256"/>
      <c r="D66" s="256"/>
      <c r="E66" s="256"/>
      <c r="F66" s="256"/>
      <c r="G66" s="260"/>
    </row>
  </sheetData>
  <mergeCells count="8">
    <mergeCell ref="A9:G9"/>
    <mergeCell ref="A10:G10"/>
    <mergeCell ref="A1:G1"/>
    <mergeCell ref="A2:G2"/>
    <mergeCell ref="A4:G4"/>
    <mergeCell ref="A5:G5"/>
    <mergeCell ref="A6:G6"/>
    <mergeCell ref="A7:G7"/>
  </mergeCells>
  <pageMargins left="0.70866141732283472" right="0.70866141732283472" top="0.74803149606299213" bottom="0.74803149606299213" header="0.31496062992125984" footer="0.31496062992125984"/>
  <pageSetup scale="61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</sheetPr>
  <dimension ref="A1:I66"/>
  <sheetViews>
    <sheetView topLeftCell="A38" zoomScale="115" zoomScaleNormal="115" workbookViewId="0">
      <selection activeCell="F60" sqref="F60"/>
    </sheetView>
  </sheetViews>
  <sheetFormatPr baseColWidth="10" defaultRowHeight="15"/>
  <cols>
    <col min="1" max="1" width="74.85546875" style="249" customWidth="1"/>
    <col min="2" max="2" width="11.42578125" style="249" customWidth="1"/>
    <col min="3" max="3" width="12.7109375" style="249" customWidth="1"/>
    <col min="4" max="4" width="11.42578125" style="249"/>
    <col min="5" max="5" width="11.7109375" style="249" bestFit="1" customWidth="1"/>
    <col min="6" max="6" width="11.42578125" style="249"/>
    <col min="7" max="7" width="11.42578125" style="309"/>
    <col min="8" max="16384" width="11.42578125" style="249"/>
  </cols>
  <sheetData>
    <row r="1" spans="1:9" ht="20.25">
      <c r="A1" s="517" t="s">
        <v>129</v>
      </c>
      <c r="B1" s="517"/>
      <c r="C1" s="517"/>
      <c r="D1" s="517"/>
      <c r="E1" s="517"/>
      <c r="F1" s="517"/>
      <c r="G1" s="517"/>
    </row>
    <row r="2" spans="1:9" ht="12.75">
      <c r="A2" s="518"/>
      <c r="B2" s="518"/>
      <c r="C2" s="518"/>
      <c r="D2" s="518"/>
      <c r="E2" s="518"/>
      <c r="F2" s="518"/>
      <c r="G2" s="518"/>
    </row>
    <row r="3" spans="1:9" ht="15.75" customHeight="1">
      <c r="A3" s="250"/>
      <c r="B3" s="251"/>
      <c r="C3" s="252"/>
      <c r="D3" s="250"/>
      <c r="E3" s="253"/>
      <c r="F3" s="250"/>
      <c r="G3" s="254"/>
      <c r="H3" s="250"/>
      <c r="I3" s="250"/>
    </row>
    <row r="4" spans="1:9" ht="12.75">
      <c r="A4" s="519" t="s">
        <v>130</v>
      </c>
      <c r="B4" s="519"/>
      <c r="C4" s="519"/>
      <c r="D4" s="519"/>
      <c r="E4" s="519"/>
      <c r="F4" s="519"/>
      <c r="G4" s="519"/>
      <c r="H4" s="255"/>
      <c r="I4" s="250"/>
    </row>
    <row r="5" spans="1:9" ht="15" customHeight="1">
      <c r="A5" s="520" t="s">
        <v>131</v>
      </c>
      <c r="B5" s="520"/>
      <c r="C5" s="520"/>
      <c r="D5" s="520"/>
      <c r="E5" s="520"/>
      <c r="F5" s="520"/>
      <c r="G5" s="520"/>
      <c r="H5" s="255"/>
      <c r="I5" s="250"/>
    </row>
    <row r="6" spans="1:9" ht="12.75" customHeight="1">
      <c r="A6" s="521" t="s">
        <v>132</v>
      </c>
      <c r="B6" s="521"/>
      <c r="C6" s="521"/>
      <c r="D6" s="521"/>
      <c r="E6" s="521"/>
      <c r="F6" s="521"/>
      <c r="G6" s="521"/>
      <c r="H6" s="255"/>
      <c r="I6" s="250"/>
    </row>
    <row r="7" spans="1:9" ht="12.75">
      <c r="A7" s="522" t="s">
        <v>133</v>
      </c>
      <c r="B7" s="522"/>
      <c r="C7" s="522"/>
      <c r="D7" s="522"/>
      <c r="E7" s="522"/>
      <c r="F7" s="522"/>
      <c r="G7" s="522"/>
      <c r="H7" s="255"/>
      <c r="I7" s="250"/>
    </row>
    <row r="8" spans="1:9" ht="12.75">
      <c r="A8" s="256"/>
      <c r="B8" s="256"/>
      <c r="C8" s="256"/>
      <c r="D8" s="256"/>
      <c r="E8" s="256"/>
      <c r="F8" s="256"/>
      <c r="G8" s="257"/>
      <c r="H8" s="250"/>
      <c r="I8" s="250"/>
    </row>
    <row r="9" spans="1:9" ht="12.75">
      <c r="A9" s="516" t="s">
        <v>134</v>
      </c>
      <c r="B9" s="516"/>
      <c r="C9" s="516"/>
      <c r="D9" s="516"/>
      <c r="E9" s="516"/>
      <c r="F9" s="516"/>
      <c r="G9" s="516"/>
      <c r="H9" s="258"/>
    </row>
    <row r="10" spans="1:9" ht="12.75">
      <c r="A10" s="516" t="s">
        <v>186</v>
      </c>
      <c r="B10" s="516"/>
      <c r="C10" s="516"/>
      <c r="D10" s="516"/>
      <c r="E10" s="516"/>
      <c r="F10" s="516"/>
      <c r="G10" s="516"/>
    </row>
    <row r="11" spans="1:9" ht="12.75">
      <c r="A11" s="259"/>
      <c r="B11" s="256"/>
      <c r="C11" s="259"/>
      <c r="D11" s="256"/>
      <c r="E11" s="259" t="s">
        <v>136</v>
      </c>
      <c r="F11" s="256" t="s">
        <v>109</v>
      </c>
      <c r="G11" s="260"/>
    </row>
    <row r="12" spans="1:9" ht="13.5" thickBot="1">
      <c r="A12" s="261" t="s">
        <v>63</v>
      </c>
      <c r="B12" s="256"/>
      <c r="C12" s="256"/>
      <c r="D12" s="256"/>
      <c r="E12" s="256"/>
      <c r="F12" s="256"/>
      <c r="G12" s="260"/>
    </row>
    <row r="13" spans="1:9" ht="12.75">
      <c r="A13" s="262" t="s">
        <v>85</v>
      </c>
      <c r="B13" s="263"/>
      <c r="C13" s="263" t="s">
        <v>138</v>
      </c>
      <c r="D13" s="263" t="s">
        <v>139</v>
      </c>
      <c r="E13" s="263" t="s">
        <v>140</v>
      </c>
      <c r="F13" s="264" t="s">
        <v>141</v>
      </c>
      <c r="G13" s="265"/>
    </row>
    <row r="14" spans="1:9" ht="12.75">
      <c r="A14" s="266" t="s">
        <v>142</v>
      </c>
      <c r="B14" s="267"/>
      <c r="C14" s="267" t="s">
        <v>143</v>
      </c>
      <c r="D14" s="267"/>
      <c r="E14" s="267">
        <v>0.05</v>
      </c>
      <c r="F14" s="268">
        <f>ROUND(E14*G47,2)</f>
        <v>510.92</v>
      </c>
      <c r="G14" s="265"/>
    </row>
    <row r="15" spans="1:9" ht="12.75">
      <c r="A15" s="266" t="s">
        <v>174</v>
      </c>
      <c r="B15" s="267"/>
      <c r="C15" s="267" t="s">
        <v>145</v>
      </c>
      <c r="D15" s="267"/>
      <c r="E15" s="267">
        <v>0.2</v>
      </c>
      <c r="F15" s="268">
        <f>E15*G47</f>
        <v>2043.6959999999999</v>
      </c>
      <c r="G15" s="265"/>
    </row>
    <row r="16" spans="1:9" ht="12.75">
      <c r="A16" s="266"/>
      <c r="B16" s="267"/>
      <c r="C16" s="267"/>
      <c r="D16" s="267"/>
      <c r="E16" s="267"/>
      <c r="F16" s="268"/>
      <c r="G16" s="265"/>
    </row>
    <row r="17" spans="1:7" ht="12.75">
      <c r="A17" s="266"/>
      <c r="B17" s="267"/>
      <c r="C17" s="267"/>
      <c r="D17" s="267"/>
      <c r="E17" s="267"/>
      <c r="F17" s="268"/>
      <c r="G17" s="265"/>
    </row>
    <row r="18" spans="1:7" ht="12.75">
      <c r="A18" s="266"/>
      <c r="B18" s="267"/>
      <c r="C18" s="267"/>
      <c r="D18" s="267"/>
      <c r="E18" s="267"/>
      <c r="F18" s="268"/>
      <c r="G18" s="265"/>
    </row>
    <row r="19" spans="1:7" ht="13.5" thickBot="1">
      <c r="A19" s="269"/>
      <c r="B19" s="270"/>
      <c r="C19" s="270"/>
      <c r="D19" s="270"/>
      <c r="E19" s="270"/>
      <c r="F19" s="271"/>
      <c r="G19" s="272"/>
    </row>
    <row r="20" spans="1:7" ht="13.5" thickBot="1">
      <c r="A20" s="256"/>
      <c r="B20" s="256"/>
      <c r="C20" s="256"/>
      <c r="D20" s="256"/>
      <c r="E20" s="256"/>
      <c r="F20" s="273" t="s">
        <v>146</v>
      </c>
      <c r="G20" s="274">
        <f>SUM(F14:F19)</f>
        <v>2554.616</v>
      </c>
    </row>
    <row r="21" spans="1:7" ht="13.5" thickBot="1">
      <c r="A21" s="261" t="s">
        <v>147</v>
      </c>
      <c r="B21" s="256"/>
      <c r="C21" s="256"/>
      <c r="D21" s="256"/>
      <c r="E21" s="256"/>
      <c r="F21" s="256"/>
      <c r="G21" s="260"/>
    </row>
    <row r="22" spans="1:7" ht="12.75">
      <c r="A22" s="275" t="s">
        <v>85</v>
      </c>
      <c r="B22" s="263"/>
      <c r="C22" s="276" t="s">
        <v>104</v>
      </c>
      <c r="D22" s="276" t="s">
        <v>148</v>
      </c>
      <c r="E22" s="276" t="s">
        <v>149</v>
      </c>
      <c r="F22" s="277" t="s">
        <v>141</v>
      </c>
      <c r="G22" s="257"/>
    </row>
    <row r="23" spans="1:7" ht="12.75">
      <c r="A23" s="266" t="s">
        <v>187</v>
      </c>
      <c r="B23" s="267"/>
      <c r="C23" s="278" t="s">
        <v>176</v>
      </c>
      <c r="D23" s="278">
        <v>7000</v>
      </c>
      <c r="E23" s="278">
        <f>1/5</f>
        <v>0.2</v>
      </c>
      <c r="F23" s="280">
        <f>ROUND(D23*E23,2)</f>
        <v>1400</v>
      </c>
      <c r="G23" s="257"/>
    </row>
    <row r="24" spans="1:7" ht="12.75">
      <c r="A24" s="318" t="s">
        <v>188</v>
      </c>
      <c r="B24" s="267"/>
      <c r="C24" s="278" t="s">
        <v>176</v>
      </c>
      <c r="D24" s="278">
        <v>55000</v>
      </c>
      <c r="E24" s="314">
        <v>3.4000000000000002E-2</v>
      </c>
      <c r="F24" s="319">
        <f>D24*E24</f>
        <v>1870.0000000000002</v>
      </c>
      <c r="G24" s="257"/>
    </row>
    <row r="25" spans="1:7" ht="12.75">
      <c r="A25" s="266"/>
      <c r="B25" s="267"/>
      <c r="C25" s="278"/>
      <c r="D25" s="278"/>
      <c r="E25" s="278"/>
      <c r="F25" s="280"/>
      <c r="G25" s="257"/>
    </row>
    <row r="26" spans="1:7" ht="12.75">
      <c r="A26" s="266"/>
      <c r="B26" s="267"/>
      <c r="C26" s="278"/>
      <c r="D26" s="278"/>
      <c r="E26" s="278"/>
      <c r="F26" s="280"/>
      <c r="G26" s="257"/>
    </row>
    <row r="27" spans="1:7" ht="12.75">
      <c r="A27" s="266"/>
      <c r="B27" s="267"/>
      <c r="C27" s="278"/>
      <c r="D27" s="278"/>
      <c r="E27" s="278"/>
      <c r="F27" s="280"/>
      <c r="G27" s="257"/>
    </row>
    <row r="28" spans="1:7" ht="12.75">
      <c r="A28" s="266"/>
      <c r="B28" s="267"/>
      <c r="C28" s="278"/>
      <c r="D28" s="278"/>
      <c r="E28" s="278"/>
      <c r="F28" s="280"/>
      <c r="G28" s="257"/>
    </row>
    <row r="29" spans="1:7" ht="13.5" thickBot="1">
      <c r="A29" s="281"/>
      <c r="B29" s="282"/>
      <c r="C29" s="283"/>
      <c r="D29" s="283"/>
      <c r="E29" s="283"/>
      <c r="F29" s="284"/>
      <c r="G29" s="285"/>
    </row>
    <row r="30" spans="1:7" ht="13.5" thickBot="1">
      <c r="A30" s="256"/>
      <c r="B30" s="256"/>
      <c r="C30" s="256"/>
      <c r="D30" s="256"/>
      <c r="E30" s="256"/>
      <c r="F30" s="273" t="s">
        <v>146</v>
      </c>
      <c r="G30" s="274">
        <f>ROUND(SUM(F23:F29),2)</f>
        <v>3270</v>
      </c>
    </row>
    <row r="31" spans="1:7" ht="13.5" thickBot="1">
      <c r="A31" s="261" t="s">
        <v>72</v>
      </c>
      <c r="B31" s="256"/>
      <c r="C31" s="256"/>
      <c r="D31" s="256"/>
      <c r="E31" s="256"/>
      <c r="F31" s="256"/>
      <c r="G31" s="260"/>
    </row>
    <row r="32" spans="1:7" ht="12.75">
      <c r="A32" s="286" t="s">
        <v>151</v>
      </c>
      <c r="B32" s="263" t="s">
        <v>152</v>
      </c>
      <c r="C32" s="263" t="s">
        <v>153</v>
      </c>
      <c r="D32" s="263" t="s">
        <v>154</v>
      </c>
      <c r="E32" s="263" t="s">
        <v>155</v>
      </c>
      <c r="F32" s="264" t="s">
        <v>141</v>
      </c>
      <c r="G32" s="265"/>
    </row>
    <row r="33" spans="1:7" ht="12.75">
      <c r="A33" s="287"/>
      <c r="B33" s="267"/>
      <c r="C33" s="267"/>
      <c r="D33" s="267"/>
      <c r="E33" s="267"/>
      <c r="F33" s="268"/>
      <c r="G33" s="265"/>
    </row>
    <row r="34" spans="1:7" ht="12.75">
      <c r="A34" s="287"/>
      <c r="B34" s="267"/>
      <c r="C34" s="267"/>
      <c r="D34" s="267"/>
      <c r="E34" s="267"/>
      <c r="F34" s="268"/>
      <c r="G34" s="265"/>
    </row>
    <row r="35" spans="1:7" ht="12.75">
      <c r="A35" s="287"/>
      <c r="B35" s="267"/>
      <c r="C35" s="267"/>
      <c r="D35" s="267"/>
      <c r="E35" s="267"/>
      <c r="F35" s="268"/>
      <c r="G35" s="265"/>
    </row>
    <row r="36" spans="1:7" ht="13.5" thickBot="1">
      <c r="A36" s="288"/>
      <c r="B36" s="282"/>
      <c r="C36" s="282"/>
      <c r="D36" s="282"/>
      <c r="E36" s="282"/>
      <c r="F36" s="289"/>
      <c r="G36" s="272"/>
    </row>
    <row r="37" spans="1:7" ht="13.5" thickBot="1">
      <c r="A37" s="256"/>
      <c r="B37" s="256"/>
      <c r="C37" s="256"/>
      <c r="D37" s="256"/>
      <c r="E37" s="256"/>
      <c r="F37" s="273" t="s">
        <v>146</v>
      </c>
      <c r="G37" s="274">
        <f>SUM(F33:F36)</f>
        <v>0</v>
      </c>
    </row>
    <row r="38" spans="1:7" ht="13.5" thickBot="1">
      <c r="A38" s="261" t="s">
        <v>78</v>
      </c>
      <c r="B38" s="256"/>
      <c r="C38" s="256"/>
      <c r="D38" s="256"/>
      <c r="E38" s="256"/>
      <c r="F38" s="256"/>
      <c r="G38" s="260"/>
    </row>
    <row r="39" spans="1:7" ht="12.75">
      <c r="A39" s="290" t="s">
        <v>156</v>
      </c>
      <c r="B39" s="263" t="s">
        <v>157</v>
      </c>
      <c r="C39" s="263" t="s">
        <v>158</v>
      </c>
      <c r="D39" s="291" t="s">
        <v>159</v>
      </c>
      <c r="E39" s="264" t="s">
        <v>140</v>
      </c>
      <c r="F39" s="264" t="s">
        <v>141</v>
      </c>
      <c r="G39" s="265"/>
    </row>
    <row r="40" spans="1:7" ht="12.75">
      <c r="A40" s="287" t="s">
        <v>160</v>
      </c>
      <c r="B40" s="267">
        <v>43471.89</v>
      </c>
      <c r="C40" s="292">
        <v>0.85</v>
      </c>
      <c r="D40" s="267">
        <f>ROUND(B40*C40+B40,2)</f>
        <v>80423</v>
      </c>
      <c r="E40" s="267">
        <v>0.08</v>
      </c>
      <c r="F40" s="268">
        <f>D40*E40</f>
        <v>6433.84</v>
      </c>
      <c r="G40" s="265"/>
    </row>
    <row r="41" spans="1:7" ht="12.75">
      <c r="A41" s="287" t="s">
        <v>161</v>
      </c>
      <c r="B41" s="267">
        <v>25571.89</v>
      </c>
      <c r="C41" s="292">
        <v>0.85</v>
      </c>
      <c r="D41" s="267">
        <f>ROUND(B41*C41+B41,2)</f>
        <v>47308</v>
      </c>
      <c r="E41" s="267">
        <v>0.08</v>
      </c>
      <c r="F41" s="268">
        <f>ROUND(E41*D41,2)</f>
        <v>3784.64</v>
      </c>
      <c r="G41" s="265"/>
    </row>
    <row r="42" spans="1:7" ht="12.75">
      <c r="A42" s="287"/>
      <c r="B42" s="267"/>
      <c r="C42" s="292"/>
      <c r="D42" s="267"/>
      <c r="E42" s="267"/>
      <c r="F42" s="268"/>
      <c r="G42" s="265"/>
    </row>
    <row r="43" spans="1:7" ht="12.75">
      <c r="A43" s="287"/>
      <c r="B43" s="267"/>
      <c r="C43" s="267"/>
      <c r="D43" s="267"/>
      <c r="E43" s="267"/>
      <c r="F43" s="268"/>
      <c r="G43" s="265"/>
    </row>
    <row r="44" spans="1:7" ht="12.75">
      <c r="A44" s="287"/>
      <c r="B44" s="267"/>
      <c r="C44" s="267"/>
      <c r="D44" s="267"/>
      <c r="E44" s="267"/>
      <c r="F44" s="268"/>
      <c r="G44" s="265"/>
    </row>
    <row r="45" spans="1:7" ht="12.75">
      <c r="A45" s="287"/>
      <c r="B45" s="267"/>
      <c r="C45" s="267"/>
      <c r="D45" s="267"/>
      <c r="E45" s="267"/>
      <c r="F45" s="268"/>
      <c r="G45" s="265"/>
    </row>
    <row r="46" spans="1:7" ht="13.5" thickBot="1">
      <c r="A46" s="288"/>
      <c r="B46" s="270"/>
      <c r="C46" s="270"/>
      <c r="D46" s="270"/>
      <c r="E46" s="270"/>
      <c r="F46" s="271"/>
      <c r="G46" s="272"/>
    </row>
    <row r="47" spans="1:7" ht="13.5" thickBot="1">
      <c r="A47" s="256"/>
      <c r="B47" s="256"/>
      <c r="C47" s="256"/>
      <c r="D47" s="256"/>
      <c r="E47" s="256"/>
      <c r="F47" s="273" t="s">
        <v>146</v>
      </c>
      <c r="G47" s="274">
        <f>ROUND(SUM(F40:F46),2)</f>
        <v>10218.48</v>
      </c>
    </row>
    <row r="48" spans="1:7" ht="13.5" thickBot="1">
      <c r="A48" s="256"/>
      <c r="B48" s="256"/>
      <c r="C48" s="256"/>
      <c r="D48" s="256"/>
      <c r="E48" s="256"/>
      <c r="F48" s="294"/>
      <c r="G48" s="257"/>
    </row>
    <row r="49" spans="1:7" ht="13.5" thickBot="1">
      <c r="A49" s="256"/>
      <c r="B49" s="256"/>
      <c r="C49" s="256"/>
      <c r="D49" s="273" t="s">
        <v>162</v>
      </c>
      <c r="E49" s="294"/>
      <c r="F49" s="294"/>
      <c r="G49" s="274">
        <f>ROUND(SUM(G20+G30+G47+G37),2)</f>
        <v>16043.1</v>
      </c>
    </row>
    <row r="50" spans="1:7" ht="13.5" thickBot="1">
      <c r="A50" s="261" t="s">
        <v>84</v>
      </c>
      <c r="B50" s="256"/>
      <c r="C50" s="256"/>
      <c r="D50" s="256"/>
      <c r="E50" s="256"/>
      <c r="F50" s="256"/>
      <c r="G50" s="260"/>
    </row>
    <row r="51" spans="1:7" ht="12.75">
      <c r="A51" s="275" t="s">
        <v>85</v>
      </c>
      <c r="B51" s="296"/>
      <c r="C51" s="296"/>
      <c r="D51" s="297"/>
      <c r="E51" s="297" t="s">
        <v>86</v>
      </c>
      <c r="F51" s="296" t="s">
        <v>87</v>
      </c>
      <c r="G51" s="298"/>
    </row>
    <row r="52" spans="1:7" ht="12.75">
      <c r="A52" s="266" t="s">
        <v>90</v>
      </c>
      <c r="B52" s="299"/>
      <c r="C52" s="299"/>
      <c r="D52" s="267"/>
      <c r="E52" s="300">
        <v>0.05</v>
      </c>
      <c r="F52" s="299">
        <f>+G49*E52</f>
        <v>802.15500000000009</v>
      </c>
      <c r="G52" s="301"/>
    </row>
    <row r="53" spans="1:7" ht="12.75">
      <c r="A53" s="266" t="s">
        <v>127</v>
      </c>
      <c r="B53" s="299"/>
      <c r="C53" s="299"/>
      <c r="D53" s="267"/>
      <c r="E53" s="300">
        <v>0.03</v>
      </c>
      <c r="F53" s="299">
        <f>+G49*E53</f>
        <v>481.29300000000001</v>
      </c>
      <c r="G53" s="301"/>
    </row>
    <row r="54" spans="1:7" ht="13.5" thickBot="1">
      <c r="A54" s="269" t="s">
        <v>24</v>
      </c>
      <c r="B54" s="302"/>
      <c r="C54" s="302"/>
      <c r="D54" s="270"/>
      <c r="E54" s="303">
        <v>0.14000000000000001</v>
      </c>
      <c r="F54" s="299">
        <f>+G49*E54</f>
        <v>2246.0340000000001</v>
      </c>
      <c r="G54" s="304"/>
    </row>
    <row r="55" spans="1:7" ht="13.5" thickBot="1">
      <c r="A55" s="256"/>
      <c r="B55" s="256"/>
      <c r="C55" s="256"/>
      <c r="D55" s="256"/>
      <c r="E55" s="256"/>
      <c r="F55" s="273" t="s">
        <v>146</v>
      </c>
      <c r="G55" s="304">
        <f>+F52+F53+F54</f>
        <v>3529.482</v>
      </c>
    </row>
    <row r="56" spans="1:7" ht="13.5" thickBot="1">
      <c r="A56" s="256"/>
      <c r="B56" s="256"/>
      <c r="C56" s="256"/>
      <c r="D56" s="256"/>
      <c r="E56" s="256"/>
      <c r="F56" s="256"/>
      <c r="G56" s="260"/>
    </row>
    <row r="57" spans="1:7" ht="13.5" thickBot="1">
      <c r="B57" s="256"/>
      <c r="C57" s="273" t="s">
        <v>163</v>
      </c>
      <c r="D57" s="294"/>
      <c r="E57" s="294"/>
      <c r="F57" s="294"/>
      <c r="G57" s="274">
        <f>ROUND(SUM(G49+G55),0)</f>
        <v>19573</v>
      </c>
    </row>
    <row r="58" spans="1:7" ht="12.75">
      <c r="A58" s="306"/>
      <c r="B58" s="256"/>
      <c r="C58" s="273"/>
      <c r="D58" s="294"/>
      <c r="E58" s="294"/>
      <c r="F58" s="294"/>
      <c r="G58" s="257"/>
    </row>
    <row r="59" spans="1:7" ht="12.75">
      <c r="A59" s="256"/>
      <c r="B59" s="256"/>
      <c r="C59" s="256"/>
      <c r="D59" s="256"/>
      <c r="E59" s="256"/>
      <c r="F59" s="256"/>
      <c r="G59" s="260"/>
    </row>
    <row r="60" spans="1:7" ht="12.75">
      <c r="A60" s="259" t="s">
        <v>164</v>
      </c>
      <c r="B60" s="256"/>
      <c r="C60" s="256"/>
      <c r="D60" s="256"/>
      <c r="E60" s="306" t="s">
        <v>165</v>
      </c>
      <c r="G60" s="260"/>
    </row>
    <row r="61" spans="1:7" ht="20.25">
      <c r="A61" s="307"/>
      <c r="B61" s="294"/>
      <c r="C61" s="294"/>
      <c r="D61" s="294"/>
      <c r="E61" s="294"/>
      <c r="F61" s="294"/>
      <c r="G61" s="308"/>
    </row>
    <row r="62" spans="1:7" ht="12.75">
      <c r="A62" s="259" t="s">
        <v>166</v>
      </c>
      <c r="B62" s="256"/>
      <c r="C62" s="256"/>
      <c r="D62" s="256"/>
      <c r="E62" s="259"/>
      <c r="F62" s="256"/>
      <c r="G62" s="260"/>
    </row>
    <row r="63" spans="1:7" ht="12.75">
      <c r="A63" s="256"/>
      <c r="B63" s="256"/>
      <c r="C63" s="256"/>
      <c r="D63" s="256"/>
      <c r="E63" s="256"/>
      <c r="F63" s="256"/>
      <c r="G63" s="260"/>
    </row>
    <row r="64" spans="1:7" ht="12.75">
      <c r="A64" s="256"/>
      <c r="B64" s="256"/>
      <c r="C64" s="256"/>
      <c r="D64" s="256"/>
      <c r="E64" s="256"/>
      <c r="F64" s="256"/>
      <c r="G64" s="260"/>
    </row>
    <row r="65" spans="1:7" ht="12.75">
      <c r="A65" s="256"/>
      <c r="B65" s="256"/>
      <c r="C65" s="256"/>
      <c r="D65" s="256"/>
      <c r="E65" s="256"/>
      <c r="F65" s="256"/>
      <c r="G65" s="260"/>
    </row>
    <row r="66" spans="1:7" ht="12.75">
      <c r="A66" s="256"/>
      <c r="B66" s="256"/>
      <c r="C66" s="256"/>
      <c r="D66" s="256"/>
      <c r="E66" s="256"/>
      <c r="F66" s="256"/>
      <c r="G66" s="260"/>
    </row>
  </sheetData>
  <mergeCells count="8">
    <mergeCell ref="A9:G9"/>
    <mergeCell ref="A10:G10"/>
    <mergeCell ref="A1:G1"/>
    <mergeCell ref="A2:G2"/>
    <mergeCell ref="A4:G4"/>
    <mergeCell ref="A5:G5"/>
    <mergeCell ref="A6:G6"/>
    <mergeCell ref="A7:G7"/>
  </mergeCells>
  <pageMargins left="0.70866141732283472" right="0.70866141732283472" top="0.74803149606299213" bottom="0.74803149606299213" header="0.31496062992125984" footer="0.31496062992125984"/>
  <pageSetup scale="61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I66"/>
  <sheetViews>
    <sheetView topLeftCell="A41" zoomScale="115" zoomScaleNormal="115" workbookViewId="0">
      <selection activeCell="G61" sqref="G61"/>
    </sheetView>
  </sheetViews>
  <sheetFormatPr baseColWidth="10" defaultRowHeight="15"/>
  <cols>
    <col min="1" max="1" width="74.85546875" style="249" customWidth="1"/>
    <col min="2" max="2" width="11.42578125" style="249" customWidth="1"/>
    <col min="3" max="3" width="12.7109375" style="249" customWidth="1"/>
    <col min="4" max="6" width="11.42578125" style="249"/>
    <col min="7" max="7" width="11.42578125" style="309"/>
    <col min="8" max="16384" width="11.42578125" style="249"/>
  </cols>
  <sheetData>
    <row r="1" spans="1:9" ht="20.25">
      <c r="A1" s="517" t="s">
        <v>129</v>
      </c>
      <c r="B1" s="517"/>
      <c r="C1" s="517"/>
      <c r="D1" s="517"/>
      <c r="E1" s="517"/>
      <c r="F1" s="517"/>
      <c r="G1" s="517"/>
    </row>
    <row r="2" spans="1:9" ht="12.75">
      <c r="A2" s="518"/>
      <c r="B2" s="518"/>
      <c r="C2" s="518"/>
      <c r="D2" s="518"/>
      <c r="E2" s="518"/>
      <c r="F2" s="518"/>
      <c r="G2" s="518"/>
    </row>
    <row r="3" spans="1:9" ht="15.75" customHeight="1">
      <c r="A3" s="250"/>
      <c r="B3" s="251"/>
      <c r="C3" s="252"/>
      <c r="D3" s="250"/>
      <c r="E3" s="253"/>
      <c r="F3" s="250"/>
      <c r="G3" s="254"/>
      <c r="H3" s="250"/>
      <c r="I3" s="250"/>
    </row>
    <row r="4" spans="1:9" ht="12.75">
      <c r="A4" s="519" t="s">
        <v>130</v>
      </c>
      <c r="B4" s="519"/>
      <c r="C4" s="519"/>
      <c r="D4" s="519"/>
      <c r="E4" s="519"/>
      <c r="F4" s="519"/>
      <c r="G4" s="519"/>
      <c r="H4" s="255"/>
      <c r="I4" s="250"/>
    </row>
    <row r="5" spans="1:9" ht="15" customHeight="1">
      <c r="A5" s="520" t="s">
        <v>131</v>
      </c>
      <c r="B5" s="520"/>
      <c r="C5" s="520"/>
      <c r="D5" s="520"/>
      <c r="E5" s="520"/>
      <c r="F5" s="520"/>
      <c r="G5" s="520"/>
      <c r="H5" s="255"/>
      <c r="I5" s="250"/>
    </row>
    <row r="6" spans="1:9" ht="12.75" customHeight="1">
      <c r="A6" s="521" t="s">
        <v>132</v>
      </c>
      <c r="B6" s="521"/>
      <c r="C6" s="521"/>
      <c r="D6" s="521"/>
      <c r="E6" s="521"/>
      <c r="F6" s="521"/>
      <c r="G6" s="521"/>
      <c r="H6" s="255"/>
      <c r="I6" s="250"/>
    </row>
    <row r="7" spans="1:9" ht="12.75">
      <c r="A7" s="522" t="s">
        <v>133</v>
      </c>
      <c r="B7" s="522"/>
      <c r="C7" s="522"/>
      <c r="D7" s="522"/>
      <c r="E7" s="522"/>
      <c r="F7" s="522"/>
      <c r="G7" s="522"/>
      <c r="H7" s="255"/>
      <c r="I7" s="250"/>
    </row>
    <row r="8" spans="1:9" ht="12.75">
      <c r="A8" s="256"/>
      <c r="B8" s="256"/>
      <c r="C8" s="256"/>
      <c r="D8" s="256"/>
      <c r="E8" s="256"/>
      <c r="F8" s="256"/>
      <c r="G8" s="257"/>
      <c r="H8" s="250"/>
      <c r="I8" s="250"/>
    </row>
    <row r="9" spans="1:9" ht="12.75">
      <c r="A9" s="516" t="s">
        <v>134</v>
      </c>
      <c r="B9" s="516"/>
      <c r="C9" s="516"/>
      <c r="D9" s="516"/>
      <c r="E9" s="516"/>
      <c r="F9" s="516"/>
      <c r="G9" s="516"/>
      <c r="H9" s="258"/>
    </row>
    <row r="10" spans="1:9" ht="12.75">
      <c r="A10" s="516" t="s">
        <v>189</v>
      </c>
      <c r="B10" s="516"/>
      <c r="C10" s="516"/>
      <c r="D10" s="516"/>
      <c r="E10" s="516"/>
      <c r="F10" s="516"/>
      <c r="G10" s="516"/>
    </row>
    <row r="11" spans="1:9" ht="12.75">
      <c r="A11" s="259"/>
      <c r="B11" s="256"/>
      <c r="C11" s="259"/>
      <c r="D11" s="256"/>
      <c r="E11" s="259" t="s">
        <v>136</v>
      </c>
      <c r="F11" s="256" t="s">
        <v>109</v>
      </c>
      <c r="G11" s="260"/>
    </row>
    <row r="12" spans="1:9" ht="13.5" thickBot="1">
      <c r="A12" s="261" t="s">
        <v>63</v>
      </c>
      <c r="B12" s="256"/>
      <c r="C12" s="256"/>
      <c r="D12" s="256"/>
      <c r="E12" s="256"/>
      <c r="F12" s="256"/>
      <c r="G12" s="260"/>
    </row>
    <row r="13" spans="1:9" ht="12.75">
      <c r="A13" s="262" t="s">
        <v>85</v>
      </c>
      <c r="B13" s="263"/>
      <c r="C13" s="263" t="s">
        <v>138</v>
      </c>
      <c r="D13" s="263" t="s">
        <v>139</v>
      </c>
      <c r="E13" s="263" t="s">
        <v>140</v>
      </c>
      <c r="F13" s="264" t="s">
        <v>141</v>
      </c>
      <c r="G13" s="265"/>
    </row>
    <row r="14" spans="1:9" ht="12.75">
      <c r="A14" s="266" t="s">
        <v>142</v>
      </c>
      <c r="B14" s="267"/>
      <c r="C14" s="313" t="s">
        <v>143</v>
      </c>
      <c r="D14" s="313"/>
      <c r="E14" s="267">
        <v>0.1</v>
      </c>
      <c r="F14" s="268">
        <f>ROUND(E14*G47,2)</f>
        <v>638.66</v>
      </c>
      <c r="G14" s="265"/>
    </row>
    <row r="15" spans="1:9" ht="12.75">
      <c r="A15" s="266" t="s">
        <v>174</v>
      </c>
      <c r="B15" s="267"/>
      <c r="C15" s="313" t="s">
        <v>145</v>
      </c>
      <c r="D15" s="313"/>
      <c r="E15" s="267">
        <v>0.05</v>
      </c>
      <c r="F15" s="268">
        <f>E15*G47</f>
        <v>319.32750000000004</v>
      </c>
      <c r="G15" s="265"/>
    </row>
    <row r="16" spans="1:9" ht="12.75">
      <c r="A16" s="266" t="s">
        <v>190</v>
      </c>
      <c r="B16" s="267"/>
      <c r="C16" s="313" t="s">
        <v>145</v>
      </c>
      <c r="D16" s="313">
        <v>31000</v>
      </c>
      <c r="E16" s="267">
        <v>0.1</v>
      </c>
      <c r="F16" s="268">
        <f>E16*D16</f>
        <v>3100</v>
      </c>
      <c r="G16" s="265"/>
    </row>
    <row r="17" spans="1:7" ht="12.75">
      <c r="A17" s="266"/>
      <c r="B17" s="267"/>
      <c r="C17" s="267"/>
      <c r="D17" s="267"/>
      <c r="E17" s="267"/>
      <c r="F17" s="268"/>
      <c r="G17" s="265"/>
    </row>
    <row r="18" spans="1:7" ht="12.75">
      <c r="A18" s="266"/>
      <c r="B18" s="267"/>
      <c r="C18" s="267"/>
      <c r="D18" s="267"/>
      <c r="E18" s="267"/>
      <c r="F18" s="268"/>
      <c r="G18" s="265"/>
    </row>
    <row r="19" spans="1:7" ht="13.5" thickBot="1">
      <c r="A19" s="269"/>
      <c r="B19" s="270"/>
      <c r="C19" s="270"/>
      <c r="D19" s="270"/>
      <c r="E19" s="270"/>
      <c r="F19" s="271"/>
      <c r="G19" s="272"/>
    </row>
    <row r="20" spans="1:7" ht="13.5" thickBot="1">
      <c r="A20" s="256"/>
      <c r="B20" s="256"/>
      <c r="C20" s="256"/>
      <c r="D20" s="256"/>
      <c r="E20" s="256"/>
      <c r="F20" s="273" t="s">
        <v>146</v>
      </c>
      <c r="G20" s="274">
        <f>ROUND(SUM(F14:F19),2)</f>
        <v>4057.99</v>
      </c>
    </row>
    <row r="21" spans="1:7" ht="13.5" thickBot="1">
      <c r="A21" s="261" t="s">
        <v>147</v>
      </c>
      <c r="B21" s="256"/>
      <c r="C21" s="256"/>
      <c r="D21" s="256"/>
      <c r="E21" s="256"/>
      <c r="F21" s="256"/>
      <c r="G21" s="260"/>
    </row>
    <row r="22" spans="1:7" ht="12.75">
      <c r="A22" s="275" t="s">
        <v>85</v>
      </c>
      <c r="B22" s="263"/>
      <c r="C22" s="276" t="s">
        <v>104</v>
      </c>
      <c r="D22" s="276" t="s">
        <v>148</v>
      </c>
      <c r="E22" s="276" t="s">
        <v>149</v>
      </c>
      <c r="F22" s="277" t="s">
        <v>141</v>
      </c>
      <c r="G22" s="257"/>
    </row>
    <row r="23" spans="1:7" ht="12.75">
      <c r="A23" s="266" t="s">
        <v>191</v>
      </c>
      <c r="B23" s="267"/>
      <c r="C23" s="278" t="s">
        <v>176</v>
      </c>
      <c r="D23" s="278">
        <v>68900</v>
      </c>
      <c r="E23" s="320">
        <f>1/18</f>
        <v>5.5555555555555552E-2</v>
      </c>
      <c r="F23" s="280">
        <f>ROUND(D23*E23,2)</f>
        <v>3827.78</v>
      </c>
      <c r="G23" s="257"/>
    </row>
    <row r="24" spans="1:7" ht="12.75">
      <c r="A24" s="266"/>
      <c r="B24" s="267"/>
      <c r="C24" s="278"/>
      <c r="D24" s="278"/>
      <c r="E24" s="278"/>
      <c r="F24" s="280"/>
      <c r="G24" s="257"/>
    </row>
    <row r="25" spans="1:7" ht="12.75">
      <c r="A25" s="266"/>
      <c r="B25" s="267"/>
      <c r="C25" s="278"/>
      <c r="D25" s="278"/>
      <c r="E25" s="278"/>
      <c r="F25" s="280"/>
      <c r="G25" s="257"/>
    </row>
    <row r="26" spans="1:7" ht="12.75">
      <c r="A26" s="266"/>
      <c r="B26" s="267"/>
      <c r="C26" s="278"/>
      <c r="D26" s="278"/>
      <c r="E26" s="278"/>
      <c r="F26" s="280"/>
      <c r="G26" s="257"/>
    </row>
    <row r="27" spans="1:7" ht="12.75">
      <c r="A27" s="266"/>
      <c r="B27" s="267"/>
      <c r="C27" s="278"/>
      <c r="D27" s="278"/>
      <c r="E27" s="278"/>
      <c r="F27" s="280"/>
      <c r="G27" s="257"/>
    </row>
    <row r="28" spans="1:7" ht="12.75">
      <c r="A28" s="266"/>
      <c r="B28" s="267"/>
      <c r="C28" s="278"/>
      <c r="D28" s="278"/>
      <c r="E28" s="278"/>
      <c r="F28" s="280"/>
      <c r="G28" s="257"/>
    </row>
    <row r="29" spans="1:7" ht="13.5" thickBot="1">
      <c r="A29" s="281"/>
      <c r="B29" s="282"/>
      <c r="C29" s="283"/>
      <c r="D29" s="283"/>
      <c r="E29" s="283"/>
      <c r="F29" s="284"/>
      <c r="G29" s="285"/>
    </row>
    <row r="30" spans="1:7" ht="13.5" thickBot="1">
      <c r="A30" s="256"/>
      <c r="B30" s="256"/>
      <c r="C30" s="256"/>
      <c r="D30" s="256"/>
      <c r="E30" s="256"/>
      <c r="F30" s="273" t="s">
        <v>146</v>
      </c>
      <c r="G30" s="274">
        <f>ROUND(SUM(F23:F29),2)</f>
        <v>3827.78</v>
      </c>
    </row>
    <row r="31" spans="1:7" ht="13.5" thickBot="1">
      <c r="A31" s="261" t="s">
        <v>72</v>
      </c>
      <c r="B31" s="256"/>
      <c r="C31" s="256"/>
      <c r="D31" s="256"/>
      <c r="E31" s="256"/>
      <c r="F31" s="256"/>
      <c r="G31" s="260"/>
    </row>
    <row r="32" spans="1:7" ht="12.75">
      <c r="A32" s="286" t="s">
        <v>151</v>
      </c>
      <c r="B32" s="263" t="s">
        <v>152</v>
      </c>
      <c r="C32" s="263" t="s">
        <v>153</v>
      </c>
      <c r="D32" s="263" t="s">
        <v>154</v>
      </c>
      <c r="E32" s="263" t="s">
        <v>155</v>
      </c>
      <c r="F32" s="264" t="s">
        <v>141</v>
      </c>
      <c r="G32" s="265"/>
    </row>
    <row r="33" spans="1:7" ht="12.75">
      <c r="A33" s="287"/>
      <c r="B33" s="267"/>
      <c r="C33" s="267"/>
      <c r="D33" s="267"/>
      <c r="E33" s="267"/>
      <c r="F33" s="268"/>
      <c r="G33" s="265"/>
    </row>
    <row r="34" spans="1:7" ht="12.75">
      <c r="A34" s="287"/>
      <c r="B34" s="267"/>
      <c r="C34" s="267"/>
      <c r="D34" s="267"/>
      <c r="E34" s="267"/>
      <c r="F34" s="268"/>
      <c r="G34" s="265"/>
    </row>
    <row r="35" spans="1:7" ht="12.75">
      <c r="A35" s="287"/>
      <c r="B35" s="267"/>
      <c r="C35" s="267"/>
      <c r="D35" s="267"/>
      <c r="E35" s="267"/>
      <c r="F35" s="268"/>
      <c r="G35" s="265"/>
    </row>
    <row r="36" spans="1:7" ht="13.5" thickBot="1">
      <c r="A36" s="288"/>
      <c r="B36" s="282"/>
      <c r="C36" s="282"/>
      <c r="D36" s="282"/>
      <c r="E36" s="282"/>
      <c r="F36" s="289"/>
      <c r="G36" s="272"/>
    </row>
    <row r="37" spans="1:7" ht="13.5" thickBot="1">
      <c r="A37" s="256"/>
      <c r="B37" s="256"/>
      <c r="C37" s="256"/>
      <c r="D37" s="256"/>
      <c r="E37" s="256"/>
      <c r="F37" s="273" t="s">
        <v>146</v>
      </c>
      <c r="G37" s="274">
        <f>SUM(F33:F36)</f>
        <v>0</v>
      </c>
    </row>
    <row r="38" spans="1:7" ht="13.5" thickBot="1">
      <c r="A38" s="261" t="s">
        <v>78</v>
      </c>
      <c r="B38" s="256"/>
      <c r="C38" s="256"/>
      <c r="D38" s="256"/>
      <c r="E38" s="256"/>
      <c r="F38" s="256"/>
      <c r="G38" s="260"/>
    </row>
    <row r="39" spans="1:7" ht="12.75">
      <c r="A39" s="290" t="s">
        <v>156</v>
      </c>
      <c r="B39" s="263" t="s">
        <v>157</v>
      </c>
      <c r="C39" s="263" t="s">
        <v>158</v>
      </c>
      <c r="D39" s="291" t="s">
        <v>159</v>
      </c>
      <c r="E39" s="264" t="s">
        <v>140</v>
      </c>
      <c r="F39" s="264" t="s">
        <v>141</v>
      </c>
      <c r="G39" s="265"/>
    </row>
    <row r="40" spans="1:7" ht="12.75">
      <c r="A40" s="287" t="s">
        <v>160</v>
      </c>
      <c r="B40" s="267">
        <v>43471.89</v>
      </c>
      <c r="C40" s="292">
        <v>0.85</v>
      </c>
      <c r="D40" s="267">
        <f>ROUND(B40*C40+B40,2)</f>
        <v>80423</v>
      </c>
      <c r="E40" s="267">
        <v>0.05</v>
      </c>
      <c r="F40" s="268">
        <f>D40*E40</f>
        <v>4021.15</v>
      </c>
      <c r="G40" s="265"/>
    </row>
    <row r="41" spans="1:7" ht="12.75">
      <c r="A41" s="287" t="s">
        <v>161</v>
      </c>
      <c r="B41" s="267">
        <v>25571.89</v>
      </c>
      <c r="C41" s="292">
        <v>0.85</v>
      </c>
      <c r="D41" s="267">
        <f>ROUND(B41*C41+B41,2)</f>
        <v>47308</v>
      </c>
      <c r="E41" s="267">
        <v>0.05</v>
      </c>
      <c r="F41" s="268">
        <f>ROUND(E41*D41,2)</f>
        <v>2365.4</v>
      </c>
      <c r="G41" s="265"/>
    </row>
    <row r="42" spans="1:7" ht="12.75">
      <c r="A42" s="287"/>
      <c r="B42" s="267"/>
      <c r="C42" s="292"/>
      <c r="D42" s="267"/>
      <c r="E42" s="267"/>
      <c r="F42" s="268"/>
      <c r="G42" s="265"/>
    </row>
    <row r="43" spans="1:7" ht="12.75">
      <c r="A43" s="287"/>
      <c r="B43" s="267"/>
      <c r="C43" s="267"/>
      <c r="D43" s="267"/>
      <c r="E43" s="267"/>
      <c r="F43" s="268"/>
      <c r="G43" s="265"/>
    </row>
    <row r="44" spans="1:7" ht="12.75">
      <c r="A44" s="287"/>
      <c r="B44" s="267"/>
      <c r="C44" s="267"/>
      <c r="D44" s="267"/>
      <c r="E44" s="267"/>
      <c r="F44" s="268"/>
      <c r="G44" s="265"/>
    </row>
    <row r="45" spans="1:7" ht="12.75">
      <c r="A45" s="287"/>
      <c r="B45" s="267"/>
      <c r="C45" s="267"/>
      <c r="D45" s="267"/>
      <c r="E45" s="267"/>
      <c r="F45" s="268"/>
      <c r="G45" s="265"/>
    </row>
    <row r="46" spans="1:7" ht="13.5" thickBot="1">
      <c r="A46" s="288"/>
      <c r="B46" s="270"/>
      <c r="C46" s="270"/>
      <c r="D46" s="270"/>
      <c r="E46" s="270"/>
      <c r="F46" s="271"/>
      <c r="G46" s="272"/>
    </row>
    <row r="47" spans="1:7" ht="13.5" thickBot="1">
      <c r="A47" s="256"/>
      <c r="B47" s="256"/>
      <c r="C47" s="256"/>
      <c r="D47" s="256"/>
      <c r="E47" s="256"/>
      <c r="F47" s="273" t="s">
        <v>146</v>
      </c>
      <c r="G47" s="274">
        <f>ROUND(SUM(F40:F46),2)</f>
        <v>6386.55</v>
      </c>
    </row>
    <row r="48" spans="1:7" ht="13.5" thickBot="1">
      <c r="A48" s="256"/>
      <c r="B48" s="256"/>
      <c r="C48" s="256"/>
      <c r="D48" s="256"/>
      <c r="E48" s="256"/>
      <c r="F48" s="294"/>
      <c r="G48" s="257"/>
    </row>
    <row r="49" spans="1:7" ht="13.5" thickBot="1">
      <c r="A49" s="256"/>
      <c r="B49" s="256"/>
      <c r="C49" s="256"/>
      <c r="D49" s="273" t="s">
        <v>162</v>
      </c>
      <c r="E49" s="294"/>
      <c r="F49" s="294"/>
      <c r="G49" s="274">
        <f>ROUND(SUM(G20+G30+G47+G37),2)</f>
        <v>14272.32</v>
      </c>
    </row>
    <row r="50" spans="1:7" ht="13.5" thickBot="1">
      <c r="A50" s="261" t="s">
        <v>84</v>
      </c>
      <c r="B50" s="256"/>
      <c r="C50" s="256"/>
      <c r="D50" s="256"/>
      <c r="E50" s="256"/>
      <c r="F50" s="256"/>
      <c r="G50" s="260"/>
    </row>
    <row r="51" spans="1:7" ht="12.75">
      <c r="A51" s="275" t="s">
        <v>85</v>
      </c>
      <c r="B51" s="295"/>
      <c r="C51" s="296"/>
      <c r="D51" s="297"/>
      <c r="E51" s="297" t="s">
        <v>86</v>
      </c>
      <c r="F51" s="296" t="s">
        <v>87</v>
      </c>
      <c r="G51" s="298"/>
    </row>
    <row r="52" spans="1:7" ht="12.75">
      <c r="A52" s="266" t="s">
        <v>90</v>
      </c>
      <c r="B52" s="299"/>
      <c r="C52" s="299"/>
      <c r="D52" s="267"/>
      <c r="E52" s="300">
        <v>0.05</v>
      </c>
      <c r="F52" s="299">
        <f>+G49*E52</f>
        <v>713.61599999999999</v>
      </c>
      <c r="G52" s="301"/>
    </row>
    <row r="53" spans="1:7" ht="12.75">
      <c r="A53" s="266" t="s">
        <v>127</v>
      </c>
      <c r="B53" s="299"/>
      <c r="C53" s="299"/>
      <c r="D53" s="267"/>
      <c r="E53" s="300">
        <v>0.03</v>
      </c>
      <c r="F53" s="299">
        <f>+G49*E53</f>
        <v>428.1696</v>
      </c>
      <c r="G53" s="301"/>
    </row>
    <row r="54" spans="1:7" ht="13.5" thickBot="1">
      <c r="A54" s="269" t="s">
        <v>24</v>
      </c>
      <c r="B54" s="302"/>
      <c r="C54" s="302"/>
      <c r="D54" s="270"/>
      <c r="E54" s="303">
        <v>0.14000000000000001</v>
      </c>
      <c r="F54" s="299">
        <f>+G49*E54</f>
        <v>1998.1248000000001</v>
      </c>
      <c r="G54" s="304"/>
    </row>
    <row r="55" spans="1:7" ht="13.5" thickBot="1">
      <c r="A55" s="256"/>
      <c r="B55" s="256"/>
      <c r="C55" s="256"/>
      <c r="D55" s="256"/>
      <c r="E55" s="256"/>
      <c r="F55" s="273" t="s">
        <v>146</v>
      </c>
      <c r="G55" s="304">
        <f>+F52+F53+F54</f>
        <v>3139.9103999999998</v>
      </c>
    </row>
    <row r="56" spans="1:7" ht="13.5" thickBot="1">
      <c r="A56" s="256"/>
      <c r="B56" s="256"/>
      <c r="C56" s="256"/>
      <c r="D56" s="256"/>
      <c r="E56" s="256"/>
      <c r="F56" s="256"/>
      <c r="G56" s="260"/>
    </row>
    <row r="57" spans="1:7" ht="13.5" thickBot="1">
      <c r="B57" s="256"/>
      <c r="C57" s="273" t="s">
        <v>163</v>
      </c>
      <c r="D57" s="294"/>
      <c r="E57" s="294"/>
      <c r="F57" s="294"/>
      <c r="G57" s="274">
        <f>ROUND(SUM(G49+G55),0)</f>
        <v>17412</v>
      </c>
    </row>
    <row r="58" spans="1:7" ht="12.75">
      <c r="A58" s="306"/>
      <c r="B58" s="256"/>
      <c r="C58" s="273"/>
      <c r="D58" s="294"/>
      <c r="E58" s="294"/>
      <c r="F58" s="294"/>
      <c r="G58" s="257"/>
    </row>
    <row r="59" spans="1:7" ht="12.75">
      <c r="A59" s="256"/>
      <c r="B59" s="256"/>
      <c r="C59" s="256"/>
      <c r="D59" s="256"/>
      <c r="E59" s="256"/>
      <c r="F59" s="256"/>
      <c r="G59" s="260"/>
    </row>
    <row r="60" spans="1:7" ht="12.75">
      <c r="A60" s="259" t="s">
        <v>164</v>
      </c>
      <c r="B60" s="256"/>
      <c r="C60" s="256"/>
      <c r="D60" s="256"/>
      <c r="E60" s="306" t="s">
        <v>165</v>
      </c>
      <c r="G60" s="260"/>
    </row>
    <row r="61" spans="1:7" ht="20.25">
      <c r="A61" s="307"/>
      <c r="B61" s="294"/>
      <c r="C61" s="294"/>
      <c r="D61" s="294"/>
      <c r="E61" s="294"/>
      <c r="F61" s="294"/>
      <c r="G61" s="308"/>
    </row>
    <row r="62" spans="1:7" ht="12.75">
      <c r="A62" s="259" t="s">
        <v>166</v>
      </c>
      <c r="B62" s="256"/>
      <c r="C62" s="256"/>
      <c r="D62" s="256"/>
      <c r="E62" s="259"/>
      <c r="F62" s="256"/>
      <c r="G62" s="260"/>
    </row>
    <row r="63" spans="1:7" ht="12.75">
      <c r="A63" s="256"/>
      <c r="B63" s="256"/>
      <c r="C63" s="256"/>
      <c r="D63" s="256"/>
      <c r="E63" s="256"/>
      <c r="F63" s="256"/>
      <c r="G63" s="260"/>
    </row>
    <row r="64" spans="1:7" ht="12.75">
      <c r="A64" s="256"/>
      <c r="B64" s="256"/>
      <c r="C64" s="256"/>
      <c r="D64" s="256"/>
      <c r="E64" s="256"/>
      <c r="F64" s="256"/>
      <c r="G64" s="260"/>
    </row>
    <row r="65" spans="1:7" ht="12.75">
      <c r="A65" s="256"/>
      <c r="B65" s="256"/>
      <c r="C65" s="256"/>
      <c r="D65" s="256"/>
      <c r="E65" s="256"/>
      <c r="F65" s="256"/>
      <c r="G65" s="260"/>
    </row>
    <row r="66" spans="1:7" ht="12.75">
      <c r="A66" s="256"/>
      <c r="B66" s="256"/>
      <c r="C66" s="256"/>
      <c r="D66" s="256"/>
      <c r="E66" s="256"/>
      <c r="F66" s="256"/>
      <c r="G66" s="260"/>
    </row>
  </sheetData>
  <mergeCells count="8">
    <mergeCell ref="A9:G9"/>
    <mergeCell ref="A10:G10"/>
    <mergeCell ref="A1:G1"/>
    <mergeCell ref="A2:G2"/>
    <mergeCell ref="A4:G4"/>
    <mergeCell ref="A5:G5"/>
    <mergeCell ref="A6:G6"/>
    <mergeCell ref="A7:G7"/>
  </mergeCells>
  <pageMargins left="0.70866141732283472" right="0.70866141732283472" top="0.74803149606299213" bottom="0.74803149606299213" header="0.31496062992125984" footer="0.31496062992125984"/>
  <pageSetup scale="61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I67"/>
  <sheetViews>
    <sheetView topLeftCell="A40" zoomScale="115" zoomScaleNormal="115" workbookViewId="0">
      <selection activeCell="H64" sqref="H64"/>
    </sheetView>
  </sheetViews>
  <sheetFormatPr baseColWidth="10" defaultRowHeight="15"/>
  <cols>
    <col min="1" max="1" width="74.85546875" style="249" customWidth="1"/>
    <col min="2" max="2" width="11.42578125" style="249" customWidth="1"/>
    <col min="3" max="3" width="12.7109375" style="249" customWidth="1"/>
    <col min="4" max="6" width="11.42578125" style="249"/>
    <col min="7" max="7" width="11.42578125" style="309"/>
    <col min="8" max="16384" width="11.42578125" style="249"/>
  </cols>
  <sheetData>
    <row r="1" spans="1:9" ht="20.25">
      <c r="A1" s="517" t="s">
        <v>129</v>
      </c>
      <c r="B1" s="517"/>
      <c r="C1" s="517"/>
      <c r="D1" s="517"/>
      <c r="E1" s="517"/>
      <c r="F1" s="517"/>
      <c r="G1" s="517"/>
    </row>
    <row r="2" spans="1:9" ht="12.75">
      <c r="A2" s="518"/>
      <c r="B2" s="518"/>
      <c r="C2" s="518"/>
      <c r="D2" s="518"/>
      <c r="E2" s="518"/>
      <c r="F2" s="518"/>
      <c r="G2" s="518"/>
    </row>
    <row r="3" spans="1:9" ht="15.75" customHeight="1">
      <c r="A3" s="250"/>
      <c r="B3" s="251"/>
      <c r="C3" s="252"/>
      <c r="D3" s="250"/>
      <c r="E3" s="253"/>
      <c r="F3" s="250"/>
      <c r="G3" s="254"/>
      <c r="H3" s="250"/>
      <c r="I3" s="250"/>
    </row>
    <row r="4" spans="1:9" ht="12.75">
      <c r="A4" s="519" t="s">
        <v>130</v>
      </c>
      <c r="B4" s="519"/>
      <c r="C4" s="519"/>
      <c r="D4" s="519"/>
      <c r="E4" s="519"/>
      <c r="F4" s="519"/>
      <c r="G4" s="519"/>
      <c r="H4" s="255"/>
      <c r="I4" s="250"/>
    </row>
    <row r="5" spans="1:9" ht="15" customHeight="1">
      <c r="A5" s="520" t="s">
        <v>131</v>
      </c>
      <c r="B5" s="520"/>
      <c r="C5" s="520"/>
      <c r="D5" s="520"/>
      <c r="E5" s="520"/>
      <c r="F5" s="520"/>
      <c r="G5" s="520"/>
      <c r="H5" s="255"/>
      <c r="I5" s="250"/>
    </row>
    <row r="6" spans="1:9" ht="12.75" customHeight="1">
      <c r="A6" s="521" t="s">
        <v>132</v>
      </c>
      <c r="B6" s="521"/>
      <c r="C6" s="521"/>
      <c r="D6" s="521"/>
      <c r="E6" s="521"/>
      <c r="F6" s="521"/>
      <c r="G6" s="521"/>
      <c r="H6" s="255"/>
      <c r="I6" s="250"/>
    </row>
    <row r="7" spans="1:9" ht="12.75">
      <c r="A7" s="522" t="s">
        <v>133</v>
      </c>
      <c r="B7" s="522"/>
      <c r="C7" s="522"/>
      <c r="D7" s="522"/>
      <c r="E7" s="522"/>
      <c r="F7" s="522"/>
      <c r="G7" s="522"/>
      <c r="H7" s="255"/>
      <c r="I7" s="250"/>
    </row>
    <row r="8" spans="1:9" ht="12.75">
      <c r="A8" s="256"/>
      <c r="B8" s="256"/>
      <c r="C8" s="256"/>
      <c r="D8" s="256"/>
      <c r="E8" s="256"/>
      <c r="F8" s="256"/>
      <c r="G8" s="257"/>
      <c r="H8" s="250"/>
      <c r="I8" s="250"/>
    </row>
    <row r="9" spans="1:9" ht="12.75">
      <c r="A9" s="516" t="s">
        <v>134</v>
      </c>
      <c r="B9" s="516"/>
      <c r="C9" s="516"/>
      <c r="D9" s="516"/>
      <c r="E9" s="516"/>
      <c r="F9" s="516"/>
      <c r="G9" s="516"/>
      <c r="H9" s="258"/>
    </row>
    <row r="10" spans="1:9" ht="12.75">
      <c r="A10" s="516" t="s">
        <v>192</v>
      </c>
      <c r="B10" s="516"/>
      <c r="C10" s="516"/>
      <c r="D10" s="516"/>
      <c r="E10" s="516"/>
      <c r="F10" s="516"/>
      <c r="G10" s="516"/>
    </row>
    <row r="11" spans="1:9" ht="12.75">
      <c r="A11" s="259"/>
      <c r="B11" s="256"/>
      <c r="C11" s="259"/>
      <c r="D11" s="256"/>
      <c r="E11" s="259" t="s">
        <v>136</v>
      </c>
      <c r="F11" s="256" t="s">
        <v>109</v>
      </c>
      <c r="G11" s="260"/>
    </row>
    <row r="12" spans="1:9" ht="13.5" thickBot="1">
      <c r="A12" s="261" t="s">
        <v>63</v>
      </c>
      <c r="B12" s="256"/>
      <c r="C12" s="256"/>
      <c r="D12" s="256"/>
      <c r="E12" s="256"/>
      <c r="F12" s="256"/>
      <c r="G12" s="260"/>
    </row>
    <row r="13" spans="1:9" ht="12.75">
      <c r="A13" s="262" t="s">
        <v>85</v>
      </c>
      <c r="B13" s="263"/>
      <c r="C13" s="263" t="s">
        <v>138</v>
      </c>
      <c r="D13" s="263" t="s">
        <v>139</v>
      </c>
      <c r="E13" s="263" t="s">
        <v>140</v>
      </c>
      <c r="F13" s="264" t="s">
        <v>141</v>
      </c>
      <c r="G13" s="265"/>
    </row>
    <row r="14" spans="1:9" ht="12.75">
      <c r="A14" s="266" t="s">
        <v>142</v>
      </c>
      <c r="B14" s="267"/>
      <c r="C14" s="267" t="s">
        <v>143</v>
      </c>
      <c r="D14" s="267"/>
      <c r="E14" s="267">
        <v>0.1</v>
      </c>
      <c r="F14" s="268">
        <f>ROUND(E14*G48,2)</f>
        <v>44511.43</v>
      </c>
      <c r="G14" s="265"/>
    </row>
    <row r="15" spans="1:9" ht="12.75">
      <c r="A15" s="266" t="s">
        <v>193</v>
      </c>
      <c r="B15" s="267"/>
      <c r="C15" s="267" t="s">
        <v>145</v>
      </c>
      <c r="D15" s="267">
        <v>57800</v>
      </c>
      <c r="E15" s="267">
        <v>0.1</v>
      </c>
      <c r="F15" s="268">
        <f>D15*E15</f>
        <v>5780</v>
      </c>
      <c r="G15" s="265"/>
    </row>
    <row r="16" spans="1:9" ht="12.75">
      <c r="A16" s="266"/>
      <c r="B16" s="267"/>
      <c r="C16" s="267"/>
      <c r="D16" s="267"/>
      <c r="E16" s="267"/>
      <c r="F16" s="268"/>
      <c r="G16" s="265"/>
    </row>
    <row r="17" spans="1:7" ht="12.75">
      <c r="A17" s="266"/>
      <c r="B17" s="267"/>
      <c r="C17" s="267"/>
      <c r="D17" s="267"/>
      <c r="E17" s="267"/>
      <c r="F17" s="268"/>
      <c r="G17" s="265"/>
    </row>
    <row r="18" spans="1:7" ht="12.75">
      <c r="A18" s="266"/>
      <c r="B18" s="267"/>
      <c r="C18" s="267"/>
      <c r="D18" s="267"/>
      <c r="E18" s="267"/>
      <c r="F18" s="268"/>
      <c r="G18" s="265"/>
    </row>
    <row r="19" spans="1:7" ht="13.5" thickBot="1">
      <c r="A19" s="269"/>
      <c r="B19" s="270"/>
      <c r="C19" s="270"/>
      <c r="D19" s="270"/>
      <c r="E19" s="270"/>
      <c r="F19" s="271"/>
      <c r="G19" s="272"/>
    </row>
    <row r="20" spans="1:7" ht="13.5" thickBot="1">
      <c r="A20" s="256"/>
      <c r="B20" s="256"/>
      <c r="C20" s="256"/>
      <c r="D20" s="256"/>
      <c r="E20" s="256"/>
      <c r="F20" s="273" t="s">
        <v>146</v>
      </c>
      <c r="G20" s="274">
        <f>ROUND(SUM(F14:F19),2)</f>
        <v>50291.43</v>
      </c>
    </row>
    <row r="21" spans="1:7" ht="13.5" thickBot="1">
      <c r="A21" s="261" t="s">
        <v>147</v>
      </c>
      <c r="B21" s="256"/>
      <c r="C21" s="255"/>
      <c r="D21" s="256"/>
      <c r="E21" s="256"/>
      <c r="F21" s="256"/>
      <c r="G21" s="260"/>
    </row>
    <row r="22" spans="1:7" ht="12.75">
      <c r="A22" s="275" t="s">
        <v>85</v>
      </c>
      <c r="B22" s="263"/>
      <c r="C22" s="276" t="s">
        <v>104</v>
      </c>
      <c r="D22" s="276" t="s">
        <v>148</v>
      </c>
      <c r="E22" s="276" t="s">
        <v>149</v>
      </c>
      <c r="F22" s="277" t="s">
        <v>141</v>
      </c>
      <c r="G22" s="257"/>
    </row>
    <row r="23" spans="1:7" ht="12.75">
      <c r="A23" s="266" t="s">
        <v>194</v>
      </c>
      <c r="B23" s="267"/>
      <c r="C23" s="278" t="s">
        <v>195</v>
      </c>
      <c r="D23" s="278">
        <f>60000/6</f>
        <v>10000</v>
      </c>
      <c r="E23" s="278">
        <v>13.53</v>
      </c>
      <c r="F23" s="280">
        <f t="shared" ref="F23:F26" si="0">ROUND(D23*E23,2)</f>
        <v>135300</v>
      </c>
      <c r="G23" s="257"/>
    </row>
    <row r="24" spans="1:7" ht="12.75">
      <c r="A24" s="266" t="s">
        <v>196</v>
      </c>
      <c r="B24" s="267"/>
      <c r="C24" s="278" t="s">
        <v>137</v>
      </c>
      <c r="D24" s="278">
        <v>6900</v>
      </c>
      <c r="E24" s="278">
        <v>2.2000000000000002</v>
      </c>
      <c r="F24" s="280">
        <f t="shared" si="0"/>
        <v>15180</v>
      </c>
      <c r="G24" s="257"/>
    </row>
    <row r="25" spans="1:7" ht="12.75">
      <c r="A25" s="266" t="s">
        <v>191</v>
      </c>
      <c r="B25" s="267"/>
      <c r="C25" s="278" t="s">
        <v>176</v>
      </c>
      <c r="D25" s="278">
        <v>68900</v>
      </c>
      <c r="E25" s="320">
        <f>1/18</f>
        <v>5.5555555555555552E-2</v>
      </c>
      <c r="F25" s="280">
        <f t="shared" si="0"/>
        <v>3827.78</v>
      </c>
      <c r="G25" s="257"/>
    </row>
    <row r="26" spans="1:7" ht="12.75">
      <c r="A26" s="266" t="s">
        <v>197</v>
      </c>
      <c r="B26" s="267"/>
      <c r="C26" s="278" t="s">
        <v>137</v>
      </c>
      <c r="D26" s="278">
        <v>700</v>
      </c>
      <c r="E26" s="278">
        <v>6.7</v>
      </c>
      <c r="F26" s="280">
        <f t="shared" si="0"/>
        <v>4690</v>
      </c>
      <c r="G26" s="257"/>
    </row>
    <row r="27" spans="1:7" ht="12.75">
      <c r="A27" s="266" t="s">
        <v>198</v>
      </c>
      <c r="B27" s="267"/>
      <c r="C27" s="278" t="s">
        <v>109</v>
      </c>
      <c r="D27" s="278">
        <v>11200</v>
      </c>
      <c r="E27" s="278">
        <v>4.2</v>
      </c>
      <c r="F27" s="280">
        <f>E27*D27</f>
        <v>47040</v>
      </c>
      <c r="G27" s="257"/>
    </row>
    <row r="28" spans="1:7" ht="12.75">
      <c r="A28" s="266" t="s">
        <v>199</v>
      </c>
      <c r="B28" s="267"/>
      <c r="C28" s="278" t="s">
        <v>195</v>
      </c>
      <c r="D28" s="278">
        <v>3300</v>
      </c>
      <c r="E28" s="278">
        <v>14.18</v>
      </c>
      <c r="F28" s="280">
        <f t="shared" ref="F28:F29" si="1">E28*D28</f>
        <v>46794</v>
      </c>
      <c r="G28" s="257"/>
    </row>
    <row r="29" spans="1:7" ht="12.75">
      <c r="A29" s="266" t="s">
        <v>200</v>
      </c>
      <c r="B29" s="267"/>
      <c r="C29" s="278" t="s">
        <v>185</v>
      </c>
      <c r="D29" s="278">
        <v>10000</v>
      </c>
      <c r="E29" s="278">
        <v>0.93</v>
      </c>
      <c r="F29" s="280">
        <f t="shared" si="1"/>
        <v>9300</v>
      </c>
      <c r="G29" s="257"/>
    </row>
    <row r="30" spans="1:7" ht="13.5" thickBot="1">
      <c r="A30" s="281"/>
      <c r="B30" s="282"/>
      <c r="C30" s="283"/>
      <c r="D30" s="283"/>
      <c r="E30" s="283"/>
      <c r="F30" s="284"/>
      <c r="G30" s="285"/>
    </row>
    <row r="31" spans="1:7" ht="13.5" thickBot="1">
      <c r="A31" s="255"/>
      <c r="B31" s="255"/>
      <c r="C31" s="255"/>
      <c r="D31" s="255"/>
      <c r="E31" s="255"/>
      <c r="F31" s="273" t="s">
        <v>146</v>
      </c>
      <c r="G31" s="274">
        <f>ROUND(SUM(F23:F30),2)</f>
        <v>262131.78</v>
      </c>
    </row>
    <row r="32" spans="1:7" ht="13.5" thickBot="1">
      <c r="A32" s="261" t="s">
        <v>72</v>
      </c>
      <c r="B32" s="256"/>
      <c r="C32" s="256"/>
      <c r="D32" s="256"/>
      <c r="E32" s="256"/>
      <c r="F32" s="256"/>
      <c r="G32" s="260"/>
    </row>
    <row r="33" spans="1:7" ht="12.75">
      <c r="A33" s="286" t="s">
        <v>151</v>
      </c>
      <c r="B33" s="263" t="s">
        <v>152</v>
      </c>
      <c r="C33" s="263" t="s">
        <v>153</v>
      </c>
      <c r="D33" s="263" t="s">
        <v>154</v>
      </c>
      <c r="E33" s="263" t="s">
        <v>155</v>
      </c>
      <c r="F33" s="264" t="s">
        <v>141</v>
      </c>
      <c r="G33" s="265"/>
    </row>
    <row r="34" spans="1:7" ht="12.75">
      <c r="A34" s="287"/>
      <c r="B34" s="267"/>
      <c r="C34" s="267"/>
      <c r="D34" s="267"/>
      <c r="E34" s="267"/>
      <c r="F34" s="268"/>
      <c r="G34" s="265"/>
    </row>
    <row r="35" spans="1:7" ht="12.75">
      <c r="A35" s="287"/>
      <c r="B35" s="267"/>
      <c r="C35" s="267"/>
      <c r="D35" s="267"/>
      <c r="E35" s="267"/>
      <c r="F35" s="268"/>
      <c r="G35" s="265"/>
    </row>
    <row r="36" spans="1:7" ht="12.75">
      <c r="A36" s="287"/>
      <c r="B36" s="267"/>
      <c r="C36" s="267"/>
      <c r="D36" s="267"/>
      <c r="E36" s="267"/>
      <c r="F36" s="268"/>
      <c r="G36" s="265"/>
    </row>
    <row r="37" spans="1:7" ht="13.5" thickBot="1">
      <c r="A37" s="288"/>
      <c r="B37" s="282"/>
      <c r="C37" s="282"/>
      <c r="D37" s="282"/>
      <c r="E37" s="282"/>
      <c r="F37" s="289"/>
      <c r="G37" s="272"/>
    </row>
    <row r="38" spans="1:7" ht="13.5" thickBot="1">
      <c r="A38" s="256"/>
      <c r="B38" s="256"/>
      <c r="C38" s="256"/>
      <c r="D38" s="256"/>
      <c r="E38" s="256"/>
      <c r="F38" s="273" t="s">
        <v>146</v>
      </c>
      <c r="G38" s="274">
        <f>SUM(F34:F37)</f>
        <v>0</v>
      </c>
    </row>
    <row r="39" spans="1:7" ht="13.5" thickBot="1">
      <c r="A39" s="261" t="s">
        <v>78</v>
      </c>
      <c r="B39" s="256"/>
      <c r="C39" s="256"/>
      <c r="D39" s="256"/>
      <c r="E39" s="256"/>
      <c r="F39" s="256"/>
      <c r="G39" s="260"/>
    </row>
    <row r="40" spans="1:7" ht="12.75">
      <c r="A40" s="290" t="s">
        <v>156</v>
      </c>
      <c r="B40" s="263" t="s">
        <v>157</v>
      </c>
      <c r="C40" s="263" t="s">
        <v>158</v>
      </c>
      <c r="D40" s="291" t="s">
        <v>159</v>
      </c>
      <c r="E40" s="264" t="s">
        <v>140</v>
      </c>
      <c r="F40" s="264" t="s">
        <v>141</v>
      </c>
      <c r="G40" s="265"/>
    </row>
    <row r="41" spans="1:7" ht="12.75">
      <c r="A41" s="287" t="s">
        <v>201</v>
      </c>
      <c r="B41" s="267">
        <v>165623.20000000001</v>
      </c>
      <c r="C41" s="292">
        <v>0.85</v>
      </c>
      <c r="D41" s="267">
        <f>ROUND(B41*C41+B41,2)</f>
        <v>306402.92</v>
      </c>
      <c r="E41" s="267">
        <v>0.89</v>
      </c>
      <c r="F41" s="268">
        <f>D41*E41</f>
        <v>272698.59879999998</v>
      </c>
      <c r="G41" s="265"/>
    </row>
    <row r="42" spans="1:7" ht="12.75">
      <c r="A42" s="287" t="s">
        <v>202</v>
      </c>
      <c r="B42" s="321">
        <v>127668.01301525001</v>
      </c>
      <c r="C42" s="292">
        <v>0.85</v>
      </c>
      <c r="D42" s="267">
        <f>ROUND(B42*C42+B42,2)</f>
        <v>236185.82</v>
      </c>
      <c r="E42" s="267">
        <v>0.73</v>
      </c>
      <c r="F42" s="268">
        <f>ROUND(E42*D42,2)</f>
        <v>172415.65</v>
      </c>
      <c r="G42" s="265"/>
    </row>
    <row r="43" spans="1:7" ht="12.75">
      <c r="A43" s="287"/>
      <c r="B43" s="267"/>
      <c r="C43" s="292"/>
      <c r="D43" s="267"/>
      <c r="E43" s="267"/>
      <c r="F43" s="268"/>
      <c r="G43" s="265"/>
    </row>
    <row r="44" spans="1:7" ht="12.75">
      <c r="A44" s="287"/>
      <c r="B44" s="267"/>
      <c r="C44" s="267"/>
      <c r="D44" s="267"/>
      <c r="E44" s="267"/>
      <c r="F44" s="268"/>
      <c r="G44" s="265"/>
    </row>
    <row r="45" spans="1:7" ht="12.75">
      <c r="A45" s="287"/>
      <c r="B45" s="267"/>
      <c r="C45" s="267"/>
      <c r="D45" s="267"/>
      <c r="E45" s="267"/>
      <c r="F45" s="268"/>
      <c r="G45" s="265"/>
    </row>
    <row r="46" spans="1:7" ht="12.75">
      <c r="A46" s="287"/>
      <c r="B46" s="267"/>
      <c r="C46" s="267"/>
      <c r="D46" s="267"/>
      <c r="E46" s="267"/>
      <c r="F46" s="268"/>
      <c r="G46" s="265"/>
    </row>
    <row r="47" spans="1:7" ht="13.5" thickBot="1">
      <c r="A47" s="288"/>
      <c r="B47" s="270"/>
      <c r="C47" s="270"/>
      <c r="D47" s="270"/>
      <c r="E47" s="270"/>
      <c r="F47" s="271"/>
      <c r="G47" s="272"/>
    </row>
    <row r="48" spans="1:7" ht="13.5" thickBot="1">
      <c r="A48" s="256"/>
      <c r="B48" s="256"/>
      <c r="C48" s="256"/>
      <c r="D48" s="256"/>
      <c r="E48" s="256"/>
      <c r="F48" s="273" t="s">
        <v>146</v>
      </c>
      <c r="G48" s="274">
        <f>ROUND(SUM(F41:F47),2)</f>
        <v>445114.25</v>
      </c>
    </row>
    <row r="49" spans="1:7" ht="13.5" thickBot="1">
      <c r="A49" s="256"/>
      <c r="B49" s="256"/>
      <c r="C49" s="256"/>
      <c r="D49" s="256"/>
      <c r="E49" s="256"/>
      <c r="F49" s="294"/>
      <c r="G49" s="257"/>
    </row>
    <row r="50" spans="1:7" ht="13.5" thickBot="1">
      <c r="A50" s="256"/>
      <c r="B50" s="256"/>
      <c r="C50" s="256"/>
      <c r="D50" s="273" t="s">
        <v>162</v>
      </c>
      <c r="E50" s="294"/>
      <c r="F50" s="294"/>
      <c r="G50" s="274">
        <f>ROUND(SUM(G20+G31+G48+G38),2)</f>
        <v>757537.46</v>
      </c>
    </row>
    <row r="51" spans="1:7" ht="13.5" thickBot="1">
      <c r="A51" s="261" t="s">
        <v>84</v>
      </c>
      <c r="B51" s="256"/>
      <c r="C51" s="256"/>
      <c r="D51" s="256"/>
      <c r="E51" s="256"/>
      <c r="F51" s="256"/>
      <c r="G51" s="260"/>
    </row>
    <row r="52" spans="1:7" ht="12.75">
      <c r="A52" s="275" t="s">
        <v>85</v>
      </c>
      <c r="B52" s="295"/>
      <c r="C52" s="296"/>
      <c r="D52" s="297"/>
      <c r="E52" s="297" t="s">
        <v>86</v>
      </c>
      <c r="F52" s="296" t="s">
        <v>87</v>
      </c>
      <c r="G52" s="298"/>
    </row>
    <row r="53" spans="1:7" ht="12.75">
      <c r="A53" s="266" t="s">
        <v>90</v>
      </c>
      <c r="B53" s="299"/>
      <c r="C53" s="299"/>
      <c r="D53" s="267"/>
      <c r="E53" s="300">
        <v>0.05</v>
      </c>
      <c r="F53" s="299">
        <f>+G50*E53</f>
        <v>37876.873</v>
      </c>
      <c r="G53" s="301"/>
    </row>
    <row r="54" spans="1:7" ht="12.75">
      <c r="A54" s="266" t="s">
        <v>127</v>
      </c>
      <c r="B54" s="299"/>
      <c r="C54" s="299"/>
      <c r="D54" s="267"/>
      <c r="E54" s="300">
        <v>0.03</v>
      </c>
      <c r="F54" s="299">
        <f>+G50*E54</f>
        <v>22726.123799999998</v>
      </c>
      <c r="G54" s="301"/>
    </row>
    <row r="55" spans="1:7" ht="13.5" thickBot="1">
      <c r="A55" s="269" t="s">
        <v>24</v>
      </c>
      <c r="B55" s="302"/>
      <c r="C55" s="302"/>
      <c r="D55" s="270"/>
      <c r="E55" s="303">
        <v>0.14000000000000001</v>
      </c>
      <c r="F55" s="299">
        <f>+G50*E55</f>
        <v>106055.24440000001</v>
      </c>
      <c r="G55" s="304"/>
    </row>
    <row r="56" spans="1:7" ht="13.5" thickBot="1">
      <c r="A56" s="256"/>
      <c r="B56" s="256"/>
      <c r="C56" s="256"/>
      <c r="D56" s="256"/>
      <c r="E56" s="256"/>
      <c r="F56" s="273" t="s">
        <v>146</v>
      </c>
      <c r="G56" s="304">
        <f>+F53+F54+F55</f>
        <v>166658.24119999999</v>
      </c>
    </row>
    <row r="57" spans="1:7" ht="13.5" thickBot="1">
      <c r="A57" s="256"/>
      <c r="B57" s="256"/>
      <c r="C57" s="256"/>
      <c r="D57" s="256"/>
      <c r="E57" s="256"/>
      <c r="F57" s="256"/>
      <c r="G57" s="260"/>
    </row>
    <row r="58" spans="1:7" ht="13.5" thickBot="1">
      <c r="B58" s="256"/>
      <c r="C58" s="273" t="s">
        <v>163</v>
      </c>
      <c r="D58" s="294"/>
      <c r="E58" s="294"/>
      <c r="F58" s="294"/>
      <c r="G58" s="274">
        <f>ROUND(SUM(G50+G56),0)</f>
        <v>924196</v>
      </c>
    </row>
    <row r="59" spans="1:7" ht="12.75">
      <c r="A59" s="306"/>
      <c r="B59" s="256"/>
      <c r="C59" s="273"/>
      <c r="D59" s="294"/>
      <c r="E59" s="294"/>
      <c r="F59" s="294"/>
      <c r="G59" s="257"/>
    </row>
    <row r="60" spans="1:7" ht="12.75">
      <c r="A60" s="256"/>
      <c r="B60" s="256"/>
      <c r="C60" s="256"/>
      <c r="D60" s="256"/>
      <c r="E60" s="256"/>
      <c r="F60" s="256"/>
      <c r="G60" s="260"/>
    </row>
    <row r="61" spans="1:7" ht="12.75">
      <c r="A61" s="259" t="s">
        <v>164</v>
      </c>
      <c r="B61" s="256"/>
      <c r="C61" s="256"/>
      <c r="D61" s="256"/>
      <c r="E61" s="306" t="s">
        <v>165</v>
      </c>
      <c r="G61" s="260"/>
    </row>
    <row r="62" spans="1:7" ht="20.25">
      <c r="A62" s="307"/>
      <c r="B62" s="294"/>
      <c r="C62" s="294"/>
      <c r="D62" s="294"/>
      <c r="E62" s="294"/>
      <c r="F62" s="294"/>
      <c r="G62" s="308"/>
    </row>
    <row r="63" spans="1:7" ht="12.75">
      <c r="A63" s="259" t="s">
        <v>166</v>
      </c>
      <c r="B63" s="256"/>
      <c r="C63" s="256"/>
      <c r="D63" s="256"/>
      <c r="E63" s="259"/>
      <c r="F63" s="256"/>
      <c r="G63" s="260"/>
    </row>
    <row r="64" spans="1:7" ht="12.75">
      <c r="A64" s="256"/>
      <c r="B64" s="256"/>
      <c r="C64" s="256"/>
      <c r="D64" s="256"/>
      <c r="E64" s="256"/>
      <c r="F64" s="256"/>
      <c r="G64" s="260"/>
    </row>
    <row r="65" spans="1:7" ht="12.75">
      <c r="A65" s="256"/>
      <c r="B65" s="256"/>
      <c r="C65" s="256"/>
      <c r="D65" s="256"/>
      <c r="E65" s="256"/>
      <c r="F65" s="256"/>
      <c r="G65" s="260"/>
    </row>
    <row r="66" spans="1:7" ht="12.75">
      <c r="A66" s="256"/>
      <c r="B66" s="256"/>
      <c r="C66" s="256"/>
      <c r="D66" s="256"/>
      <c r="E66" s="256"/>
      <c r="F66" s="256"/>
      <c r="G66" s="260"/>
    </row>
    <row r="67" spans="1:7" ht="12.75">
      <c r="A67" s="256"/>
      <c r="B67" s="256"/>
      <c r="C67" s="256"/>
      <c r="D67" s="256"/>
      <c r="E67" s="256"/>
      <c r="F67" s="256"/>
      <c r="G67" s="260"/>
    </row>
  </sheetData>
  <mergeCells count="8">
    <mergeCell ref="A9:G9"/>
    <mergeCell ref="A10:G10"/>
    <mergeCell ref="A1:G1"/>
    <mergeCell ref="A2:G2"/>
    <mergeCell ref="A4:G4"/>
    <mergeCell ref="A5:G5"/>
    <mergeCell ref="A6:G6"/>
    <mergeCell ref="A7:G7"/>
  </mergeCells>
  <pageMargins left="0.70866141732283472" right="0.70866141732283472" top="0.74803149606299213" bottom="0.74803149606299213" header="0.31496062992125984" footer="0.31496062992125984"/>
  <pageSetup scale="61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I66"/>
  <sheetViews>
    <sheetView topLeftCell="A40" zoomScaleNormal="100" workbookViewId="0">
      <selection activeCell="J62" sqref="J62"/>
    </sheetView>
  </sheetViews>
  <sheetFormatPr baseColWidth="10" defaultRowHeight="15"/>
  <cols>
    <col min="1" max="1" width="74.85546875" style="249" customWidth="1"/>
    <col min="2" max="2" width="11.42578125" style="249" customWidth="1"/>
    <col min="3" max="3" width="12.7109375" style="249" customWidth="1"/>
    <col min="4" max="6" width="11.42578125" style="249"/>
    <col min="7" max="7" width="11.42578125" style="309"/>
    <col min="8" max="16384" width="11.42578125" style="249"/>
  </cols>
  <sheetData>
    <row r="1" spans="1:9" ht="20.25">
      <c r="A1" s="517" t="s">
        <v>129</v>
      </c>
      <c r="B1" s="517"/>
      <c r="C1" s="517"/>
      <c r="D1" s="517"/>
      <c r="E1" s="517"/>
      <c r="F1" s="517"/>
      <c r="G1" s="517"/>
    </row>
    <row r="2" spans="1:9" ht="12.75">
      <c r="A2" s="518"/>
      <c r="B2" s="518"/>
      <c r="C2" s="518"/>
      <c r="D2" s="518"/>
      <c r="E2" s="518"/>
      <c r="F2" s="518"/>
      <c r="G2" s="518"/>
    </row>
    <row r="3" spans="1:9" ht="15.75" customHeight="1">
      <c r="A3" s="250"/>
      <c r="B3" s="251"/>
      <c r="C3" s="252"/>
      <c r="D3" s="250"/>
      <c r="E3" s="253"/>
      <c r="F3" s="250"/>
      <c r="G3" s="254"/>
      <c r="H3" s="250"/>
      <c r="I3" s="250"/>
    </row>
    <row r="4" spans="1:9" ht="12.75">
      <c r="A4" s="519" t="s">
        <v>130</v>
      </c>
      <c r="B4" s="519"/>
      <c r="C4" s="519"/>
      <c r="D4" s="519"/>
      <c r="E4" s="519"/>
      <c r="F4" s="519"/>
      <c r="G4" s="519"/>
      <c r="H4" s="255"/>
      <c r="I4" s="250"/>
    </row>
    <row r="5" spans="1:9" ht="15" customHeight="1">
      <c r="A5" s="520" t="s">
        <v>131</v>
      </c>
      <c r="B5" s="520"/>
      <c r="C5" s="520"/>
      <c r="D5" s="520"/>
      <c r="E5" s="520"/>
      <c r="F5" s="520"/>
      <c r="G5" s="520"/>
      <c r="H5" s="255"/>
      <c r="I5" s="250"/>
    </row>
    <row r="6" spans="1:9" ht="12.75" customHeight="1">
      <c r="A6" s="521" t="s">
        <v>132</v>
      </c>
      <c r="B6" s="521"/>
      <c r="C6" s="521"/>
      <c r="D6" s="521"/>
      <c r="E6" s="521"/>
      <c r="F6" s="521"/>
      <c r="G6" s="521"/>
      <c r="H6" s="255"/>
      <c r="I6" s="250"/>
    </row>
    <row r="7" spans="1:9" ht="12.75">
      <c r="A7" s="522" t="s">
        <v>133</v>
      </c>
      <c r="B7" s="522"/>
      <c r="C7" s="522"/>
      <c r="D7" s="522"/>
      <c r="E7" s="522"/>
      <c r="F7" s="522"/>
      <c r="G7" s="522"/>
      <c r="H7" s="255"/>
      <c r="I7" s="250"/>
    </row>
    <row r="8" spans="1:9" ht="12.75">
      <c r="A8" s="256"/>
      <c r="B8" s="256"/>
      <c r="C8" s="256"/>
      <c r="D8" s="256"/>
      <c r="E8" s="256"/>
      <c r="F8" s="256"/>
      <c r="G8" s="257"/>
      <c r="H8" s="250"/>
      <c r="I8" s="250"/>
    </row>
    <row r="9" spans="1:9" ht="12.75">
      <c r="A9" s="516" t="s">
        <v>134</v>
      </c>
      <c r="B9" s="516"/>
      <c r="C9" s="516"/>
      <c r="D9" s="516"/>
      <c r="E9" s="516"/>
      <c r="F9" s="516"/>
      <c r="G9" s="516"/>
      <c r="H9" s="258"/>
    </row>
    <row r="10" spans="1:9" ht="12.75">
      <c r="A10" s="516" t="s">
        <v>203</v>
      </c>
      <c r="B10" s="516"/>
      <c r="C10" s="516"/>
      <c r="D10" s="516"/>
      <c r="E10" s="516"/>
      <c r="F10" s="516"/>
      <c r="G10" s="516"/>
    </row>
    <row r="11" spans="1:9" ht="12.75">
      <c r="A11" s="259"/>
      <c r="B11" s="256"/>
      <c r="C11" s="259"/>
      <c r="D11" s="256"/>
      <c r="E11" s="259" t="s">
        <v>136</v>
      </c>
      <c r="F11" s="256" t="s">
        <v>109</v>
      </c>
      <c r="G11" s="260"/>
    </row>
    <row r="12" spans="1:9" ht="13.5" thickBot="1">
      <c r="A12" s="261" t="s">
        <v>63</v>
      </c>
      <c r="B12" s="256"/>
      <c r="C12" s="256"/>
      <c r="D12" s="256"/>
      <c r="E12" s="256"/>
      <c r="F12" s="256"/>
      <c r="G12" s="260"/>
    </row>
    <row r="13" spans="1:9" ht="12.75">
      <c r="A13" s="262" t="s">
        <v>85</v>
      </c>
      <c r="B13" s="263"/>
      <c r="C13" s="263" t="s">
        <v>138</v>
      </c>
      <c r="D13" s="263" t="s">
        <v>139</v>
      </c>
      <c r="E13" s="263" t="s">
        <v>140</v>
      </c>
      <c r="F13" s="264" t="s">
        <v>141</v>
      </c>
      <c r="G13" s="265"/>
    </row>
    <row r="14" spans="1:9" ht="12.75">
      <c r="A14" s="266" t="s">
        <v>142</v>
      </c>
      <c r="B14" s="267"/>
      <c r="C14" s="267" t="s">
        <v>143</v>
      </c>
      <c r="D14" s="267"/>
      <c r="E14" s="267">
        <v>0.1</v>
      </c>
      <c r="F14" s="268">
        <f>ROUND(E14*G47,2)</f>
        <v>20050.25</v>
      </c>
      <c r="G14" s="265"/>
    </row>
    <row r="15" spans="1:9" ht="12.75">
      <c r="A15" s="266" t="s">
        <v>193</v>
      </c>
      <c r="B15" s="267"/>
      <c r="C15" s="267" t="s">
        <v>145</v>
      </c>
      <c r="D15" s="267">
        <v>57800</v>
      </c>
      <c r="E15" s="267">
        <v>0.1</v>
      </c>
      <c r="F15" s="268">
        <f>D15*E15</f>
        <v>5780</v>
      </c>
      <c r="G15" s="265"/>
    </row>
    <row r="16" spans="1:9" ht="12.75">
      <c r="A16" s="266"/>
      <c r="B16" s="267"/>
      <c r="C16" s="267"/>
      <c r="D16" s="267"/>
      <c r="E16" s="267"/>
      <c r="F16" s="268"/>
      <c r="G16" s="265"/>
    </row>
    <row r="17" spans="1:7" ht="12.75">
      <c r="A17" s="266"/>
      <c r="B17" s="267"/>
      <c r="C17" s="267"/>
      <c r="D17" s="267"/>
      <c r="E17" s="267"/>
      <c r="F17" s="268"/>
      <c r="G17" s="265"/>
    </row>
    <row r="18" spans="1:7" ht="12.75">
      <c r="A18" s="266"/>
      <c r="B18" s="267"/>
      <c r="C18" s="267"/>
      <c r="D18" s="267"/>
      <c r="E18" s="267"/>
      <c r="F18" s="268"/>
      <c r="G18" s="265"/>
    </row>
    <row r="19" spans="1:7" ht="13.5" thickBot="1">
      <c r="A19" s="269"/>
      <c r="B19" s="270"/>
      <c r="C19" s="270"/>
      <c r="D19" s="270"/>
      <c r="E19" s="270"/>
      <c r="F19" s="271"/>
      <c r="G19" s="272"/>
    </row>
    <row r="20" spans="1:7" ht="13.5" thickBot="1">
      <c r="A20" s="256"/>
      <c r="B20" s="256"/>
      <c r="C20" s="256"/>
      <c r="D20" s="256"/>
      <c r="E20" s="256"/>
      <c r="F20" s="273" t="s">
        <v>146</v>
      </c>
      <c r="G20" s="274">
        <f>ROUND(SUM(F14:F19),2)</f>
        <v>25830.25</v>
      </c>
    </row>
    <row r="21" spans="1:7" ht="13.5" thickBot="1">
      <c r="A21" s="261" t="s">
        <v>147</v>
      </c>
      <c r="B21" s="256"/>
      <c r="C21" s="256"/>
      <c r="D21" s="256"/>
      <c r="E21" s="256"/>
      <c r="F21" s="256"/>
      <c r="G21" s="260"/>
    </row>
    <row r="22" spans="1:7" ht="12.75">
      <c r="A22" s="275" t="s">
        <v>85</v>
      </c>
      <c r="B22" s="263"/>
      <c r="C22" s="276" t="s">
        <v>104</v>
      </c>
      <c r="D22" s="276" t="s">
        <v>148</v>
      </c>
      <c r="E22" s="276" t="s">
        <v>149</v>
      </c>
      <c r="F22" s="277" t="s">
        <v>141</v>
      </c>
      <c r="G22" s="257"/>
    </row>
    <row r="23" spans="1:7" ht="12.75">
      <c r="A23" s="266" t="s">
        <v>194</v>
      </c>
      <c r="B23" s="267"/>
      <c r="C23" s="278" t="s">
        <v>195</v>
      </c>
      <c r="D23" s="278">
        <f>60000/6</f>
        <v>10000</v>
      </c>
      <c r="E23" s="278">
        <v>6.09</v>
      </c>
      <c r="F23" s="280">
        <f t="shared" ref="F23:F26" si="0">ROUND(D23*E23,2)</f>
        <v>60900</v>
      </c>
      <c r="G23" s="257"/>
    </row>
    <row r="24" spans="1:7" ht="12.75">
      <c r="A24" s="266" t="s">
        <v>196</v>
      </c>
      <c r="B24" s="267"/>
      <c r="C24" s="278" t="s">
        <v>137</v>
      </c>
      <c r="D24" s="278">
        <v>6900</v>
      </c>
      <c r="E24" s="278">
        <v>1</v>
      </c>
      <c r="F24" s="280">
        <f t="shared" si="0"/>
        <v>6900</v>
      </c>
      <c r="G24" s="257"/>
    </row>
    <row r="25" spans="1:7" ht="12.75">
      <c r="A25" s="266" t="s">
        <v>191</v>
      </c>
      <c r="B25" s="267"/>
      <c r="C25" s="278" t="s">
        <v>176</v>
      </c>
      <c r="D25" s="278">
        <v>68900</v>
      </c>
      <c r="E25" s="320">
        <f>1/18</f>
        <v>5.5555555555555552E-2</v>
      </c>
      <c r="F25" s="280">
        <f t="shared" si="0"/>
        <v>3827.78</v>
      </c>
      <c r="G25" s="257"/>
    </row>
    <row r="26" spans="1:7" ht="12.75">
      <c r="A26" s="266" t="s">
        <v>197</v>
      </c>
      <c r="B26" s="267"/>
      <c r="C26" s="278" t="s">
        <v>137</v>
      </c>
      <c r="D26" s="278">
        <v>700</v>
      </c>
      <c r="E26" s="278">
        <v>3</v>
      </c>
      <c r="F26" s="280">
        <f t="shared" si="0"/>
        <v>2100</v>
      </c>
      <c r="G26" s="257"/>
    </row>
    <row r="27" spans="1:7" ht="12.75">
      <c r="A27" s="266" t="s">
        <v>198</v>
      </c>
      <c r="B27" s="267"/>
      <c r="C27" s="278" t="s">
        <v>109</v>
      </c>
      <c r="D27" s="278">
        <v>11200</v>
      </c>
      <c r="E27" s="278">
        <v>1.89</v>
      </c>
      <c r="F27" s="280">
        <f>E27*D27</f>
        <v>21168</v>
      </c>
      <c r="G27" s="257"/>
    </row>
    <row r="28" spans="1:7" ht="12.75">
      <c r="A28" s="266" t="s">
        <v>199</v>
      </c>
      <c r="B28" s="267"/>
      <c r="C28" s="278" t="s">
        <v>195</v>
      </c>
      <c r="D28" s="278">
        <v>3300</v>
      </c>
      <c r="E28" s="278">
        <v>6.38</v>
      </c>
      <c r="F28" s="280">
        <f t="shared" ref="F28:F29" si="1">E28*D28</f>
        <v>21054</v>
      </c>
      <c r="G28" s="257"/>
    </row>
    <row r="29" spans="1:7" ht="13.5" thickBot="1">
      <c r="A29" s="281" t="s">
        <v>200</v>
      </c>
      <c r="B29" s="282"/>
      <c r="C29" s="283" t="s">
        <v>185</v>
      </c>
      <c r="D29" s="283">
        <v>10000</v>
      </c>
      <c r="E29" s="283">
        <v>0.42</v>
      </c>
      <c r="F29" s="284">
        <f t="shared" si="1"/>
        <v>4200</v>
      </c>
      <c r="G29" s="257"/>
    </row>
    <row r="30" spans="1:7" ht="13.5" thickBot="1">
      <c r="A30" s="256"/>
      <c r="B30" s="256"/>
      <c r="C30" s="256"/>
      <c r="D30" s="256"/>
      <c r="E30" s="256"/>
      <c r="F30" s="273" t="s">
        <v>146</v>
      </c>
      <c r="G30" s="274">
        <f>ROUND(SUM(F23:F29),2)</f>
        <v>120149.78</v>
      </c>
    </row>
    <row r="31" spans="1:7" ht="13.5" thickBot="1">
      <c r="A31" s="261" t="s">
        <v>72</v>
      </c>
      <c r="B31" s="256"/>
      <c r="C31" s="256"/>
      <c r="D31" s="256"/>
      <c r="E31" s="256"/>
      <c r="F31" s="256"/>
      <c r="G31" s="260"/>
    </row>
    <row r="32" spans="1:7" ht="12.75">
      <c r="A32" s="286" t="s">
        <v>151</v>
      </c>
      <c r="B32" s="263" t="s">
        <v>152</v>
      </c>
      <c r="C32" s="263" t="s">
        <v>153</v>
      </c>
      <c r="D32" s="263" t="s">
        <v>154</v>
      </c>
      <c r="E32" s="263" t="s">
        <v>155</v>
      </c>
      <c r="F32" s="264" t="s">
        <v>141</v>
      </c>
      <c r="G32" s="265"/>
    </row>
    <row r="33" spans="1:7" ht="12.75">
      <c r="A33" s="287"/>
      <c r="B33" s="267"/>
      <c r="C33" s="267"/>
      <c r="D33" s="267"/>
      <c r="E33" s="267"/>
      <c r="F33" s="268"/>
      <c r="G33" s="265"/>
    </row>
    <row r="34" spans="1:7" ht="12.75">
      <c r="A34" s="287"/>
      <c r="B34" s="267"/>
      <c r="C34" s="267"/>
      <c r="D34" s="267"/>
      <c r="E34" s="267"/>
      <c r="F34" s="268"/>
      <c r="G34" s="265"/>
    </row>
    <row r="35" spans="1:7" ht="12.75">
      <c r="A35" s="287"/>
      <c r="B35" s="267"/>
      <c r="C35" s="267"/>
      <c r="D35" s="267"/>
      <c r="E35" s="267"/>
      <c r="F35" s="268"/>
      <c r="G35" s="265"/>
    </row>
    <row r="36" spans="1:7" ht="13.5" thickBot="1">
      <c r="A36" s="288"/>
      <c r="B36" s="282"/>
      <c r="C36" s="282"/>
      <c r="D36" s="282"/>
      <c r="E36" s="282"/>
      <c r="F36" s="289"/>
      <c r="G36" s="272"/>
    </row>
    <row r="37" spans="1:7" ht="13.5" thickBot="1">
      <c r="A37" s="256"/>
      <c r="B37" s="256"/>
      <c r="C37" s="256"/>
      <c r="D37" s="256"/>
      <c r="E37" s="256"/>
      <c r="F37" s="273" t="s">
        <v>146</v>
      </c>
      <c r="G37" s="274">
        <f>SUM(F33:F36)</f>
        <v>0</v>
      </c>
    </row>
    <row r="38" spans="1:7" ht="13.5" thickBot="1">
      <c r="A38" s="261" t="s">
        <v>78</v>
      </c>
      <c r="B38" s="256"/>
      <c r="C38" s="256"/>
      <c r="D38" s="256"/>
      <c r="E38" s="256"/>
      <c r="F38" s="256"/>
      <c r="G38" s="260"/>
    </row>
    <row r="39" spans="1:7" ht="12.75">
      <c r="A39" s="290" t="s">
        <v>156</v>
      </c>
      <c r="B39" s="263" t="s">
        <v>157</v>
      </c>
      <c r="C39" s="263" t="s">
        <v>158</v>
      </c>
      <c r="D39" s="291" t="s">
        <v>159</v>
      </c>
      <c r="E39" s="264" t="s">
        <v>140</v>
      </c>
      <c r="F39" s="264" t="s">
        <v>141</v>
      </c>
      <c r="G39" s="265"/>
    </row>
    <row r="40" spans="1:7" ht="12.75">
      <c r="A40" s="322" t="s">
        <v>201</v>
      </c>
      <c r="B40" s="313">
        <v>165623.20000000001</v>
      </c>
      <c r="C40" s="323">
        <v>0.85</v>
      </c>
      <c r="D40" s="313">
        <f>ROUND(B40*C40+B40,2)</f>
        <v>306402.92</v>
      </c>
      <c r="E40" s="313">
        <v>0.4</v>
      </c>
      <c r="F40" s="324">
        <f>D40*E40</f>
        <v>122561.16800000001</v>
      </c>
      <c r="G40" s="265"/>
    </row>
    <row r="41" spans="1:7" ht="12.75">
      <c r="A41" s="287" t="s">
        <v>202</v>
      </c>
      <c r="B41" s="267">
        <v>127668.01301525001</v>
      </c>
      <c r="C41" s="292">
        <v>0.85</v>
      </c>
      <c r="D41" s="267">
        <f>ROUND(B41*C41+B41,2)</f>
        <v>236185.82</v>
      </c>
      <c r="E41" s="267">
        <v>0.33</v>
      </c>
      <c r="F41" s="268">
        <f>ROUND(E41*D41,2)</f>
        <v>77941.320000000007</v>
      </c>
      <c r="G41" s="265"/>
    </row>
    <row r="42" spans="1:7" ht="12.75">
      <c r="A42" s="287"/>
      <c r="B42" s="267"/>
      <c r="C42" s="292"/>
      <c r="D42" s="267"/>
      <c r="E42" s="267"/>
      <c r="F42" s="268"/>
      <c r="G42" s="265"/>
    </row>
    <row r="43" spans="1:7" ht="12.75">
      <c r="A43" s="287"/>
      <c r="B43" s="267"/>
      <c r="C43" s="267"/>
      <c r="D43" s="267"/>
      <c r="E43" s="267"/>
      <c r="F43" s="268"/>
      <c r="G43" s="265"/>
    </row>
    <row r="44" spans="1:7" ht="12.75">
      <c r="A44" s="287"/>
      <c r="B44" s="267"/>
      <c r="C44" s="267"/>
      <c r="D44" s="267"/>
      <c r="E44" s="267"/>
      <c r="F44" s="268"/>
      <c r="G44" s="265"/>
    </row>
    <row r="45" spans="1:7" ht="12.75">
      <c r="A45" s="287"/>
      <c r="B45" s="267"/>
      <c r="C45" s="267"/>
      <c r="D45" s="267"/>
      <c r="E45" s="267"/>
      <c r="F45" s="268"/>
      <c r="G45" s="265"/>
    </row>
    <row r="46" spans="1:7" ht="13.5" thickBot="1">
      <c r="A46" s="288"/>
      <c r="B46" s="270"/>
      <c r="C46" s="270"/>
      <c r="D46" s="270"/>
      <c r="E46" s="270"/>
      <c r="F46" s="271"/>
      <c r="G46" s="272"/>
    </row>
    <row r="47" spans="1:7" ht="13.5" thickBot="1">
      <c r="A47" s="256"/>
      <c r="B47" s="256"/>
      <c r="C47" s="256"/>
      <c r="D47" s="256"/>
      <c r="E47" s="256"/>
      <c r="F47" s="273" t="s">
        <v>146</v>
      </c>
      <c r="G47" s="274">
        <f>ROUND(SUM(F40:F46),2)</f>
        <v>200502.49</v>
      </c>
    </row>
    <row r="48" spans="1:7" ht="13.5" thickBot="1">
      <c r="A48" s="256"/>
      <c r="B48" s="256"/>
      <c r="C48" s="256"/>
      <c r="D48" s="256"/>
      <c r="E48" s="256"/>
      <c r="F48" s="294"/>
      <c r="G48" s="257"/>
    </row>
    <row r="49" spans="1:7" ht="13.5" thickBot="1">
      <c r="A49" s="256"/>
      <c r="B49" s="256"/>
      <c r="C49" s="256"/>
      <c r="D49" s="273" t="s">
        <v>162</v>
      </c>
      <c r="E49" s="294"/>
      <c r="F49" s="294"/>
      <c r="G49" s="274">
        <f>ROUND(SUM(G20+G30+G47+G37),2)</f>
        <v>346482.52</v>
      </c>
    </row>
    <row r="50" spans="1:7" ht="13.5" thickBot="1">
      <c r="A50" s="261" t="s">
        <v>84</v>
      </c>
      <c r="B50" s="256"/>
      <c r="C50" s="256"/>
      <c r="D50" s="256"/>
      <c r="E50" s="256"/>
      <c r="F50" s="256"/>
      <c r="G50" s="260"/>
    </row>
    <row r="51" spans="1:7" ht="12.75">
      <c r="A51" s="290" t="s">
        <v>85</v>
      </c>
      <c r="B51" s="296"/>
      <c r="C51" s="296"/>
      <c r="D51" s="297"/>
      <c r="E51" s="297" t="s">
        <v>86</v>
      </c>
      <c r="F51" s="296" t="s">
        <v>87</v>
      </c>
      <c r="G51" s="298"/>
    </row>
    <row r="52" spans="1:7" ht="12.75">
      <c r="A52" s="266" t="s">
        <v>90</v>
      </c>
      <c r="B52" s="299"/>
      <c r="C52" s="299"/>
      <c r="D52" s="267"/>
      <c r="E52" s="300">
        <v>0.05</v>
      </c>
      <c r="F52" s="299">
        <f>+G49*E52</f>
        <v>17324.126</v>
      </c>
      <c r="G52" s="301"/>
    </row>
    <row r="53" spans="1:7" ht="12.75">
      <c r="A53" s="266" t="s">
        <v>127</v>
      </c>
      <c r="B53" s="299"/>
      <c r="C53" s="299"/>
      <c r="D53" s="267"/>
      <c r="E53" s="300">
        <v>0.03</v>
      </c>
      <c r="F53" s="299">
        <f>+G49*E53</f>
        <v>10394.4756</v>
      </c>
      <c r="G53" s="301"/>
    </row>
    <row r="54" spans="1:7" ht="13.5" thickBot="1">
      <c r="A54" s="269" t="s">
        <v>24</v>
      </c>
      <c r="B54" s="302"/>
      <c r="C54" s="302"/>
      <c r="D54" s="270"/>
      <c r="E54" s="303">
        <v>0.14000000000000001</v>
      </c>
      <c r="F54" s="299">
        <f>+G49*E54</f>
        <v>48507.552800000005</v>
      </c>
      <c r="G54" s="304"/>
    </row>
    <row r="55" spans="1:7" ht="13.5" thickBot="1">
      <c r="A55" s="256"/>
      <c r="B55" s="256"/>
      <c r="C55" s="256"/>
      <c r="D55" s="256"/>
      <c r="E55" s="256"/>
      <c r="F55" s="273" t="s">
        <v>146</v>
      </c>
      <c r="G55" s="304">
        <f>+F52+F53+F54</f>
        <v>76226.154399999999</v>
      </c>
    </row>
    <row r="56" spans="1:7" ht="13.5" thickBot="1">
      <c r="A56" s="256"/>
      <c r="B56" s="256"/>
      <c r="C56" s="256"/>
      <c r="D56" s="256"/>
      <c r="E56" s="256"/>
      <c r="F56" s="256"/>
      <c r="G56" s="260"/>
    </row>
    <row r="57" spans="1:7" ht="13.5" thickBot="1">
      <c r="B57" s="256"/>
      <c r="C57" s="273" t="s">
        <v>163</v>
      </c>
      <c r="D57" s="294"/>
      <c r="E57" s="294"/>
      <c r="F57" s="294"/>
      <c r="G57" s="274">
        <f>ROUND(SUM(G49+G55),0)</f>
        <v>422709</v>
      </c>
    </row>
    <row r="58" spans="1:7" ht="12.75">
      <c r="A58" s="306"/>
      <c r="B58" s="256"/>
      <c r="C58" s="273"/>
      <c r="D58" s="294"/>
      <c r="E58" s="294"/>
      <c r="F58" s="294"/>
      <c r="G58" s="257"/>
    </row>
    <row r="59" spans="1:7" ht="12.75">
      <c r="A59" s="256"/>
      <c r="B59" s="256"/>
      <c r="C59" s="256"/>
      <c r="D59" s="256"/>
      <c r="E59" s="256"/>
      <c r="F59" s="256"/>
      <c r="G59" s="260"/>
    </row>
    <row r="60" spans="1:7" ht="12.75">
      <c r="A60" s="259" t="s">
        <v>164</v>
      </c>
      <c r="B60" s="256"/>
      <c r="C60" s="256"/>
      <c r="D60" s="256"/>
      <c r="E60" s="306" t="s">
        <v>165</v>
      </c>
      <c r="G60" s="260"/>
    </row>
    <row r="61" spans="1:7" ht="20.25">
      <c r="A61" s="307"/>
      <c r="B61" s="294"/>
      <c r="C61" s="294"/>
      <c r="D61" s="294"/>
      <c r="E61" s="294"/>
      <c r="F61" s="294"/>
      <c r="G61" s="308"/>
    </row>
    <row r="62" spans="1:7" ht="12.75">
      <c r="A62" s="259" t="s">
        <v>166</v>
      </c>
      <c r="B62" s="256"/>
      <c r="C62" s="256"/>
      <c r="D62" s="256"/>
      <c r="E62" s="259"/>
      <c r="F62" s="256"/>
      <c r="G62" s="260"/>
    </row>
    <row r="63" spans="1:7" ht="12.75">
      <c r="A63" s="256"/>
      <c r="B63" s="256"/>
      <c r="C63" s="256"/>
      <c r="D63" s="256"/>
      <c r="E63" s="256"/>
      <c r="F63" s="256"/>
      <c r="G63" s="260"/>
    </row>
    <row r="64" spans="1:7" ht="12.75">
      <c r="A64" s="256"/>
      <c r="B64" s="256"/>
      <c r="C64" s="256"/>
      <c r="D64" s="256"/>
      <c r="E64" s="256"/>
      <c r="F64" s="256"/>
      <c r="G64" s="260"/>
    </row>
    <row r="65" spans="1:7" ht="12.75">
      <c r="A65" s="256"/>
      <c r="B65" s="256"/>
      <c r="C65" s="256"/>
      <c r="D65" s="256"/>
      <c r="E65" s="256"/>
      <c r="F65" s="256"/>
      <c r="G65" s="260"/>
    </row>
    <row r="66" spans="1:7" ht="12.75">
      <c r="A66" s="256"/>
      <c r="B66" s="256"/>
      <c r="C66" s="256"/>
      <c r="D66" s="256"/>
      <c r="E66" s="256"/>
      <c r="F66" s="256"/>
      <c r="G66" s="260"/>
    </row>
  </sheetData>
  <mergeCells count="8">
    <mergeCell ref="A9:G9"/>
    <mergeCell ref="A10:G10"/>
    <mergeCell ref="A1:G1"/>
    <mergeCell ref="A2:G2"/>
    <mergeCell ref="A4:G4"/>
    <mergeCell ref="A5:G5"/>
    <mergeCell ref="A6:G6"/>
    <mergeCell ref="A7:G7"/>
  </mergeCells>
  <pageMargins left="0.70866141732283472" right="0.70866141732283472" top="0.74803149606299213" bottom="0.74803149606299213" header="0.31496062992125984" footer="0.31496062992125984"/>
  <pageSetup scale="61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I67"/>
  <sheetViews>
    <sheetView topLeftCell="A37" zoomScale="115" zoomScaleNormal="115" workbookViewId="0">
      <selection activeCell="E61" sqref="E61"/>
    </sheetView>
  </sheetViews>
  <sheetFormatPr baseColWidth="10" defaultRowHeight="15"/>
  <cols>
    <col min="1" max="1" width="74.85546875" style="249" customWidth="1"/>
    <col min="2" max="2" width="11.42578125" style="249" customWidth="1"/>
    <col min="3" max="3" width="12.7109375" style="249" customWidth="1"/>
    <col min="4" max="6" width="11.42578125" style="249"/>
    <col min="7" max="7" width="11.42578125" style="309"/>
    <col min="8" max="16384" width="11.42578125" style="249"/>
  </cols>
  <sheetData>
    <row r="1" spans="1:9" ht="20.25">
      <c r="A1" s="517" t="s">
        <v>129</v>
      </c>
      <c r="B1" s="517"/>
      <c r="C1" s="517"/>
      <c r="D1" s="517"/>
      <c r="E1" s="517"/>
      <c r="F1" s="517"/>
      <c r="G1" s="517"/>
    </row>
    <row r="2" spans="1:9" ht="12.75">
      <c r="A2" s="518"/>
      <c r="B2" s="518"/>
      <c r="C2" s="518"/>
      <c r="D2" s="518"/>
      <c r="E2" s="518"/>
      <c r="F2" s="518"/>
      <c r="G2" s="518"/>
    </row>
    <row r="3" spans="1:9" ht="15.75" customHeight="1">
      <c r="A3" s="250"/>
      <c r="B3" s="251"/>
      <c r="C3" s="252"/>
      <c r="D3" s="250"/>
      <c r="E3" s="253"/>
      <c r="F3" s="250"/>
      <c r="G3" s="254"/>
      <c r="H3" s="250"/>
      <c r="I3" s="250"/>
    </row>
    <row r="4" spans="1:9" ht="12.75">
      <c r="A4" s="519" t="s">
        <v>130</v>
      </c>
      <c r="B4" s="519"/>
      <c r="C4" s="519"/>
      <c r="D4" s="519"/>
      <c r="E4" s="519"/>
      <c r="F4" s="519"/>
      <c r="G4" s="519"/>
      <c r="H4" s="255"/>
      <c r="I4" s="250"/>
    </row>
    <row r="5" spans="1:9" ht="15" customHeight="1">
      <c r="A5" s="520" t="s">
        <v>131</v>
      </c>
      <c r="B5" s="520"/>
      <c r="C5" s="520"/>
      <c r="D5" s="520"/>
      <c r="E5" s="520"/>
      <c r="F5" s="520"/>
      <c r="G5" s="520"/>
      <c r="H5" s="255"/>
      <c r="I5" s="250"/>
    </row>
    <row r="6" spans="1:9" ht="12.75" customHeight="1">
      <c r="A6" s="521" t="s">
        <v>132</v>
      </c>
      <c r="B6" s="521"/>
      <c r="C6" s="521"/>
      <c r="D6" s="521"/>
      <c r="E6" s="521"/>
      <c r="F6" s="521"/>
      <c r="G6" s="521"/>
      <c r="H6" s="255"/>
      <c r="I6" s="250"/>
    </row>
    <row r="7" spans="1:9" ht="12.75">
      <c r="A7" s="522" t="s">
        <v>133</v>
      </c>
      <c r="B7" s="522"/>
      <c r="C7" s="522"/>
      <c r="D7" s="522"/>
      <c r="E7" s="522"/>
      <c r="F7" s="522"/>
      <c r="G7" s="522"/>
      <c r="H7" s="255"/>
      <c r="I7" s="250"/>
    </row>
    <row r="8" spans="1:9" ht="12.75">
      <c r="A8" s="256"/>
      <c r="B8" s="256"/>
      <c r="C8" s="256"/>
      <c r="D8" s="256"/>
      <c r="E8" s="256"/>
      <c r="F8" s="256"/>
      <c r="G8" s="257"/>
      <c r="H8" s="250"/>
      <c r="I8" s="250"/>
    </row>
    <row r="9" spans="1:9" ht="12.75">
      <c r="A9" s="516" t="s">
        <v>134</v>
      </c>
      <c r="B9" s="516"/>
      <c r="C9" s="516"/>
      <c r="D9" s="516"/>
      <c r="E9" s="516"/>
      <c r="F9" s="516"/>
      <c r="G9" s="516"/>
      <c r="H9" s="258"/>
    </row>
    <row r="10" spans="1:9" ht="12.75">
      <c r="A10" s="516" t="s">
        <v>235</v>
      </c>
      <c r="B10" s="516"/>
      <c r="C10" s="516"/>
      <c r="D10" s="516"/>
      <c r="E10" s="516"/>
      <c r="F10" s="516"/>
      <c r="G10" s="516"/>
    </row>
    <row r="11" spans="1:9" ht="12.75">
      <c r="A11" s="259"/>
      <c r="B11" s="256"/>
      <c r="C11" s="259"/>
      <c r="D11" s="256"/>
      <c r="E11" s="259" t="s">
        <v>136</v>
      </c>
      <c r="F11" s="256" t="s">
        <v>204</v>
      </c>
      <c r="G11" s="260"/>
    </row>
    <row r="12" spans="1:9" ht="13.5" thickBot="1">
      <c r="A12" s="261" t="s">
        <v>63</v>
      </c>
      <c r="B12" s="256"/>
      <c r="C12" s="256"/>
      <c r="D12" s="256"/>
      <c r="E12" s="256"/>
      <c r="F12" s="256"/>
      <c r="G12" s="260"/>
    </row>
    <row r="13" spans="1:9" ht="12.75">
      <c r="A13" s="262" t="s">
        <v>85</v>
      </c>
      <c r="B13" s="263"/>
      <c r="C13" s="263" t="s">
        <v>138</v>
      </c>
      <c r="D13" s="263" t="s">
        <v>139</v>
      </c>
      <c r="E13" s="263" t="s">
        <v>140</v>
      </c>
      <c r="F13" s="264" t="s">
        <v>141</v>
      </c>
      <c r="G13" s="265"/>
    </row>
    <row r="14" spans="1:9" ht="12.75">
      <c r="A14" s="266" t="s">
        <v>142</v>
      </c>
      <c r="B14" s="267"/>
      <c r="C14" s="267" t="s">
        <v>143</v>
      </c>
      <c r="D14" s="267"/>
      <c r="E14" s="267">
        <v>0.1</v>
      </c>
      <c r="F14" s="268">
        <f>ROUND(E14*G47,2)</f>
        <v>510161.38</v>
      </c>
      <c r="G14" s="265"/>
    </row>
    <row r="15" spans="1:9" ht="12.75">
      <c r="A15" s="266" t="s">
        <v>193</v>
      </c>
      <c r="B15" s="267"/>
      <c r="C15" s="267" t="s">
        <v>145</v>
      </c>
      <c r="D15" s="267">
        <v>57800</v>
      </c>
      <c r="E15" s="267">
        <v>0.1</v>
      </c>
      <c r="F15" s="268">
        <f>D15*E15</f>
        <v>5780</v>
      </c>
      <c r="G15" s="265"/>
    </row>
    <row r="16" spans="1:9" ht="12.75">
      <c r="A16" s="266"/>
      <c r="B16" s="267"/>
      <c r="C16" s="267"/>
      <c r="D16" s="267"/>
      <c r="E16" s="267"/>
      <c r="F16" s="268"/>
      <c r="G16" s="265"/>
    </row>
    <row r="17" spans="1:7" ht="12.75">
      <c r="A17" s="266"/>
      <c r="B17" s="267"/>
      <c r="C17" s="267"/>
      <c r="D17" s="267"/>
      <c r="E17" s="267"/>
      <c r="F17" s="268"/>
      <c r="G17" s="265"/>
    </row>
    <row r="18" spans="1:7" ht="12.75">
      <c r="A18" s="266"/>
      <c r="B18" s="267"/>
      <c r="C18" s="267"/>
      <c r="D18" s="267"/>
      <c r="E18" s="267"/>
      <c r="F18" s="268"/>
      <c r="G18" s="265"/>
    </row>
    <row r="19" spans="1:7" ht="13.5" thickBot="1">
      <c r="A19" s="269"/>
      <c r="B19" s="270"/>
      <c r="C19" s="270"/>
      <c r="D19" s="270"/>
      <c r="E19" s="270"/>
      <c r="F19" s="271"/>
      <c r="G19" s="272"/>
    </row>
    <row r="20" spans="1:7" ht="13.5" thickBot="1">
      <c r="A20" s="256"/>
      <c r="B20" s="256"/>
      <c r="C20" s="256"/>
      <c r="D20" s="256"/>
      <c r="E20" s="256"/>
      <c r="F20" s="273" t="s">
        <v>146</v>
      </c>
      <c r="G20" s="274">
        <f>ROUND(SUM(F14:F19),2)</f>
        <v>515941.38</v>
      </c>
    </row>
    <row r="21" spans="1:7" ht="13.5" thickBot="1">
      <c r="A21" s="261" t="s">
        <v>147</v>
      </c>
      <c r="B21" s="256"/>
      <c r="C21" s="256"/>
      <c r="D21" s="256"/>
      <c r="E21" s="256"/>
      <c r="F21" s="256"/>
      <c r="G21" s="260"/>
    </row>
    <row r="22" spans="1:7" ht="12.75">
      <c r="A22" s="275" t="s">
        <v>85</v>
      </c>
      <c r="B22" s="263"/>
      <c r="C22" s="276" t="s">
        <v>104</v>
      </c>
      <c r="D22" s="276" t="s">
        <v>148</v>
      </c>
      <c r="E22" s="276" t="s">
        <v>149</v>
      </c>
      <c r="F22" s="277" t="s">
        <v>141</v>
      </c>
      <c r="G22" s="257"/>
    </row>
    <row r="23" spans="1:7" ht="12.75">
      <c r="A23" s="266" t="s">
        <v>205</v>
      </c>
      <c r="B23" s="267"/>
      <c r="C23" s="325" t="s">
        <v>206</v>
      </c>
      <c r="D23" s="317">
        <f>66000/6</f>
        <v>11000</v>
      </c>
      <c r="E23" s="317">
        <f>8+10+21.15+7.25+3.6</f>
        <v>50</v>
      </c>
      <c r="F23" s="326">
        <f>ROUND(D23*E23,2)</f>
        <v>550000</v>
      </c>
      <c r="G23" s="257"/>
    </row>
    <row r="24" spans="1:7" ht="12.75">
      <c r="A24" s="266" t="s">
        <v>207</v>
      </c>
      <c r="B24" s="267"/>
      <c r="C24" s="325" t="s">
        <v>206</v>
      </c>
      <c r="D24" s="317">
        <f>18000/6</f>
        <v>3000</v>
      </c>
      <c r="E24" s="317">
        <v>7</v>
      </c>
      <c r="F24" s="326">
        <f>ROUND(D24*E24,2)</f>
        <v>21000</v>
      </c>
      <c r="G24" s="257"/>
    </row>
    <row r="25" spans="1:7" ht="12.75">
      <c r="A25" s="266" t="s">
        <v>208</v>
      </c>
      <c r="B25" s="267"/>
      <c r="C25" s="325" t="s">
        <v>209</v>
      </c>
      <c r="D25" s="317">
        <v>150000</v>
      </c>
      <c r="E25" s="317">
        <v>12</v>
      </c>
      <c r="F25" s="326">
        <f>ROUND(D25*E25,2)</f>
        <v>1800000</v>
      </c>
      <c r="G25" s="257"/>
    </row>
    <row r="26" spans="1:7" ht="12.75">
      <c r="A26" s="266" t="s">
        <v>210</v>
      </c>
      <c r="B26" s="267"/>
      <c r="C26" s="325" t="s">
        <v>209</v>
      </c>
      <c r="D26" s="317">
        <v>500</v>
      </c>
      <c r="E26" s="317">
        <v>60</v>
      </c>
      <c r="F26" s="326">
        <f>ROUND(D26*E26,2)</f>
        <v>30000</v>
      </c>
      <c r="G26" s="257"/>
    </row>
    <row r="27" spans="1:7" ht="12.75">
      <c r="A27" s="266" t="s">
        <v>191</v>
      </c>
      <c r="B27" s="267"/>
      <c r="C27" s="325" t="s">
        <v>176</v>
      </c>
      <c r="D27" s="317">
        <v>68900</v>
      </c>
      <c r="E27" s="317">
        <v>1.5</v>
      </c>
      <c r="F27" s="326">
        <f t="shared" ref="F27" si="0">ROUND(D27*E27,2)</f>
        <v>103350</v>
      </c>
      <c r="G27" s="257"/>
    </row>
    <row r="28" spans="1:7" ht="12.75">
      <c r="A28" s="327" t="s">
        <v>211</v>
      </c>
      <c r="B28" s="267"/>
      <c r="C28" s="325" t="s">
        <v>209</v>
      </c>
      <c r="D28" s="317">
        <v>17000</v>
      </c>
      <c r="E28" s="317">
        <v>26</v>
      </c>
      <c r="F28" s="326">
        <f>ROUND(D28*E28,2)</f>
        <v>442000</v>
      </c>
      <c r="G28" s="257"/>
    </row>
    <row r="29" spans="1:7" ht="13.5" thickBot="1">
      <c r="A29" s="266" t="s">
        <v>212</v>
      </c>
      <c r="B29" s="267"/>
      <c r="C29" s="325" t="s">
        <v>206</v>
      </c>
      <c r="D29" s="317">
        <f>24000/6</f>
        <v>4000</v>
      </c>
      <c r="E29" s="328">
        <v>15</v>
      </c>
      <c r="F29" s="326">
        <f>ROUND(D29*E29,2)</f>
        <v>60000</v>
      </c>
      <c r="G29" s="285"/>
    </row>
    <row r="30" spans="1:7" ht="13.5" thickBot="1">
      <c r="A30" s="281" t="s">
        <v>200</v>
      </c>
      <c r="B30" s="282"/>
      <c r="C30" s="329" t="s">
        <v>185</v>
      </c>
      <c r="D30" s="330">
        <v>10000</v>
      </c>
      <c r="E30" s="330">
        <f>10.5</f>
        <v>10.5</v>
      </c>
      <c r="F30" s="331">
        <f>+D30*E30</f>
        <v>105000</v>
      </c>
      <c r="G30" s="274">
        <f>ROUND(SUM(F23:F30),2)</f>
        <v>3111350</v>
      </c>
    </row>
    <row r="31" spans="1:7" ht="12.75">
      <c r="A31" s="256"/>
      <c r="B31" s="256"/>
      <c r="C31" s="256"/>
      <c r="D31" s="256"/>
      <c r="E31" s="256"/>
      <c r="F31" s="273" t="s">
        <v>146</v>
      </c>
      <c r="G31" s="260"/>
    </row>
    <row r="32" spans="1:7" ht="13.5" thickBot="1">
      <c r="A32" s="261" t="s">
        <v>72</v>
      </c>
      <c r="B32" s="256"/>
      <c r="C32" s="256"/>
      <c r="D32" s="256"/>
      <c r="E32" s="256"/>
      <c r="F32" s="256"/>
      <c r="G32" s="265"/>
    </row>
    <row r="33" spans="1:7" ht="12.75">
      <c r="A33" s="286" t="s">
        <v>151</v>
      </c>
      <c r="B33" s="263" t="s">
        <v>152</v>
      </c>
      <c r="C33" s="263" t="s">
        <v>153</v>
      </c>
      <c r="D33" s="263" t="s">
        <v>154</v>
      </c>
      <c r="E33" s="263" t="s">
        <v>155</v>
      </c>
      <c r="F33" s="264" t="s">
        <v>141</v>
      </c>
      <c r="G33" s="265"/>
    </row>
    <row r="34" spans="1:7" ht="12.75">
      <c r="A34" s="287"/>
      <c r="B34" s="267"/>
      <c r="C34" s="267"/>
      <c r="D34" s="267"/>
      <c r="E34" s="267"/>
      <c r="F34" s="268"/>
      <c r="G34" s="265"/>
    </row>
    <row r="35" spans="1:7" ht="12.75">
      <c r="A35" s="287"/>
      <c r="B35" s="267"/>
      <c r="C35" s="267"/>
      <c r="D35" s="267"/>
      <c r="E35" s="267"/>
      <c r="F35" s="268"/>
      <c r="G35" s="265"/>
    </row>
    <row r="36" spans="1:7" ht="13.5" thickBot="1">
      <c r="A36" s="287"/>
      <c r="B36" s="267"/>
      <c r="C36" s="267"/>
      <c r="D36" s="267"/>
      <c r="E36" s="267"/>
      <c r="F36" s="268"/>
      <c r="G36" s="272"/>
    </row>
    <row r="37" spans="1:7" ht="13.5" thickBot="1">
      <c r="A37" s="288"/>
      <c r="B37" s="282"/>
      <c r="C37" s="282"/>
      <c r="D37" s="282"/>
      <c r="E37" s="282"/>
      <c r="F37" s="289"/>
      <c r="G37" s="274">
        <f>SUM(F34:F37)</f>
        <v>0</v>
      </c>
    </row>
    <row r="38" spans="1:7" ht="12.75">
      <c r="A38" s="256"/>
      <c r="B38" s="256"/>
      <c r="C38" s="256"/>
      <c r="D38" s="256"/>
      <c r="E38" s="256"/>
      <c r="F38" s="273" t="s">
        <v>146</v>
      </c>
      <c r="G38" s="260"/>
    </row>
    <row r="39" spans="1:7" ht="13.5" thickBot="1">
      <c r="A39" s="261" t="s">
        <v>78</v>
      </c>
      <c r="B39" s="256"/>
      <c r="C39" s="256"/>
      <c r="D39" s="256"/>
      <c r="E39" s="256"/>
      <c r="F39" s="256"/>
      <c r="G39" s="265"/>
    </row>
    <row r="40" spans="1:7" ht="12.75">
      <c r="A40" s="290" t="s">
        <v>156</v>
      </c>
      <c r="B40" s="263" t="s">
        <v>157</v>
      </c>
      <c r="C40" s="263" t="s">
        <v>158</v>
      </c>
      <c r="D40" s="291" t="s">
        <v>159</v>
      </c>
      <c r="E40" s="264" t="s">
        <v>140</v>
      </c>
      <c r="F40" s="264" t="s">
        <v>141</v>
      </c>
      <c r="G40" s="265"/>
    </row>
    <row r="41" spans="1:7" ht="12.75">
      <c r="A41" s="287" t="s">
        <v>213</v>
      </c>
      <c r="B41" s="332">
        <v>766008.07809149998</v>
      </c>
      <c r="C41" s="292">
        <v>0.85</v>
      </c>
      <c r="D41" s="267">
        <f>ROUND(B41*(1+C41),2)</f>
        <v>1417114.94</v>
      </c>
      <c r="E41" s="313">
        <v>3</v>
      </c>
      <c r="F41" s="268">
        <f>D41*E41</f>
        <v>4251344.82</v>
      </c>
      <c r="G41" s="265"/>
    </row>
    <row r="42" spans="1:7" ht="12.75">
      <c r="A42" s="287" t="s">
        <v>202</v>
      </c>
      <c r="B42" s="333">
        <v>153201.61561830001</v>
      </c>
      <c r="C42" s="292">
        <v>0.85</v>
      </c>
      <c r="D42" s="267">
        <f>ROUND(B42*C42+B42,2)</f>
        <v>283422.99</v>
      </c>
      <c r="E42" s="313">
        <v>3</v>
      </c>
      <c r="F42" s="268">
        <f>ROUND(E42*D42,2)</f>
        <v>850268.97</v>
      </c>
      <c r="G42" s="265"/>
    </row>
    <row r="43" spans="1:7" ht="12.75">
      <c r="A43" s="287"/>
      <c r="B43" s="267"/>
      <c r="C43" s="292"/>
      <c r="D43" s="267"/>
      <c r="E43" s="267"/>
      <c r="F43" s="268"/>
      <c r="G43" s="265"/>
    </row>
    <row r="44" spans="1:7" ht="12.75">
      <c r="A44" s="287"/>
      <c r="B44" s="267"/>
      <c r="C44" s="267"/>
      <c r="D44" s="267"/>
      <c r="E44" s="267"/>
      <c r="F44" s="268"/>
      <c r="G44" s="265"/>
    </row>
    <row r="45" spans="1:7" ht="12.75">
      <c r="A45" s="287"/>
      <c r="B45" s="267"/>
      <c r="C45" s="267"/>
      <c r="D45" s="267"/>
      <c r="E45" s="267"/>
      <c r="F45" s="268"/>
      <c r="G45" s="265"/>
    </row>
    <row r="46" spans="1:7" ht="13.5" thickBot="1">
      <c r="A46" s="287"/>
      <c r="B46" s="267"/>
      <c r="C46" s="267"/>
      <c r="D46" s="267"/>
      <c r="E46" s="267"/>
      <c r="F46" s="268"/>
      <c r="G46" s="272"/>
    </row>
    <row r="47" spans="1:7" ht="13.5" thickBot="1">
      <c r="A47" s="288"/>
      <c r="B47" s="270"/>
      <c r="C47" s="270"/>
      <c r="D47" s="270"/>
      <c r="E47" s="270"/>
      <c r="F47" s="271"/>
      <c r="G47" s="274">
        <f>ROUND(SUM(F41:F47),2)</f>
        <v>5101613.79</v>
      </c>
    </row>
    <row r="48" spans="1:7" ht="13.5" thickBot="1">
      <c r="A48" s="256"/>
      <c r="B48" s="256"/>
      <c r="C48" s="256"/>
      <c r="D48" s="256"/>
      <c r="E48" s="256"/>
      <c r="F48" s="273" t="s">
        <v>146</v>
      </c>
      <c r="G48" s="257"/>
    </row>
    <row r="49" spans="1:7" ht="13.5" thickBot="1">
      <c r="A49" s="256"/>
      <c r="B49" s="256"/>
      <c r="C49" s="256"/>
      <c r="D49" s="256"/>
      <c r="E49" s="256"/>
      <c r="F49" s="294"/>
      <c r="G49" s="274">
        <f>ROUND(SUM(G20+G30+G47+G37),2)</f>
        <v>8728905.1699999999</v>
      </c>
    </row>
    <row r="50" spans="1:7" ht="13.5" thickBot="1">
      <c r="A50" s="256"/>
      <c r="B50" s="256"/>
      <c r="C50" s="256"/>
      <c r="D50" s="273" t="s">
        <v>162</v>
      </c>
      <c r="E50" s="294"/>
      <c r="F50" s="294"/>
      <c r="G50" s="260"/>
    </row>
    <row r="51" spans="1:7" ht="13.5" thickBot="1">
      <c r="A51" s="261" t="s">
        <v>84</v>
      </c>
      <c r="B51" s="256"/>
      <c r="C51" s="256"/>
      <c r="D51" s="256"/>
      <c r="E51" s="256"/>
      <c r="F51" s="256"/>
      <c r="G51" s="298"/>
    </row>
    <row r="52" spans="1:7" ht="12.75">
      <c r="A52" s="275" t="s">
        <v>85</v>
      </c>
      <c r="B52" s="296"/>
      <c r="C52" s="296"/>
      <c r="D52" s="297"/>
      <c r="E52" s="297" t="s">
        <v>86</v>
      </c>
      <c r="F52" s="296" t="s">
        <v>87</v>
      </c>
      <c r="G52" s="301"/>
    </row>
    <row r="53" spans="1:7" ht="12.75">
      <c r="A53" s="266" t="s">
        <v>90</v>
      </c>
      <c r="B53" s="299"/>
      <c r="C53" s="299"/>
      <c r="D53" s="267"/>
      <c r="E53" s="300">
        <v>0.05</v>
      </c>
      <c r="F53" s="299">
        <f>+G49*E53</f>
        <v>436445.2585</v>
      </c>
      <c r="G53" s="301"/>
    </row>
    <row r="54" spans="1:7" ht="13.5" thickBot="1">
      <c r="A54" s="266" t="s">
        <v>127</v>
      </c>
      <c r="B54" s="299"/>
      <c r="C54" s="299"/>
      <c r="D54" s="267"/>
      <c r="E54" s="300">
        <v>0.03</v>
      </c>
      <c r="F54" s="299">
        <f>+G49*E54</f>
        <v>261867.15509999997</v>
      </c>
      <c r="G54" s="304"/>
    </row>
    <row r="55" spans="1:7" ht="13.5" thickBot="1">
      <c r="A55" s="269" t="s">
        <v>24</v>
      </c>
      <c r="B55" s="302"/>
      <c r="C55" s="302"/>
      <c r="D55" s="270"/>
      <c r="E55" s="303">
        <v>0.14000000000000001</v>
      </c>
      <c r="F55" s="299">
        <f>+G49*E55</f>
        <v>1222046.7238</v>
      </c>
      <c r="G55" s="304">
        <f>+F53+F54+F55</f>
        <v>1920359.1373999999</v>
      </c>
    </row>
    <row r="56" spans="1:7" ht="13.5" thickBot="1">
      <c r="A56" s="256"/>
      <c r="B56" s="256"/>
      <c r="C56" s="256"/>
      <c r="D56" s="256"/>
      <c r="E56" s="256"/>
      <c r="F56" s="273" t="s">
        <v>146</v>
      </c>
      <c r="G56" s="260"/>
    </row>
    <row r="57" spans="1:7" ht="13.5" thickBot="1">
      <c r="A57" s="256"/>
      <c r="B57" s="256"/>
      <c r="C57" s="256"/>
      <c r="D57" s="256"/>
      <c r="E57" s="256"/>
      <c r="F57" s="256"/>
      <c r="G57" s="274">
        <f>ROUND(SUM(G49+G55),0)</f>
        <v>10649264</v>
      </c>
    </row>
    <row r="58" spans="1:7" ht="12.75">
      <c r="B58" s="256"/>
      <c r="C58" s="273" t="s">
        <v>163</v>
      </c>
      <c r="D58" s="294"/>
      <c r="E58" s="294"/>
      <c r="F58" s="294"/>
      <c r="G58" s="257"/>
    </row>
    <row r="59" spans="1:7" ht="12.75">
      <c r="A59" s="306"/>
      <c r="B59" s="256"/>
      <c r="C59" s="273"/>
      <c r="D59" s="294"/>
      <c r="E59" s="294"/>
      <c r="F59" s="294"/>
      <c r="G59" s="260"/>
    </row>
    <row r="60" spans="1:7" ht="12.75">
      <c r="A60" s="256"/>
      <c r="B60" s="256"/>
      <c r="C60" s="256"/>
      <c r="D60" s="256"/>
      <c r="E60" s="256"/>
      <c r="F60" s="256"/>
      <c r="G60" s="260"/>
    </row>
    <row r="61" spans="1:7" ht="12.75">
      <c r="A61" s="259" t="s">
        <v>164</v>
      </c>
      <c r="B61" s="256"/>
      <c r="C61" s="256"/>
      <c r="D61" s="256"/>
      <c r="E61" s="306" t="s">
        <v>165</v>
      </c>
      <c r="G61" s="308"/>
    </row>
    <row r="62" spans="1:7" ht="20.25">
      <c r="A62" s="307"/>
      <c r="B62" s="294"/>
      <c r="C62" s="294"/>
      <c r="D62" s="294"/>
      <c r="E62" s="294"/>
      <c r="F62" s="294"/>
      <c r="G62" s="260"/>
    </row>
    <row r="63" spans="1:7" ht="12.75">
      <c r="A63" s="259" t="s">
        <v>166</v>
      </c>
      <c r="B63" s="256"/>
      <c r="C63" s="256"/>
      <c r="D63" s="256"/>
      <c r="E63" s="259"/>
      <c r="F63" s="256"/>
      <c r="G63" s="260"/>
    </row>
    <row r="64" spans="1:7" ht="12.75">
      <c r="A64" s="256"/>
      <c r="B64" s="256"/>
      <c r="C64" s="256"/>
      <c r="D64" s="256"/>
      <c r="E64" s="256"/>
      <c r="F64" s="256"/>
      <c r="G64" s="260"/>
    </row>
    <row r="65" spans="1:7" ht="12.75">
      <c r="A65" s="256"/>
      <c r="B65" s="256"/>
      <c r="C65" s="256"/>
      <c r="D65" s="256"/>
      <c r="E65" s="256"/>
      <c r="F65" s="256"/>
      <c r="G65" s="260"/>
    </row>
    <row r="66" spans="1:7" ht="12.75">
      <c r="A66" s="256"/>
      <c r="B66" s="256"/>
      <c r="C66" s="256"/>
      <c r="D66" s="256"/>
      <c r="E66" s="256"/>
      <c r="F66" s="256"/>
      <c r="G66" s="260"/>
    </row>
    <row r="67" spans="1:7">
      <c r="A67" s="256"/>
      <c r="B67" s="256"/>
      <c r="C67" s="256"/>
      <c r="D67" s="256"/>
      <c r="E67" s="256"/>
      <c r="F67" s="256"/>
    </row>
  </sheetData>
  <mergeCells count="8">
    <mergeCell ref="A9:G9"/>
    <mergeCell ref="A10:G10"/>
    <mergeCell ref="A1:G1"/>
    <mergeCell ref="A2:G2"/>
    <mergeCell ref="A4:G4"/>
    <mergeCell ref="A5:G5"/>
    <mergeCell ref="A6:G6"/>
    <mergeCell ref="A7:G7"/>
  </mergeCells>
  <pageMargins left="0.70866141732283472" right="0.70866141732283472" top="0.74803149606299213" bottom="0.74803149606299213" header="0.31496062992125984" footer="0.31496062992125984"/>
  <pageSetup scale="61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I66"/>
  <sheetViews>
    <sheetView topLeftCell="A43" zoomScale="115" zoomScaleNormal="115" workbookViewId="0">
      <selection activeCell="G60" sqref="G60"/>
    </sheetView>
  </sheetViews>
  <sheetFormatPr baseColWidth="10" defaultRowHeight="12.75"/>
  <cols>
    <col min="1" max="1" width="74.85546875" style="249" customWidth="1"/>
    <col min="2" max="2" width="11.42578125" style="249" customWidth="1"/>
    <col min="3" max="3" width="12.7109375" style="249" customWidth="1"/>
    <col min="4" max="16384" width="11.42578125" style="249"/>
  </cols>
  <sheetData>
    <row r="1" spans="1:9" ht="20.25">
      <c r="A1" s="517" t="s">
        <v>129</v>
      </c>
      <c r="B1" s="517"/>
      <c r="C1" s="517"/>
      <c r="D1" s="517"/>
      <c r="E1" s="517"/>
      <c r="F1" s="517"/>
      <c r="G1" s="517"/>
    </row>
    <row r="2" spans="1:9">
      <c r="A2" s="518"/>
      <c r="B2" s="518"/>
      <c r="C2" s="518"/>
      <c r="D2" s="518"/>
      <c r="E2" s="518"/>
      <c r="F2" s="518"/>
      <c r="G2" s="518"/>
    </row>
    <row r="3" spans="1:9" ht="15.75" customHeight="1">
      <c r="A3" s="250"/>
      <c r="B3" s="251"/>
      <c r="C3" s="252"/>
      <c r="D3" s="250"/>
      <c r="E3" s="253"/>
      <c r="F3" s="250"/>
      <c r="G3" s="250"/>
      <c r="H3" s="250"/>
      <c r="I3" s="250"/>
    </row>
    <row r="4" spans="1:9">
      <c r="A4" s="519" t="s">
        <v>130</v>
      </c>
      <c r="B4" s="519"/>
      <c r="C4" s="519"/>
      <c r="D4" s="519"/>
      <c r="E4" s="519"/>
      <c r="F4" s="519"/>
      <c r="G4" s="519"/>
      <c r="H4" s="255"/>
      <c r="I4" s="250"/>
    </row>
    <row r="5" spans="1:9" ht="15" customHeight="1">
      <c r="A5" s="520" t="s">
        <v>131</v>
      </c>
      <c r="B5" s="520"/>
      <c r="C5" s="520"/>
      <c r="D5" s="520"/>
      <c r="E5" s="520"/>
      <c r="F5" s="520"/>
      <c r="G5" s="520"/>
      <c r="H5" s="255"/>
      <c r="I5" s="250"/>
    </row>
    <row r="6" spans="1:9" ht="12.75" customHeight="1">
      <c r="A6" s="521" t="s">
        <v>132</v>
      </c>
      <c r="B6" s="521"/>
      <c r="C6" s="521"/>
      <c r="D6" s="521"/>
      <c r="E6" s="521"/>
      <c r="F6" s="521"/>
      <c r="G6" s="521"/>
      <c r="H6" s="255"/>
      <c r="I6" s="250"/>
    </row>
    <row r="7" spans="1:9">
      <c r="A7" s="522" t="s">
        <v>133</v>
      </c>
      <c r="B7" s="522"/>
      <c r="C7" s="522"/>
      <c r="D7" s="522"/>
      <c r="E7" s="522"/>
      <c r="F7" s="522"/>
      <c r="G7" s="522"/>
      <c r="H7" s="255"/>
      <c r="I7" s="250"/>
    </row>
    <row r="8" spans="1:9">
      <c r="A8" s="256"/>
      <c r="B8" s="256"/>
      <c r="C8" s="256"/>
      <c r="D8" s="256"/>
      <c r="E8" s="256"/>
      <c r="F8" s="256"/>
      <c r="G8" s="255"/>
      <c r="H8" s="250"/>
      <c r="I8" s="250"/>
    </row>
    <row r="9" spans="1:9">
      <c r="A9" s="516" t="s">
        <v>134</v>
      </c>
      <c r="B9" s="516"/>
      <c r="C9" s="516"/>
      <c r="D9" s="516"/>
      <c r="E9" s="516"/>
      <c r="F9" s="516"/>
      <c r="G9" s="516"/>
      <c r="H9" s="258"/>
    </row>
    <row r="10" spans="1:9">
      <c r="A10" s="516" t="s">
        <v>214</v>
      </c>
      <c r="B10" s="516"/>
      <c r="C10" s="516"/>
      <c r="D10" s="516"/>
      <c r="E10" s="516"/>
      <c r="F10" s="516"/>
      <c r="G10" s="516"/>
    </row>
    <row r="11" spans="1:9">
      <c r="A11" s="259"/>
      <c r="B11" s="256"/>
      <c r="C11" s="259"/>
      <c r="D11" s="256"/>
      <c r="E11" s="259" t="s">
        <v>136</v>
      </c>
      <c r="F11" s="256" t="s">
        <v>109</v>
      </c>
      <c r="G11" s="256"/>
    </row>
    <row r="12" spans="1:9" ht="13.5" thickBot="1">
      <c r="A12" s="261" t="s">
        <v>63</v>
      </c>
      <c r="B12" s="256"/>
      <c r="C12" s="256"/>
      <c r="D12" s="256"/>
      <c r="E12" s="256"/>
      <c r="F12" s="256"/>
      <c r="G12" s="256"/>
    </row>
    <row r="13" spans="1:9">
      <c r="A13" s="262" t="s">
        <v>85</v>
      </c>
      <c r="B13" s="263"/>
      <c r="C13" s="263" t="s">
        <v>138</v>
      </c>
      <c r="D13" s="263" t="s">
        <v>139</v>
      </c>
      <c r="E13" s="263" t="s">
        <v>140</v>
      </c>
      <c r="F13" s="264" t="s">
        <v>141</v>
      </c>
      <c r="G13" s="334"/>
    </row>
    <row r="14" spans="1:9">
      <c r="A14" s="266" t="s">
        <v>142</v>
      </c>
      <c r="B14" s="267"/>
      <c r="C14" s="267" t="s">
        <v>143</v>
      </c>
      <c r="D14" s="267"/>
      <c r="E14" s="267">
        <v>3.3000000000000002E-2</v>
      </c>
      <c r="F14" s="268">
        <f>ROUND(E14*G47,2)</f>
        <v>2788.23</v>
      </c>
      <c r="G14" s="334"/>
    </row>
    <row r="15" spans="1:9">
      <c r="A15" s="266" t="s">
        <v>174</v>
      </c>
      <c r="B15" s="267"/>
      <c r="C15" s="267" t="s">
        <v>145</v>
      </c>
      <c r="D15" s="267"/>
      <c r="E15" s="267">
        <v>0.2</v>
      </c>
      <c r="F15" s="268">
        <f>E15*G47</f>
        <v>16898.371999999999</v>
      </c>
      <c r="G15" s="334"/>
    </row>
    <row r="16" spans="1:9">
      <c r="A16" s="266" t="s">
        <v>190</v>
      </c>
      <c r="B16" s="267"/>
      <c r="C16" s="267" t="s">
        <v>145</v>
      </c>
      <c r="D16" s="267">
        <v>31000</v>
      </c>
      <c r="E16" s="267">
        <v>0.1</v>
      </c>
      <c r="F16" s="268">
        <f>E16*D16</f>
        <v>3100</v>
      </c>
      <c r="G16" s="334"/>
    </row>
    <row r="17" spans="1:7">
      <c r="A17" s="266"/>
      <c r="B17" s="267"/>
      <c r="C17" s="267"/>
      <c r="D17" s="267"/>
      <c r="E17" s="267"/>
      <c r="F17" s="268"/>
      <c r="G17" s="334"/>
    </row>
    <row r="18" spans="1:7">
      <c r="A18" s="266"/>
      <c r="B18" s="267"/>
      <c r="C18" s="267"/>
      <c r="D18" s="267"/>
      <c r="E18" s="267"/>
      <c r="F18" s="268"/>
      <c r="G18" s="334"/>
    </row>
    <row r="19" spans="1:7" ht="13.5" thickBot="1">
      <c r="A19" s="269"/>
      <c r="B19" s="270"/>
      <c r="C19" s="270"/>
      <c r="D19" s="270"/>
      <c r="E19" s="270"/>
      <c r="F19" s="271"/>
      <c r="G19" s="269"/>
    </row>
    <row r="20" spans="1:7" ht="13.5" thickBot="1">
      <c r="A20" s="256"/>
      <c r="B20" s="256"/>
      <c r="C20" s="256"/>
      <c r="D20" s="256"/>
      <c r="E20" s="256"/>
      <c r="F20" s="273" t="s">
        <v>146</v>
      </c>
      <c r="G20" s="335">
        <f>ROUND(SUM(F14:F19),2)</f>
        <v>22786.6</v>
      </c>
    </row>
    <row r="21" spans="1:7" ht="13.5" thickBot="1">
      <c r="A21" s="261" t="s">
        <v>147</v>
      </c>
      <c r="B21" s="256"/>
      <c r="C21" s="256"/>
      <c r="D21" s="256"/>
      <c r="E21" s="256"/>
      <c r="F21" s="256"/>
      <c r="G21" s="256"/>
    </row>
    <row r="22" spans="1:7">
      <c r="A22" s="275" t="s">
        <v>85</v>
      </c>
      <c r="B22" s="263"/>
      <c r="C22" s="276" t="s">
        <v>104</v>
      </c>
      <c r="D22" s="276" t="s">
        <v>148</v>
      </c>
      <c r="E22" s="276" t="s">
        <v>149</v>
      </c>
      <c r="F22" s="277" t="s">
        <v>141</v>
      </c>
      <c r="G22" s="255"/>
    </row>
    <row r="23" spans="1:7">
      <c r="A23" s="266" t="s">
        <v>208</v>
      </c>
      <c r="B23" s="267"/>
      <c r="C23" s="278" t="s">
        <v>137</v>
      </c>
      <c r="D23" s="278">
        <v>150000</v>
      </c>
      <c r="E23" s="249">
        <f>1/(1.05*2.95)</f>
        <v>0.32284100080710249</v>
      </c>
      <c r="F23" s="280">
        <f>ROUND(D23*E23,2)</f>
        <v>48426.15</v>
      </c>
      <c r="G23" s="255"/>
    </row>
    <row r="24" spans="1:7">
      <c r="A24" s="266" t="s">
        <v>215</v>
      </c>
      <c r="B24" s="267"/>
      <c r="C24" s="278" t="s">
        <v>137</v>
      </c>
      <c r="D24" s="278">
        <v>450</v>
      </c>
      <c r="E24" s="278">
        <v>2.21</v>
      </c>
      <c r="F24" s="280">
        <f t="shared" ref="F24:F25" si="0">ROUND(D24*E24,2)</f>
        <v>994.5</v>
      </c>
      <c r="G24" s="255"/>
    </row>
    <row r="25" spans="1:7">
      <c r="A25" s="266" t="s">
        <v>216</v>
      </c>
      <c r="B25" s="267"/>
      <c r="C25" s="278" t="s">
        <v>176</v>
      </c>
      <c r="D25" s="278">
        <v>70600</v>
      </c>
      <c r="E25" s="278">
        <f>1/16</f>
        <v>6.25E-2</v>
      </c>
      <c r="F25" s="280">
        <f t="shared" si="0"/>
        <v>4412.5</v>
      </c>
      <c r="G25" s="255"/>
    </row>
    <row r="26" spans="1:7">
      <c r="A26" s="266"/>
      <c r="B26" s="267"/>
      <c r="C26" s="278"/>
      <c r="D26" s="278"/>
      <c r="E26" s="278"/>
      <c r="F26" s="280"/>
      <c r="G26" s="255"/>
    </row>
    <row r="27" spans="1:7">
      <c r="A27" s="266"/>
      <c r="B27" s="267"/>
      <c r="C27" s="278"/>
      <c r="D27" s="278"/>
      <c r="E27" s="278"/>
      <c r="F27" s="280"/>
      <c r="G27" s="255"/>
    </row>
    <row r="28" spans="1:7">
      <c r="A28" s="266"/>
      <c r="B28" s="267"/>
      <c r="C28" s="278"/>
      <c r="D28" s="278"/>
      <c r="E28" s="278"/>
      <c r="F28" s="280"/>
      <c r="G28" s="255"/>
    </row>
    <row r="29" spans="1:7" ht="13.5" thickBot="1">
      <c r="A29" s="281"/>
      <c r="B29" s="282"/>
      <c r="C29" s="283"/>
      <c r="D29" s="283"/>
      <c r="E29" s="283"/>
      <c r="F29" s="284"/>
      <c r="G29" s="302"/>
    </row>
    <row r="30" spans="1:7" ht="13.5" thickBot="1">
      <c r="A30" s="256"/>
      <c r="B30" s="256"/>
      <c r="C30" s="256"/>
      <c r="D30" s="256"/>
      <c r="E30" s="256"/>
      <c r="F30" s="273" t="s">
        <v>146</v>
      </c>
      <c r="G30" s="335">
        <f>ROUND(SUM(F23:F29),2)</f>
        <v>53833.15</v>
      </c>
    </row>
    <row r="31" spans="1:7" ht="13.5" thickBot="1">
      <c r="A31" s="261" t="s">
        <v>72</v>
      </c>
      <c r="B31" s="256"/>
      <c r="C31" s="256"/>
      <c r="D31" s="256"/>
      <c r="E31" s="256"/>
      <c r="F31" s="256"/>
      <c r="G31" s="256"/>
    </row>
    <row r="32" spans="1:7">
      <c r="A32" s="286" t="s">
        <v>151</v>
      </c>
      <c r="B32" s="263" t="s">
        <v>152</v>
      </c>
      <c r="C32" s="263" t="s">
        <v>153</v>
      </c>
      <c r="D32" s="263" t="s">
        <v>154</v>
      </c>
      <c r="E32" s="263" t="s">
        <v>155</v>
      </c>
      <c r="F32" s="264" t="s">
        <v>141</v>
      </c>
      <c r="G32" s="334"/>
    </row>
    <row r="33" spans="1:7">
      <c r="A33" s="287"/>
      <c r="B33" s="267"/>
      <c r="C33" s="267"/>
      <c r="D33" s="267"/>
      <c r="E33" s="267"/>
      <c r="F33" s="268"/>
      <c r="G33" s="334"/>
    </row>
    <row r="34" spans="1:7">
      <c r="A34" s="287"/>
      <c r="B34" s="267"/>
      <c r="C34" s="267"/>
      <c r="D34" s="267"/>
      <c r="E34" s="267"/>
      <c r="F34" s="268"/>
      <c r="G34" s="334"/>
    </row>
    <row r="35" spans="1:7">
      <c r="A35" s="287"/>
      <c r="B35" s="267"/>
      <c r="C35" s="267"/>
      <c r="D35" s="267"/>
      <c r="E35" s="267"/>
      <c r="F35" s="268"/>
      <c r="G35" s="334"/>
    </row>
    <row r="36" spans="1:7" ht="13.5" thickBot="1">
      <c r="A36" s="288"/>
      <c r="B36" s="282"/>
      <c r="C36" s="282"/>
      <c r="D36" s="282"/>
      <c r="E36" s="282"/>
      <c r="F36" s="289"/>
      <c r="G36" s="269"/>
    </row>
    <row r="37" spans="1:7" ht="13.5" thickBot="1">
      <c r="A37" s="256"/>
      <c r="B37" s="256"/>
      <c r="C37" s="256"/>
      <c r="D37" s="256"/>
      <c r="E37" s="256"/>
      <c r="F37" s="273" t="s">
        <v>146</v>
      </c>
      <c r="G37" s="335">
        <f>SUM(F33:F36)</f>
        <v>0</v>
      </c>
    </row>
    <row r="38" spans="1:7" ht="13.5" thickBot="1">
      <c r="A38" s="261" t="s">
        <v>78</v>
      </c>
      <c r="B38" s="256"/>
      <c r="C38" s="256"/>
      <c r="D38" s="256"/>
      <c r="E38" s="256"/>
      <c r="F38" s="256"/>
      <c r="G38" s="256"/>
    </row>
    <row r="39" spans="1:7">
      <c r="A39" s="290" t="s">
        <v>156</v>
      </c>
      <c r="B39" s="263" t="s">
        <v>157</v>
      </c>
      <c r="C39" s="263" t="s">
        <v>158</v>
      </c>
      <c r="D39" s="291" t="s">
        <v>159</v>
      </c>
      <c r="E39" s="264" t="s">
        <v>140</v>
      </c>
      <c r="F39" s="264" t="s">
        <v>141</v>
      </c>
      <c r="G39" s="334"/>
    </row>
    <row r="40" spans="1:7">
      <c r="A40" s="287" t="s">
        <v>160</v>
      </c>
      <c r="B40" s="267">
        <v>43471.89</v>
      </c>
      <c r="C40" s="292">
        <v>0.85</v>
      </c>
      <c r="D40" s="267">
        <f>ROUND(B40*C40+B40,2)</f>
        <v>80423</v>
      </c>
      <c r="E40" s="267">
        <v>0.38</v>
      </c>
      <c r="F40" s="268">
        <f>D40*E40</f>
        <v>30560.74</v>
      </c>
      <c r="G40" s="334"/>
    </row>
    <row r="41" spans="1:7">
      <c r="A41" s="287" t="s">
        <v>217</v>
      </c>
      <c r="B41" s="267">
        <v>76715.67</v>
      </c>
      <c r="C41" s="292">
        <v>0.85</v>
      </c>
      <c r="D41" s="267">
        <f>ROUND(B41*C41+B41,2)</f>
        <v>141923.99</v>
      </c>
      <c r="E41" s="267">
        <v>0.38</v>
      </c>
      <c r="F41" s="268">
        <f>ROUND(E41*D41,2)</f>
        <v>53931.12</v>
      </c>
      <c r="G41" s="334"/>
    </row>
    <row r="42" spans="1:7">
      <c r="A42" s="287"/>
      <c r="B42" s="267"/>
      <c r="C42" s="292"/>
      <c r="D42" s="267"/>
      <c r="E42" s="267"/>
      <c r="F42" s="268"/>
      <c r="G42" s="334"/>
    </row>
    <row r="43" spans="1:7">
      <c r="A43" s="287"/>
      <c r="B43" s="267"/>
      <c r="C43" s="267"/>
      <c r="D43" s="267"/>
      <c r="E43" s="267"/>
      <c r="F43" s="268"/>
      <c r="G43" s="334"/>
    </row>
    <row r="44" spans="1:7">
      <c r="A44" s="287"/>
      <c r="B44" s="267"/>
      <c r="C44" s="267"/>
      <c r="D44" s="267"/>
      <c r="E44" s="267"/>
      <c r="F44" s="268"/>
      <c r="G44" s="334"/>
    </row>
    <row r="45" spans="1:7">
      <c r="A45" s="287"/>
      <c r="B45" s="267"/>
      <c r="C45" s="267"/>
      <c r="D45" s="267"/>
      <c r="E45" s="267"/>
      <c r="F45" s="268"/>
      <c r="G45" s="334"/>
    </row>
    <row r="46" spans="1:7" ht="13.5" thickBot="1">
      <c r="A46" s="288"/>
      <c r="B46" s="270"/>
      <c r="C46" s="270"/>
      <c r="D46" s="270"/>
      <c r="E46" s="270"/>
      <c r="F46" s="271"/>
      <c r="G46" s="269"/>
    </row>
    <row r="47" spans="1:7" ht="13.5" thickBot="1">
      <c r="A47" s="256"/>
      <c r="B47" s="256"/>
      <c r="C47" s="256"/>
      <c r="D47" s="256"/>
      <c r="E47" s="256"/>
      <c r="F47" s="273" t="s">
        <v>146</v>
      </c>
      <c r="G47" s="335">
        <f>ROUND(SUM(F40:F46),2)</f>
        <v>84491.86</v>
      </c>
    </row>
    <row r="48" spans="1:7" ht="13.5" thickBot="1">
      <c r="A48" s="256"/>
      <c r="B48" s="256"/>
      <c r="C48" s="256"/>
      <c r="D48" s="256"/>
      <c r="E48" s="256"/>
      <c r="F48" s="294"/>
      <c r="G48" s="255"/>
    </row>
    <row r="49" spans="1:7" ht="13.5" thickBot="1">
      <c r="A49" s="256"/>
      <c r="B49" s="256"/>
      <c r="C49" s="256"/>
      <c r="D49" s="273" t="s">
        <v>162</v>
      </c>
      <c r="E49" s="294"/>
      <c r="F49" s="294"/>
      <c r="G49" s="335">
        <f>ROUND(SUM(G20+G30+G47+G37),2)</f>
        <v>161111.60999999999</v>
      </c>
    </row>
    <row r="50" spans="1:7" ht="13.5" thickBot="1">
      <c r="A50" s="261" t="s">
        <v>84</v>
      </c>
      <c r="B50" s="256"/>
      <c r="C50" s="256"/>
      <c r="D50" s="256"/>
      <c r="E50" s="256"/>
      <c r="F50" s="256"/>
      <c r="G50" s="256"/>
    </row>
    <row r="51" spans="1:7">
      <c r="A51" s="275" t="s">
        <v>85</v>
      </c>
      <c r="B51" s="295"/>
      <c r="C51" s="296"/>
      <c r="D51" s="297"/>
      <c r="E51" s="297" t="s">
        <v>86</v>
      </c>
      <c r="F51" s="296" t="s">
        <v>87</v>
      </c>
      <c r="G51" s="336"/>
    </row>
    <row r="52" spans="1:7">
      <c r="A52" s="266" t="s">
        <v>90</v>
      </c>
      <c r="B52" s="299"/>
      <c r="C52" s="299"/>
      <c r="D52" s="267"/>
      <c r="E52" s="300">
        <v>0.05</v>
      </c>
      <c r="F52" s="299">
        <f>+G49*E52</f>
        <v>8055.5805</v>
      </c>
      <c r="G52" s="301"/>
    </row>
    <row r="53" spans="1:7">
      <c r="A53" s="266" t="s">
        <v>127</v>
      </c>
      <c r="B53" s="299"/>
      <c r="C53" s="299"/>
      <c r="D53" s="267"/>
      <c r="E53" s="300">
        <v>0.03</v>
      </c>
      <c r="F53" s="299">
        <f>+G49*E53</f>
        <v>4833.3482999999997</v>
      </c>
      <c r="G53" s="301"/>
    </row>
    <row r="54" spans="1:7" ht="13.5" thickBot="1">
      <c r="A54" s="269" t="s">
        <v>24</v>
      </c>
      <c r="B54" s="302"/>
      <c r="C54" s="302"/>
      <c r="D54" s="270"/>
      <c r="E54" s="303">
        <v>0.14000000000000001</v>
      </c>
      <c r="F54" s="299">
        <f>+G49*E54</f>
        <v>22555.625400000001</v>
      </c>
      <c r="G54" s="304"/>
    </row>
    <row r="55" spans="1:7" ht="13.5" thickBot="1">
      <c r="A55" s="256"/>
      <c r="B55" s="256"/>
      <c r="C55" s="256"/>
      <c r="D55" s="256"/>
      <c r="E55" s="256"/>
      <c r="F55" s="273" t="s">
        <v>146</v>
      </c>
      <c r="G55" s="304">
        <f>+F52+F53+F54</f>
        <v>35444.554199999999</v>
      </c>
    </row>
    <row r="56" spans="1:7" ht="13.5" thickBot="1">
      <c r="A56" s="256"/>
      <c r="B56" s="256"/>
      <c r="C56" s="256"/>
      <c r="D56" s="256"/>
      <c r="E56" s="256"/>
      <c r="F56" s="256"/>
      <c r="G56" s="256"/>
    </row>
    <row r="57" spans="1:7" ht="13.5" thickBot="1">
      <c r="B57" s="256"/>
      <c r="C57" s="273" t="s">
        <v>163</v>
      </c>
      <c r="D57" s="294"/>
      <c r="E57" s="294"/>
      <c r="F57" s="294"/>
      <c r="G57" s="335">
        <f>ROUND(SUM(G49+G55),0)</f>
        <v>196556</v>
      </c>
    </row>
    <row r="58" spans="1:7">
      <c r="A58" s="306"/>
      <c r="B58" s="256"/>
      <c r="C58" s="273"/>
      <c r="D58" s="294"/>
      <c r="E58" s="294"/>
      <c r="F58" s="294"/>
      <c r="G58" s="255"/>
    </row>
    <row r="59" spans="1:7">
      <c r="A59" s="256"/>
      <c r="B59" s="256"/>
      <c r="C59" s="256"/>
      <c r="D59" s="256"/>
      <c r="E59" s="256"/>
      <c r="F59" s="256"/>
      <c r="G59" s="256"/>
    </row>
    <row r="60" spans="1:7">
      <c r="A60" s="259" t="s">
        <v>164</v>
      </c>
      <c r="B60" s="256"/>
      <c r="C60" s="256"/>
      <c r="D60" s="256"/>
      <c r="E60" s="306" t="s">
        <v>165</v>
      </c>
      <c r="G60" s="256"/>
    </row>
    <row r="61" spans="1:7" ht="20.25">
      <c r="A61" s="307"/>
      <c r="B61" s="294"/>
      <c r="C61" s="294"/>
      <c r="D61" s="294"/>
      <c r="E61" s="294"/>
      <c r="F61" s="294"/>
      <c r="G61" s="294"/>
    </row>
    <row r="62" spans="1:7">
      <c r="A62" s="259" t="s">
        <v>166</v>
      </c>
      <c r="B62" s="256"/>
      <c r="C62" s="256"/>
      <c r="D62" s="256"/>
      <c r="E62" s="259"/>
      <c r="F62" s="256"/>
      <c r="G62" s="256"/>
    </row>
    <row r="63" spans="1:7">
      <c r="A63" s="256"/>
      <c r="B63" s="256"/>
      <c r="C63" s="256"/>
      <c r="D63" s="256"/>
      <c r="E63" s="256"/>
      <c r="F63" s="256"/>
      <c r="G63" s="256"/>
    </row>
    <row r="64" spans="1:7">
      <c r="A64" s="256"/>
      <c r="B64" s="256"/>
      <c r="C64" s="256"/>
      <c r="D64" s="256"/>
      <c r="E64" s="256"/>
      <c r="F64" s="256"/>
      <c r="G64" s="256"/>
    </row>
    <row r="65" spans="1:7">
      <c r="A65" s="256"/>
      <c r="B65" s="256"/>
      <c r="C65" s="256"/>
      <c r="D65" s="256"/>
      <c r="E65" s="256"/>
      <c r="F65" s="256"/>
      <c r="G65" s="256"/>
    </row>
    <row r="66" spans="1:7">
      <c r="A66" s="256"/>
      <c r="B66" s="256"/>
      <c r="C66" s="256"/>
      <c r="D66" s="256"/>
      <c r="E66" s="256"/>
      <c r="F66" s="256"/>
      <c r="G66" s="256"/>
    </row>
  </sheetData>
  <mergeCells count="8">
    <mergeCell ref="A9:G9"/>
    <mergeCell ref="A10:G10"/>
    <mergeCell ref="A1:G1"/>
    <mergeCell ref="A2:G2"/>
    <mergeCell ref="A4:G4"/>
    <mergeCell ref="A5:G5"/>
    <mergeCell ref="A6:G6"/>
    <mergeCell ref="A7:G7"/>
  </mergeCells>
  <pageMargins left="0.70866141732283472" right="0.70866141732283472" top="0.74803149606299213" bottom="0.74803149606299213" header="0.31496062992125984" footer="0.31496062992125984"/>
  <pageSetup scale="61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</sheetPr>
  <dimension ref="A1:I66"/>
  <sheetViews>
    <sheetView topLeftCell="A34" zoomScale="115" zoomScaleNormal="115" workbookViewId="0">
      <selection activeCell="E57" sqref="E57"/>
    </sheetView>
  </sheetViews>
  <sheetFormatPr baseColWidth="10" defaultRowHeight="12.75"/>
  <cols>
    <col min="1" max="1" width="74.85546875" style="249" customWidth="1"/>
    <col min="2" max="2" width="11.42578125" style="249" customWidth="1"/>
    <col min="3" max="3" width="12.7109375" style="249" customWidth="1"/>
    <col min="4" max="16384" width="11.42578125" style="249"/>
  </cols>
  <sheetData>
    <row r="1" spans="1:9" ht="20.25">
      <c r="A1" s="517" t="s">
        <v>129</v>
      </c>
      <c r="B1" s="517"/>
      <c r="C1" s="517"/>
      <c r="D1" s="517"/>
      <c r="E1" s="517"/>
      <c r="F1" s="517"/>
      <c r="G1" s="517"/>
    </row>
    <row r="2" spans="1:9">
      <c r="A2" s="518"/>
      <c r="B2" s="518"/>
      <c r="C2" s="518"/>
      <c r="D2" s="518"/>
      <c r="E2" s="518"/>
      <c r="F2" s="518"/>
      <c r="G2" s="518"/>
    </row>
    <row r="3" spans="1:9" ht="15.75" customHeight="1">
      <c r="A3" s="250"/>
      <c r="B3" s="251"/>
      <c r="C3" s="252"/>
      <c r="D3" s="250"/>
      <c r="E3" s="253"/>
      <c r="F3" s="250"/>
      <c r="G3" s="250"/>
      <c r="H3" s="250"/>
      <c r="I3" s="250"/>
    </row>
    <row r="4" spans="1:9">
      <c r="A4" s="519" t="s">
        <v>130</v>
      </c>
      <c r="B4" s="519"/>
      <c r="C4" s="519"/>
      <c r="D4" s="519"/>
      <c r="E4" s="519"/>
      <c r="F4" s="519"/>
      <c r="G4" s="519"/>
      <c r="H4" s="255"/>
      <c r="I4" s="250"/>
    </row>
    <row r="5" spans="1:9" ht="15" customHeight="1">
      <c r="A5" s="520" t="s">
        <v>131</v>
      </c>
      <c r="B5" s="520"/>
      <c r="C5" s="520"/>
      <c r="D5" s="520"/>
      <c r="E5" s="520"/>
      <c r="F5" s="520"/>
      <c r="G5" s="520"/>
      <c r="H5" s="255"/>
      <c r="I5" s="250"/>
    </row>
    <row r="6" spans="1:9" ht="12.75" customHeight="1">
      <c r="A6" s="521" t="s">
        <v>132</v>
      </c>
      <c r="B6" s="521"/>
      <c r="C6" s="521"/>
      <c r="D6" s="521"/>
      <c r="E6" s="521"/>
      <c r="F6" s="521"/>
      <c r="G6" s="521"/>
      <c r="H6" s="255"/>
      <c r="I6" s="250"/>
    </row>
    <row r="7" spans="1:9">
      <c r="A7" s="522" t="s">
        <v>133</v>
      </c>
      <c r="B7" s="522"/>
      <c r="C7" s="522"/>
      <c r="D7" s="522"/>
      <c r="E7" s="522"/>
      <c r="F7" s="522"/>
      <c r="G7" s="522"/>
      <c r="H7" s="255"/>
      <c r="I7" s="250"/>
    </row>
    <row r="8" spans="1:9">
      <c r="A8" s="256"/>
      <c r="B8" s="256"/>
      <c r="C8" s="256"/>
      <c r="D8" s="256"/>
      <c r="E8" s="256"/>
      <c r="F8" s="256"/>
      <c r="G8" s="255"/>
      <c r="H8" s="250"/>
      <c r="I8" s="250"/>
    </row>
    <row r="9" spans="1:9">
      <c r="A9" s="516" t="s">
        <v>134</v>
      </c>
      <c r="B9" s="516"/>
      <c r="C9" s="516"/>
      <c r="D9" s="516"/>
      <c r="E9" s="516"/>
      <c r="F9" s="516"/>
      <c r="G9" s="516"/>
      <c r="H9" s="258"/>
    </row>
    <row r="10" spans="1:9">
      <c r="A10" s="516" t="s">
        <v>218</v>
      </c>
      <c r="B10" s="516"/>
      <c r="C10" s="516"/>
      <c r="D10" s="516"/>
      <c r="E10" s="516"/>
      <c r="F10" s="516"/>
      <c r="G10" s="516"/>
    </row>
    <row r="11" spans="1:9">
      <c r="A11" s="259"/>
      <c r="B11" s="256"/>
      <c r="C11" s="259"/>
      <c r="D11" s="256"/>
      <c r="E11" s="259" t="s">
        <v>136</v>
      </c>
      <c r="F11" s="256" t="s">
        <v>109</v>
      </c>
      <c r="G11" s="256"/>
    </row>
    <row r="12" spans="1:9" ht="13.5" thickBot="1">
      <c r="A12" s="261" t="s">
        <v>63</v>
      </c>
      <c r="B12" s="256"/>
      <c r="C12" s="256"/>
      <c r="D12" s="256"/>
      <c r="E12" s="256"/>
      <c r="F12" s="256"/>
      <c r="G12" s="256"/>
    </row>
    <row r="13" spans="1:9">
      <c r="A13" s="262" t="s">
        <v>85</v>
      </c>
      <c r="B13" s="263"/>
      <c r="C13" s="263" t="s">
        <v>138</v>
      </c>
      <c r="D13" s="263" t="s">
        <v>139</v>
      </c>
      <c r="E13" s="263" t="s">
        <v>140</v>
      </c>
      <c r="F13" s="264" t="s">
        <v>141</v>
      </c>
      <c r="G13" s="334"/>
    </row>
    <row r="14" spans="1:9">
      <c r="A14" s="266" t="s">
        <v>142</v>
      </c>
      <c r="B14" s="267"/>
      <c r="C14" s="267" t="s">
        <v>143</v>
      </c>
      <c r="D14" s="267"/>
      <c r="E14" s="267">
        <v>0.1</v>
      </c>
      <c r="F14" s="268">
        <f>ROUND(E14*G47,2)</f>
        <v>4584.1400000000003</v>
      </c>
      <c r="G14" s="334"/>
    </row>
    <row r="15" spans="1:9">
      <c r="A15" s="266" t="s">
        <v>193</v>
      </c>
      <c r="B15" s="267"/>
      <c r="C15" s="267" t="s">
        <v>145</v>
      </c>
      <c r="D15" s="267">
        <v>57800</v>
      </c>
      <c r="E15" s="267">
        <v>0.1</v>
      </c>
      <c r="F15" s="268">
        <f>E15*D15</f>
        <v>5780</v>
      </c>
      <c r="G15" s="334"/>
    </row>
    <row r="16" spans="1:9">
      <c r="A16" s="266" t="s">
        <v>174</v>
      </c>
      <c r="B16" s="267"/>
      <c r="C16" s="267" t="s">
        <v>145</v>
      </c>
      <c r="D16" s="267"/>
      <c r="E16" s="267">
        <v>0.05</v>
      </c>
      <c r="F16" s="268">
        <f>E16*G47</f>
        <v>2292.0675000000001</v>
      </c>
      <c r="G16" s="334"/>
    </row>
    <row r="17" spans="1:7">
      <c r="A17" s="266"/>
      <c r="B17" s="267"/>
      <c r="C17" s="267"/>
      <c r="D17" s="267"/>
      <c r="E17" s="267"/>
      <c r="F17" s="268"/>
      <c r="G17" s="334"/>
    </row>
    <row r="18" spans="1:7">
      <c r="A18" s="266"/>
      <c r="B18" s="267"/>
      <c r="C18" s="267"/>
      <c r="D18" s="267"/>
      <c r="E18" s="267"/>
      <c r="F18" s="268"/>
      <c r="G18" s="334"/>
    </row>
    <row r="19" spans="1:7" ht="13.5" thickBot="1">
      <c r="A19" s="269"/>
      <c r="B19" s="270"/>
      <c r="C19" s="270"/>
      <c r="D19" s="270"/>
      <c r="E19" s="270"/>
      <c r="F19" s="271"/>
      <c r="G19" s="269"/>
    </row>
    <row r="20" spans="1:7" ht="13.5" thickBot="1">
      <c r="A20" s="256"/>
      <c r="B20" s="256"/>
      <c r="C20" s="256"/>
      <c r="D20" s="256"/>
      <c r="E20" s="256"/>
      <c r="F20" s="273" t="s">
        <v>146</v>
      </c>
      <c r="G20" s="335">
        <f>ROUND(SUM(F14:F19),2)</f>
        <v>12656.21</v>
      </c>
    </row>
    <row r="21" spans="1:7" ht="13.5" thickBot="1">
      <c r="A21" s="261" t="s">
        <v>147</v>
      </c>
      <c r="B21" s="256"/>
      <c r="C21" s="256"/>
      <c r="D21" s="256"/>
      <c r="E21" s="256"/>
      <c r="F21" s="256"/>
      <c r="G21" s="256"/>
    </row>
    <row r="22" spans="1:7">
      <c r="A22" s="275" t="s">
        <v>85</v>
      </c>
      <c r="B22" s="263"/>
      <c r="C22" s="276" t="s">
        <v>104</v>
      </c>
      <c r="D22" s="276" t="s">
        <v>148</v>
      </c>
      <c r="E22" s="276" t="s">
        <v>149</v>
      </c>
      <c r="F22" s="277" t="s">
        <v>141</v>
      </c>
      <c r="G22" s="255"/>
    </row>
    <row r="23" spans="1:7">
      <c r="A23" s="266" t="s">
        <v>198</v>
      </c>
      <c r="B23" s="267"/>
      <c r="C23" s="278" t="s">
        <v>109</v>
      </c>
      <c r="D23" s="278">
        <v>11300</v>
      </c>
      <c r="E23" s="278">
        <v>5</v>
      </c>
      <c r="F23" s="280">
        <f>ROUND(D23*E23,2)</f>
        <v>56500</v>
      </c>
      <c r="G23" s="255"/>
    </row>
    <row r="24" spans="1:7">
      <c r="A24" s="266" t="s">
        <v>219</v>
      </c>
      <c r="B24" s="267"/>
      <c r="C24" s="278" t="s">
        <v>185</v>
      </c>
      <c r="D24" s="278">
        <v>3000</v>
      </c>
      <c r="E24" s="278">
        <v>0.44</v>
      </c>
      <c r="F24" s="280">
        <f t="shared" ref="F24:F29" si="0">ROUND(D24*E24,2)</f>
        <v>1320</v>
      </c>
      <c r="G24" s="255"/>
    </row>
    <row r="25" spans="1:7">
      <c r="A25" s="266" t="s">
        <v>200</v>
      </c>
      <c r="B25" s="267"/>
      <c r="C25" s="278" t="s">
        <v>185</v>
      </c>
      <c r="D25" s="278">
        <v>9700</v>
      </c>
      <c r="E25" s="278">
        <v>0.62</v>
      </c>
      <c r="F25" s="280">
        <f t="shared" si="0"/>
        <v>6014</v>
      </c>
      <c r="G25" s="255"/>
    </row>
    <row r="26" spans="1:7">
      <c r="A26" s="266" t="s">
        <v>220</v>
      </c>
      <c r="B26" s="267"/>
      <c r="C26" s="278" t="s">
        <v>195</v>
      </c>
      <c r="D26" s="278">
        <v>3250</v>
      </c>
      <c r="E26" s="278">
        <v>2</v>
      </c>
      <c r="F26" s="280">
        <f t="shared" si="0"/>
        <v>6500</v>
      </c>
      <c r="G26" s="255"/>
    </row>
    <row r="27" spans="1:7">
      <c r="A27" s="266" t="s">
        <v>221</v>
      </c>
      <c r="B27" s="267"/>
      <c r="C27" s="278" t="s">
        <v>137</v>
      </c>
      <c r="D27" s="278">
        <v>50000</v>
      </c>
      <c r="E27" s="278">
        <v>0.6</v>
      </c>
      <c r="F27" s="280">
        <f t="shared" si="0"/>
        <v>30000</v>
      </c>
      <c r="G27" s="255"/>
    </row>
    <row r="28" spans="1:7">
      <c r="A28" s="266" t="s">
        <v>222</v>
      </c>
      <c r="B28" s="267"/>
      <c r="C28" s="278" t="s">
        <v>223</v>
      </c>
      <c r="D28" s="278">
        <v>28400</v>
      </c>
      <c r="E28" s="278">
        <v>0.06</v>
      </c>
      <c r="F28" s="280">
        <f t="shared" si="0"/>
        <v>1704</v>
      </c>
      <c r="G28" s="255"/>
    </row>
    <row r="29" spans="1:7" ht="13.5" thickBot="1">
      <c r="A29" s="281" t="s">
        <v>224</v>
      </c>
      <c r="B29" s="282"/>
      <c r="C29" s="283" t="s">
        <v>223</v>
      </c>
      <c r="D29" s="283">
        <v>330000</v>
      </c>
      <c r="E29" s="283">
        <v>2.1000000000000001E-2</v>
      </c>
      <c r="F29" s="284">
        <f t="shared" si="0"/>
        <v>6930</v>
      </c>
      <c r="G29" s="255"/>
    </row>
    <row r="30" spans="1:7" ht="13.5" thickBot="1">
      <c r="B30" s="256"/>
      <c r="C30" s="256"/>
      <c r="D30" s="256"/>
      <c r="E30" s="256"/>
      <c r="F30" s="273" t="s">
        <v>146</v>
      </c>
      <c r="G30" s="335">
        <f>ROUND(SUM(F23:F29),2)</f>
        <v>108968</v>
      </c>
    </row>
    <row r="31" spans="1:7" ht="13.5" thickBot="1">
      <c r="A31" s="261" t="s">
        <v>72</v>
      </c>
      <c r="B31" s="256"/>
      <c r="C31" s="256"/>
      <c r="D31" s="256"/>
      <c r="E31" s="256"/>
      <c r="F31" s="256"/>
      <c r="G31" s="256"/>
    </row>
    <row r="32" spans="1:7">
      <c r="A32" s="286" t="s">
        <v>151</v>
      </c>
      <c r="B32" s="263" t="s">
        <v>152</v>
      </c>
      <c r="C32" s="263" t="s">
        <v>153</v>
      </c>
      <c r="D32" s="263" t="s">
        <v>154</v>
      </c>
      <c r="E32" s="263" t="s">
        <v>155</v>
      </c>
      <c r="F32" s="264" t="s">
        <v>141</v>
      </c>
      <c r="G32" s="334"/>
    </row>
    <row r="33" spans="1:7">
      <c r="A33" s="287"/>
      <c r="B33" s="267"/>
      <c r="C33" s="267"/>
      <c r="D33" s="267"/>
      <c r="E33" s="267"/>
      <c r="F33" s="268"/>
      <c r="G33" s="334"/>
    </row>
    <row r="34" spans="1:7">
      <c r="A34" s="287"/>
      <c r="B34" s="267"/>
      <c r="C34" s="267"/>
      <c r="D34" s="267"/>
      <c r="E34" s="267"/>
      <c r="F34" s="268"/>
      <c r="G34" s="334"/>
    </row>
    <row r="35" spans="1:7">
      <c r="A35" s="287"/>
      <c r="B35" s="267"/>
      <c r="C35" s="267"/>
      <c r="D35" s="267"/>
      <c r="E35" s="267"/>
      <c r="F35" s="268"/>
      <c r="G35" s="334"/>
    </row>
    <row r="36" spans="1:7" ht="13.5" thickBot="1">
      <c r="A36" s="288"/>
      <c r="B36" s="282"/>
      <c r="C36" s="282"/>
      <c r="D36" s="282"/>
      <c r="E36" s="282"/>
      <c r="F36" s="289"/>
      <c r="G36" s="269"/>
    </row>
    <row r="37" spans="1:7" ht="13.5" thickBot="1">
      <c r="A37" s="256"/>
      <c r="B37" s="256"/>
      <c r="C37" s="256"/>
      <c r="D37" s="256"/>
      <c r="E37" s="256"/>
      <c r="F37" s="273" t="s">
        <v>146</v>
      </c>
      <c r="G37" s="335">
        <f>SUM(F33:F36)</f>
        <v>0</v>
      </c>
    </row>
    <row r="38" spans="1:7" ht="13.5" thickBot="1">
      <c r="A38" s="261" t="s">
        <v>78</v>
      </c>
      <c r="B38" s="256"/>
      <c r="C38" s="256"/>
      <c r="D38" s="256"/>
      <c r="E38" s="256"/>
      <c r="F38" s="256"/>
      <c r="G38" s="256"/>
    </row>
    <row r="39" spans="1:7">
      <c r="A39" s="290" t="s">
        <v>156</v>
      </c>
      <c r="B39" s="263" t="s">
        <v>157</v>
      </c>
      <c r="C39" s="263" t="s">
        <v>158</v>
      </c>
      <c r="D39" s="291" t="s">
        <v>159</v>
      </c>
      <c r="E39" s="264" t="s">
        <v>140</v>
      </c>
      <c r="F39" s="264" t="s">
        <v>141</v>
      </c>
      <c r="G39" s="334"/>
    </row>
    <row r="40" spans="1:7">
      <c r="A40" s="287" t="s">
        <v>225</v>
      </c>
      <c r="B40" s="267">
        <v>145759.45000000001</v>
      </c>
      <c r="C40" s="292">
        <v>0.85</v>
      </c>
      <c r="D40" s="267">
        <f>ROUND(B40*C40+B40,2)</f>
        <v>269654.98</v>
      </c>
      <c r="E40" s="267">
        <v>0.17</v>
      </c>
      <c r="F40" s="268">
        <f>D40*E40</f>
        <v>45841.346599999997</v>
      </c>
      <c r="G40" s="334"/>
    </row>
    <row r="41" spans="1:7">
      <c r="A41" s="287"/>
      <c r="B41" s="267"/>
      <c r="C41" s="292"/>
      <c r="D41" s="267"/>
      <c r="E41" s="267"/>
      <c r="F41" s="268"/>
      <c r="G41" s="334"/>
    </row>
    <row r="42" spans="1:7">
      <c r="A42" s="287"/>
      <c r="B42" s="267"/>
      <c r="C42" s="292"/>
      <c r="D42" s="267"/>
      <c r="E42" s="267"/>
      <c r="F42" s="268"/>
      <c r="G42" s="334"/>
    </row>
    <row r="43" spans="1:7">
      <c r="A43" s="287"/>
      <c r="B43" s="267"/>
      <c r="C43" s="267"/>
      <c r="D43" s="267"/>
      <c r="E43" s="267"/>
      <c r="F43" s="268"/>
      <c r="G43" s="334"/>
    </row>
    <row r="44" spans="1:7">
      <c r="A44" s="287"/>
      <c r="B44" s="267"/>
      <c r="C44" s="267"/>
      <c r="D44" s="267"/>
      <c r="E44" s="267"/>
      <c r="F44" s="268"/>
      <c r="G44" s="334"/>
    </row>
    <row r="45" spans="1:7">
      <c r="A45" s="287"/>
      <c r="B45" s="267"/>
      <c r="C45" s="267"/>
      <c r="D45" s="267"/>
      <c r="E45" s="267"/>
      <c r="F45" s="268"/>
      <c r="G45" s="334"/>
    </row>
    <row r="46" spans="1:7" ht="13.5" thickBot="1">
      <c r="A46" s="288"/>
      <c r="B46" s="270"/>
      <c r="C46" s="270"/>
      <c r="D46" s="270"/>
      <c r="E46" s="270"/>
      <c r="F46" s="271"/>
      <c r="G46" s="269"/>
    </row>
    <row r="47" spans="1:7" ht="13.5" thickBot="1">
      <c r="A47" s="256"/>
      <c r="B47" s="256"/>
      <c r="C47" s="256"/>
      <c r="D47" s="256"/>
      <c r="E47" s="256"/>
      <c r="F47" s="273" t="s">
        <v>146</v>
      </c>
      <c r="G47" s="335">
        <f>ROUND(SUM(F40:F46),2)</f>
        <v>45841.35</v>
      </c>
    </row>
    <row r="48" spans="1:7" ht="13.5" thickBot="1">
      <c r="A48" s="256"/>
      <c r="B48" s="256"/>
      <c r="C48" s="256"/>
      <c r="D48" s="256"/>
      <c r="E48" s="256"/>
      <c r="F48" s="294"/>
      <c r="G48" s="255"/>
    </row>
    <row r="49" spans="1:7" ht="13.5" thickBot="1">
      <c r="A49" s="256"/>
      <c r="B49" s="256"/>
      <c r="C49" s="256"/>
      <c r="D49" s="273" t="s">
        <v>162</v>
      </c>
      <c r="E49" s="294"/>
      <c r="F49" s="294"/>
      <c r="G49" s="335">
        <f>ROUND(SUM(G20+G30+G47+G37),2)</f>
        <v>167465.56</v>
      </c>
    </row>
    <row r="50" spans="1:7" ht="13.5" thickBot="1">
      <c r="A50" s="261" t="s">
        <v>84</v>
      </c>
      <c r="B50" s="256"/>
      <c r="C50" s="256"/>
      <c r="D50" s="256"/>
      <c r="E50" s="256"/>
      <c r="F50" s="256"/>
      <c r="G50" s="256"/>
    </row>
    <row r="51" spans="1:7">
      <c r="A51" s="275" t="s">
        <v>85</v>
      </c>
      <c r="B51" s="296"/>
      <c r="C51" s="296"/>
      <c r="D51" s="297"/>
      <c r="E51" s="297" t="s">
        <v>86</v>
      </c>
      <c r="F51" s="296" t="s">
        <v>87</v>
      </c>
      <c r="G51" s="336"/>
    </row>
    <row r="52" spans="1:7">
      <c r="A52" s="266" t="s">
        <v>90</v>
      </c>
      <c r="B52" s="299"/>
      <c r="C52" s="299"/>
      <c r="D52" s="267"/>
      <c r="E52" s="300">
        <v>0.05</v>
      </c>
      <c r="F52" s="299">
        <f>+G49*E52</f>
        <v>8373.2780000000002</v>
      </c>
      <c r="G52" s="301"/>
    </row>
    <row r="53" spans="1:7">
      <c r="A53" s="266" t="s">
        <v>127</v>
      </c>
      <c r="B53" s="299"/>
      <c r="C53" s="299"/>
      <c r="D53" s="267"/>
      <c r="E53" s="300">
        <v>0.03</v>
      </c>
      <c r="F53" s="299">
        <f>+G49*E53</f>
        <v>5023.9668000000001</v>
      </c>
      <c r="G53" s="301"/>
    </row>
    <row r="54" spans="1:7" ht="13.5" thickBot="1">
      <c r="A54" s="269" t="s">
        <v>24</v>
      </c>
      <c r="B54" s="302"/>
      <c r="C54" s="302"/>
      <c r="D54" s="270"/>
      <c r="E54" s="303">
        <v>0.14000000000000001</v>
      </c>
      <c r="F54" s="299">
        <f>+G49*E54</f>
        <v>23445.178400000001</v>
      </c>
      <c r="G54" s="304"/>
    </row>
    <row r="55" spans="1:7" ht="13.5" thickBot="1">
      <c r="A55" s="256"/>
      <c r="B55" s="256"/>
      <c r="C55" s="256"/>
      <c r="D55" s="256"/>
      <c r="E55" s="256"/>
      <c r="F55" s="273" t="s">
        <v>146</v>
      </c>
      <c r="G55" s="304">
        <f>+F52+F53+F54</f>
        <v>36842.423200000005</v>
      </c>
    </row>
    <row r="56" spans="1:7" ht="13.5" thickBot="1">
      <c r="A56" s="256"/>
      <c r="B56" s="256"/>
      <c r="C56" s="256"/>
      <c r="D56" s="256"/>
      <c r="E56" s="256"/>
      <c r="F56" s="256"/>
      <c r="G56" s="256"/>
    </row>
    <row r="57" spans="1:7" ht="13.5" thickBot="1">
      <c r="B57" s="256"/>
      <c r="C57" s="273" t="s">
        <v>163</v>
      </c>
      <c r="D57" s="294"/>
      <c r="E57" s="294"/>
      <c r="F57" s="294"/>
      <c r="G57" s="335">
        <f>ROUND(SUM(G49+G55),0)</f>
        <v>204308</v>
      </c>
    </row>
    <row r="58" spans="1:7">
      <c r="A58" s="306"/>
      <c r="B58" s="256"/>
      <c r="C58" s="273"/>
      <c r="D58" s="294"/>
      <c r="E58" s="294"/>
      <c r="F58" s="294"/>
      <c r="G58" s="255"/>
    </row>
    <row r="59" spans="1:7">
      <c r="A59" s="256"/>
      <c r="B59" s="256"/>
      <c r="C59" s="256"/>
      <c r="D59" s="256"/>
      <c r="E59" s="256"/>
      <c r="F59" s="256"/>
      <c r="G59" s="256"/>
    </row>
    <row r="60" spans="1:7">
      <c r="A60" s="259" t="s">
        <v>164</v>
      </c>
      <c r="B60" s="256"/>
      <c r="C60" s="256"/>
      <c r="D60" s="256"/>
      <c r="E60" s="306" t="s">
        <v>165</v>
      </c>
      <c r="G60" s="256"/>
    </row>
    <row r="61" spans="1:7" ht="20.25">
      <c r="A61" s="307"/>
      <c r="B61" s="294"/>
      <c r="C61" s="294"/>
      <c r="D61" s="294"/>
      <c r="E61" s="294"/>
      <c r="F61" s="294"/>
      <c r="G61" s="294"/>
    </row>
    <row r="62" spans="1:7">
      <c r="A62" s="259" t="s">
        <v>166</v>
      </c>
      <c r="B62" s="256"/>
      <c r="C62" s="256"/>
      <c r="D62" s="256"/>
      <c r="E62" s="259"/>
      <c r="F62" s="256"/>
      <c r="G62" s="256"/>
    </row>
    <row r="63" spans="1:7">
      <c r="A63" s="256"/>
      <c r="B63" s="256"/>
      <c r="C63" s="256"/>
      <c r="D63" s="256"/>
      <c r="E63" s="256"/>
      <c r="F63" s="256"/>
      <c r="G63" s="256"/>
    </row>
    <row r="64" spans="1:7">
      <c r="A64" s="256"/>
      <c r="B64" s="256"/>
      <c r="C64" s="256"/>
      <c r="D64" s="256"/>
      <c r="E64" s="256"/>
      <c r="F64" s="256"/>
      <c r="G64" s="256"/>
    </row>
    <row r="65" spans="1:7">
      <c r="A65" s="256"/>
      <c r="B65" s="256"/>
      <c r="C65" s="256"/>
      <c r="D65" s="256"/>
      <c r="E65" s="256"/>
      <c r="F65" s="256"/>
      <c r="G65" s="256"/>
    </row>
    <row r="66" spans="1:7">
      <c r="A66" s="256"/>
      <c r="B66" s="256"/>
      <c r="C66" s="256"/>
      <c r="D66" s="256"/>
      <c r="E66" s="256"/>
      <c r="F66" s="256"/>
      <c r="G66" s="256"/>
    </row>
  </sheetData>
  <mergeCells count="8">
    <mergeCell ref="A9:G9"/>
    <mergeCell ref="A10:G10"/>
    <mergeCell ref="A1:G1"/>
    <mergeCell ref="A2:G2"/>
    <mergeCell ref="A4:G4"/>
    <mergeCell ref="A5:G5"/>
    <mergeCell ref="A6:G6"/>
    <mergeCell ref="A7:G7"/>
  </mergeCells>
  <pageMargins left="0.70866141732283472" right="0.70866141732283472" top="0.74803149606299213" bottom="0.74803149606299213" header="0.31496062992125984" footer="0.31496062992125984"/>
  <pageSetup scale="61" orientation="portrait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I66"/>
  <sheetViews>
    <sheetView topLeftCell="A40" zoomScale="115" zoomScaleNormal="115" workbookViewId="0">
      <selection activeCell="E54" sqref="E54"/>
    </sheetView>
  </sheetViews>
  <sheetFormatPr baseColWidth="10" defaultRowHeight="12.75"/>
  <cols>
    <col min="1" max="1" width="74.85546875" style="249" customWidth="1"/>
    <col min="2" max="2" width="11.42578125" style="249" customWidth="1"/>
    <col min="3" max="3" width="12.7109375" style="249" customWidth="1"/>
    <col min="4" max="16384" width="11.42578125" style="249"/>
  </cols>
  <sheetData>
    <row r="1" spans="1:9" ht="20.25">
      <c r="A1" s="517" t="s">
        <v>129</v>
      </c>
      <c r="B1" s="517"/>
      <c r="C1" s="517"/>
      <c r="D1" s="517"/>
      <c r="E1" s="517"/>
      <c r="F1" s="517"/>
      <c r="G1" s="517"/>
    </row>
    <row r="2" spans="1:9">
      <c r="A2" s="518"/>
      <c r="B2" s="518"/>
      <c r="C2" s="518"/>
      <c r="D2" s="518"/>
      <c r="E2" s="518"/>
      <c r="F2" s="518"/>
      <c r="G2" s="518"/>
    </row>
    <row r="3" spans="1:9" ht="15.75" customHeight="1">
      <c r="A3" s="250"/>
      <c r="B3" s="251"/>
      <c r="C3" s="252"/>
      <c r="D3" s="250"/>
      <c r="E3" s="253"/>
      <c r="F3" s="250"/>
      <c r="G3" s="250"/>
      <c r="H3" s="250"/>
      <c r="I3" s="250"/>
    </row>
    <row r="4" spans="1:9">
      <c r="A4" s="519" t="s">
        <v>130</v>
      </c>
      <c r="B4" s="519"/>
      <c r="C4" s="519"/>
      <c r="D4" s="519"/>
      <c r="E4" s="519"/>
      <c r="F4" s="519"/>
      <c r="G4" s="519"/>
      <c r="H4" s="255"/>
      <c r="I4" s="250"/>
    </row>
    <row r="5" spans="1:9" ht="15" customHeight="1">
      <c r="A5" s="520" t="s">
        <v>131</v>
      </c>
      <c r="B5" s="520"/>
      <c r="C5" s="520"/>
      <c r="D5" s="520"/>
      <c r="E5" s="520"/>
      <c r="F5" s="520"/>
      <c r="G5" s="520"/>
      <c r="H5" s="255"/>
      <c r="I5" s="250"/>
    </row>
    <row r="6" spans="1:9" ht="12.75" customHeight="1">
      <c r="A6" s="521" t="s">
        <v>132</v>
      </c>
      <c r="B6" s="521"/>
      <c r="C6" s="521"/>
      <c r="D6" s="521"/>
      <c r="E6" s="521"/>
      <c r="F6" s="521"/>
      <c r="G6" s="521"/>
      <c r="H6" s="255"/>
      <c r="I6" s="250"/>
    </row>
    <row r="7" spans="1:9">
      <c r="A7" s="522" t="s">
        <v>133</v>
      </c>
      <c r="B7" s="522"/>
      <c r="C7" s="522"/>
      <c r="D7" s="522"/>
      <c r="E7" s="522"/>
      <c r="F7" s="522"/>
      <c r="G7" s="522"/>
      <c r="H7" s="255"/>
      <c r="I7" s="250"/>
    </row>
    <row r="8" spans="1:9">
      <c r="A8" s="256"/>
      <c r="B8" s="256"/>
      <c r="C8" s="256"/>
      <c r="D8" s="256"/>
      <c r="E8" s="256"/>
      <c r="F8" s="256"/>
      <c r="G8" s="255"/>
      <c r="H8" s="250"/>
      <c r="I8" s="250"/>
    </row>
    <row r="9" spans="1:9">
      <c r="A9" s="516" t="s">
        <v>134</v>
      </c>
      <c r="B9" s="516"/>
      <c r="C9" s="516"/>
      <c r="D9" s="516"/>
      <c r="E9" s="516"/>
      <c r="F9" s="516"/>
      <c r="G9" s="516"/>
      <c r="H9" s="258"/>
    </row>
    <row r="10" spans="1:9">
      <c r="A10" s="516" t="s">
        <v>226</v>
      </c>
      <c r="B10" s="516"/>
      <c r="C10" s="516"/>
      <c r="D10" s="516"/>
      <c r="E10" s="516"/>
      <c r="F10" s="516"/>
      <c r="G10" s="516"/>
    </row>
    <row r="11" spans="1:9">
      <c r="A11" s="259"/>
      <c r="B11" s="256"/>
      <c r="C11" s="259"/>
      <c r="D11" s="256"/>
      <c r="E11" s="259" t="s">
        <v>136</v>
      </c>
      <c r="F11" s="256" t="s">
        <v>109</v>
      </c>
      <c r="G11" s="256"/>
    </row>
    <row r="12" spans="1:9" ht="13.5" thickBot="1">
      <c r="A12" s="261" t="s">
        <v>63</v>
      </c>
      <c r="B12" s="256"/>
      <c r="C12" s="256"/>
      <c r="D12" s="256"/>
      <c r="E12" s="256"/>
      <c r="F12" s="256"/>
      <c r="G12" s="256"/>
    </row>
    <row r="13" spans="1:9">
      <c r="A13" s="262" t="s">
        <v>85</v>
      </c>
      <c r="B13" s="263"/>
      <c r="C13" s="263" t="s">
        <v>138</v>
      </c>
      <c r="D13" s="263" t="s">
        <v>139</v>
      </c>
      <c r="E13" s="263" t="s">
        <v>140</v>
      </c>
      <c r="F13" s="264" t="s">
        <v>141</v>
      </c>
      <c r="G13" s="334"/>
    </row>
    <row r="14" spans="1:9">
      <c r="A14" s="266" t="s">
        <v>142</v>
      </c>
      <c r="B14" s="267"/>
      <c r="C14" s="267" t="s">
        <v>143</v>
      </c>
      <c r="D14" s="267"/>
      <c r="E14" s="267">
        <v>0.1</v>
      </c>
      <c r="F14" s="268">
        <f>ROUND(E14*G47,2)</f>
        <v>1660.5</v>
      </c>
      <c r="G14" s="334"/>
    </row>
    <row r="15" spans="1:9">
      <c r="A15" s="266"/>
      <c r="B15" s="267"/>
      <c r="C15" s="267"/>
      <c r="D15" s="267"/>
      <c r="E15" s="267"/>
      <c r="F15" s="268"/>
      <c r="G15" s="334"/>
    </row>
    <row r="16" spans="1:9">
      <c r="A16" s="266"/>
      <c r="B16" s="267"/>
      <c r="C16" s="267"/>
      <c r="D16" s="267"/>
      <c r="E16" s="267"/>
      <c r="F16" s="268"/>
      <c r="G16" s="334"/>
    </row>
    <row r="17" spans="1:7">
      <c r="A17" s="266"/>
      <c r="B17" s="267"/>
      <c r="C17" s="267"/>
      <c r="D17" s="267"/>
      <c r="E17" s="267"/>
      <c r="F17" s="268"/>
      <c r="G17" s="334"/>
    </row>
    <row r="18" spans="1:7">
      <c r="A18" s="266"/>
      <c r="B18" s="267"/>
      <c r="C18" s="267"/>
      <c r="D18" s="267"/>
      <c r="E18" s="267"/>
      <c r="F18" s="268"/>
      <c r="G18" s="334"/>
    </row>
    <row r="19" spans="1:7" ht="13.5" thickBot="1">
      <c r="A19" s="269"/>
      <c r="B19" s="270"/>
      <c r="C19" s="270"/>
      <c r="D19" s="270"/>
      <c r="E19" s="270"/>
      <c r="F19" s="271"/>
      <c r="G19" s="269"/>
    </row>
    <row r="20" spans="1:7" ht="13.5" thickBot="1">
      <c r="A20" s="256"/>
      <c r="B20" s="256"/>
      <c r="C20" s="256"/>
      <c r="D20" s="256"/>
      <c r="E20" s="256"/>
      <c r="F20" s="273" t="s">
        <v>146</v>
      </c>
      <c r="G20" s="335">
        <f>ROUND(SUM(F14:F19),2)</f>
        <v>1660.5</v>
      </c>
    </row>
    <row r="21" spans="1:7" ht="13.5" thickBot="1">
      <c r="A21" s="261" t="s">
        <v>147</v>
      </c>
      <c r="B21" s="256"/>
      <c r="C21" s="256"/>
      <c r="D21" s="256"/>
      <c r="E21" s="256"/>
      <c r="F21" s="256"/>
      <c r="G21" s="256"/>
    </row>
    <row r="22" spans="1:7">
      <c r="A22" s="275" t="s">
        <v>85</v>
      </c>
      <c r="B22" s="263"/>
      <c r="C22" s="276" t="s">
        <v>104</v>
      </c>
      <c r="D22" s="276" t="s">
        <v>148</v>
      </c>
      <c r="E22" s="276" t="s">
        <v>149</v>
      </c>
      <c r="F22" s="277" t="s">
        <v>141</v>
      </c>
      <c r="G22" s="255"/>
    </row>
    <row r="23" spans="1:7">
      <c r="A23" s="266" t="s">
        <v>227</v>
      </c>
      <c r="B23" s="267"/>
      <c r="C23" s="278" t="s">
        <v>109</v>
      </c>
      <c r="D23" s="278">
        <v>150000</v>
      </c>
      <c r="E23" s="278">
        <v>1</v>
      </c>
      <c r="F23" s="280">
        <f>ROUND(D23*E23,2)</f>
        <v>150000</v>
      </c>
      <c r="G23" s="255"/>
    </row>
    <row r="24" spans="1:7">
      <c r="A24" s="266" t="s">
        <v>228</v>
      </c>
      <c r="B24" s="267"/>
      <c r="C24" s="278" t="s">
        <v>109</v>
      </c>
      <c r="D24" s="278">
        <v>32000</v>
      </c>
      <c r="E24" s="278">
        <v>1</v>
      </c>
      <c r="F24" s="280">
        <f t="shared" ref="F24" si="0">ROUND(D24*E24,2)</f>
        <v>32000</v>
      </c>
      <c r="G24" s="255"/>
    </row>
    <row r="25" spans="1:7">
      <c r="A25" s="266"/>
      <c r="B25" s="267"/>
      <c r="C25" s="278"/>
      <c r="D25" s="278"/>
      <c r="E25" s="278"/>
      <c r="F25" s="280"/>
      <c r="G25" s="255"/>
    </row>
    <row r="26" spans="1:7">
      <c r="A26" s="266"/>
      <c r="B26" s="267"/>
      <c r="C26" s="278"/>
      <c r="D26" s="278"/>
      <c r="E26" s="278"/>
      <c r="F26" s="280"/>
      <c r="G26" s="255"/>
    </row>
    <row r="27" spans="1:7">
      <c r="A27" s="266"/>
      <c r="B27" s="267"/>
      <c r="C27" s="278"/>
      <c r="D27" s="278"/>
      <c r="E27" s="278"/>
      <c r="F27" s="280"/>
      <c r="G27" s="255"/>
    </row>
    <row r="28" spans="1:7">
      <c r="A28" s="266"/>
      <c r="B28" s="267"/>
      <c r="C28" s="278"/>
      <c r="D28" s="278"/>
      <c r="E28" s="278"/>
      <c r="F28" s="280"/>
      <c r="G28" s="255"/>
    </row>
    <row r="29" spans="1:7" ht="13.5" thickBot="1">
      <c r="A29" s="281"/>
      <c r="B29" s="282"/>
      <c r="C29" s="283"/>
      <c r="D29" s="283"/>
      <c r="E29" s="283"/>
      <c r="F29" s="284"/>
      <c r="G29" s="302"/>
    </row>
    <row r="30" spans="1:7" ht="13.5" thickBot="1">
      <c r="B30" s="256"/>
      <c r="C30" s="256"/>
      <c r="D30" s="256"/>
      <c r="E30" s="256"/>
      <c r="F30" s="273" t="s">
        <v>146</v>
      </c>
      <c r="G30" s="335">
        <f>ROUND(SUM(F23:F29),2)</f>
        <v>182000</v>
      </c>
    </row>
    <row r="31" spans="1:7" ht="13.5" thickBot="1">
      <c r="A31" s="261" t="s">
        <v>72</v>
      </c>
      <c r="B31" s="256"/>
      <c r="C31" s="256"/>
      <c r="D31" s="256"/>
      <c r="E31" s="256"/>
      <c r="F31" s="256"/>
      <c r="G31" s="256"/>
    </row>
    <row r="32" spans="1:7">
      <c r="A32" s="286" t="s">
        <v>151</v>
      </c>
      <c r="B32" s="263" t="s">
        <v>152</v>
      </c>
      <c r="C32" s="263" t="s">
        <v>153</v>
      </c>
      <c r="D32" s="263" t="s">
        <v>154</v>
      </c>
      <c r="E32" s="263" t="s">
        <v>155</v>
      </c>
      <c r="F32" s="264" t="s">
        <v>141</v>
      </c>
      <c r="G32" s="334"/>
    </row>
    <row r="33" spans="1:7">
      <c r="A33" s="287"/>
      <c r="B33" s="267"/>
      <c r="C33" s="267"/>
      <c r="D33" s="267"/>
      <c r="E33" s="267"/>
      <c r="F33" s="268"/>
      <c r="G33" s="334"/>
    </row>
    <row r="34" spans="1:7">
      <c r="A34" s="287"/>
      <c r="B34" s="267"/>
      <c r="C34" s="267"/>
      <c r="D34" s="267"/>
      <c r="E34" s="267"/>
      <c r="F34" s="268"/>
      <c r="G34" s="334"/>
    </row>
    <row r="35" spans="1:7">
      <c r="A35" s="287"/>
      <c r="B35" s="267"/>
      <c r="C35" s="267"/>
      <c r="D35" s="267"/>
      <c r="E35" s="267"/>
      <c r="F35" s="268"/>
      <c r="G35" s="334"/>
    </row>
    <row r="36" spans="1:7" ht="13.5" thickBot="1">
      <c r="A36" s="288"/>
      <c r="B36" s="282"/>
      <c r="C36" s="282"/>
      <c r="D36" s="282"/>
      <c r="E36" s="282"/>
      <c r="F36" s="289"/>
      <c r="G36" s="269"/>
    </row>
    <row r="37" spans="1:7" ht="13.5" thickBot="1">
      <c r="A37" s="256"/>
      <c r="B37" s="256"/>
      <c r="C37" s="256"/>
      <c r="D37" s="256"/>
      <c r="E37" s="256"/>
      <c r="F37" s="273" t="s">
        <v>146</v>
      </c>
      <c r="G37" s="335">
        <f>SUM(F33:F36)</f>
        <v>0</v>
      </c>
    </row>
    <row r="38" spans="1:7" ht="13.5" thickBot="1">
      <c r="A38" s="261" t="s">
        <v>78</v>
      </c>
      <c r="B38" s="256"/>
      <c r="C38" s="256"/>
      <c r="D38" s="256"/>
      <c r="E38" s="256"/>
      <c r="F38" s="256"/>
      <c r="G38" s="256"/>
    </row>
    <row r="39" spans="1:7">
      <c r="A39" s="290" t="s">
        <v>156</v>
      </c>
      <c r="B39" s="263" t="s">
        <v>157</v>
      </c>
      <c r="C39" s="263" t="s">
        <v>158</v>
      </c>
      <c r="D39" s="291" t="s">
        <v>159</v>
      </c>
      <c r="E39" s="264" t="s">
        <v>140</v>
      </c>
      <c r="F39" s="264" t="s">
        <v>141</v>
      </c>
      <c r="G39" s="334"/>
    </row>
    <row r="40" spans="1:7">
      <c r="A40" s="287" t="s">
        <v>160</v>
      </c>
      <c r="B40" s="267">
        <v>43471.89</v>
      </c>
      <c r="C40" s="292">
        <v>0.85</v>
      </c>
      <c r="D40" s="267">
        <f>ROUND(B40*C40+B40,2)</f>
        <v>80423</v>
      </c>
      <c r="E40" s="267">
        <v>0.13</v>
      </c>
      <c r="F40" s="268">
        <f>D40*E40</f>
        <v>10454.99</v>
      </c>
      <c r="G40" s="334"/>
    </row>
    <row r="41" spans="1:7">
      <c r="A41" s="287" t="s">
        <v>229</v>
      </c>
      <c r="B41" s="267">
        <v>25571.89</v>
      </c>
      <c r="C41" s="292">
        <v>0.85</v>
      </c>
      <c r="D41" s="267">
        <f>ROUND(B41*C41+B41,2)</f>
        <v>47308</v>
      </c>
      <c r="E41" s="267">
        <v>0.13</v>
      </c>
      <c r="F41" s="268">
        <f>D41*E41</f>
        <v>6150.04</v>
      </c>
      <c r="G41" s="334"/>
    </row>
    <row r="42" spans="1:7">
      <c r="A42" s="287"/>
      <c r="B42" s="267"/>
      <c r="C42" s="292"/>
      <c r="D42" s="267"/>
      <c r="E42" s="267"/>
      <c r="F42" s="268"/>
      <c r="G42" s="334"/>
    </row>
    <row r="43" spans="1:7">
      <c r="A43" s="287"/>
      <c r="B43" s="267"/>
      <c r="C43" s="267"/>
      <c r="D43" s="267"/>
      <c r="E43" s="267"/>
      <c r="F43" s="268"/>
      <c r="G43" s="334"/>
    </row>
    <row r="44" spans="1:7">
      <c r="A44" s="287"/>
      <c r="B44" s="267"/>
      <c r="C44" s="267"/>
      <c r="D44" s="267"/>
      <c r="E44" s="267"/>
      <c r="F44" s="268"/>
      <c r="G44" s="334"/>
    </row>
    <row r="45" spans="1:7">
      <c r="A45" s="287"/>
      <c r="B45" s="267"/>
      <c r="C45" s="267"/>
      <c r="D45" s="267"/>
      <c r="E45" s="267"/>
      <c r="F45" s="268"/>
      <c r="G45" s="334"/>
    </row>
    <row r="46" spans="1:7" ht="13.5" thickBot="1">
      <c r="A46" s="288"/>
      <c r="B46" s="270"/>
      <c r="C46" s="270"/>
      <c r="D46" s="270"/>
      <c r="E46" s="270"/>
      <c r="F46" s="271"/>
      <c r="G46" s="269"/>
    </row>
    <row r="47" spans="1:7" ht="13.5" thickBot="1">
      <c r="A47" s="256"/>
      <c r="B47" s="256"/>
      <c r="C47" s="256"/>
      <c r="D47" s="256"/>
      <c r="E47" s="256"/>
      <c r="F47" s="273" t="s">
        <v>146</v>
      </c>
      <c r="G47" s="335">
        <f>ROUND(SUM(F40:F46),2)</f>
        <v>16605.03</v>
      </c>
    </row>
    <row r="48" spans="1:7" ht="13.5" thickBot="1">
      <c r="A48" s="256"/>
      <c r="B48" s="256"/>
      <c r="C48" s="256"/>
      <c r="D48" s="256"/>
      <c r="E48" s="256"/>
      <c r="F48" s="294"/>
      <c r="G48" s="255"/>
    </row>
    <row r="49" spans="1:7" ht="13.5" thickBot="1">
      <c r="A49" s="256"/>
      <c r="B49" s="256"/>
      <c r="C49" s="256"/>
      <c r="D49" s="273" t="s">
        <v>162</v>
      </c>
      <c r="E49" s="294"/>
      <c r="F49" s="294"/>
      <c r="G49" s="335">
        <f>ROUND(SUM(G20+G30+G47+G37),2)</f>
        <v>200265.53</v>
      </c>
    </row>
    <row r="50" spans="1:7" ht="13.5" thickBot="1">
      <c r="A50" s="261" t="s">
        <v>84</v>
      </c>
      <c r="B50" s="256"/>
      <c r="C50" s="256"/>
      <c r="D50" s="256"/>
      <c r="E50" s="256"/>
      <c r="F50" s="256"/>
      <c r="G50" s="256"/>
    </row>
    <row r="51" spans="1:7">
      <c r="A51" s="275" t="s">
        <v>85</v>
      </c>
      <c r="B51" s="296"/>
      <c r="C51" s="296"/>
      <c r="D51" s="297"/>
      <c r="E51" s="297" t="s">
        <v>86</v>
      </c>
      <c r="F51" s="296" t="s">
        <v>87</v>
      </c>
      <c r="G51" s="336"/>
    </row>
    <row r="52" spans="1:7">
      <c r="A52" s="266" t="s">
        <v>90</v>
      </c>
      <c r="B52" s="299"/>
      <c r="C52" s="299"/>
      <c r="D52" s="267"/>
      <c r="E52" s="300">
        <v>0.05</v>
      </c>
      <c r="F52" s="299">
        <f>+G49*E52</f>
        <v>10013.2765</v>
      </c>
      <c r="G52" s="301"/>
    </row>
    <row r="53" spans="1:7">
      <c r="A53" s="266" t="s">
        <v>127</v>
      </c>
      <c r="B53" s="299"/>
      <c r="C53" s="299"/>
      <c r="D53" s="267"/>
      <c r="E53" s="300">
        <v>0.03</v>
      </c>
      <c r="F53" s="299">
        <f>+G49*E53</f>
        <v>6007.9659000000001</v>
      </c>
      <c r="G53" s="301"/>
    </row>
    <row r="54" spans="1:7" ht="13.5" thickBot="1">
      <c r="A54" s="269" t="s">
        <v>24</v>
      </c>
      <c r="B54" s="302"/>
      <c r="C54" s="302"/>
      <c r="D54" s="270"/>
      <c r="E54" s="303">
        <v>0.14000000000000001</v>
      </c>
      <c r="F54" s="299">
        <f>+G49*E54</f>
        <v>28037.174200000001</v>
      </c>
      <c r="G54" s="304"/>
    </row>
    <row r="55" spans="1:7" ht="13.5" thickBot="1">
      <c r="A55" s="256"/>
      <c r="B55" s="256"/>
      <c r="C55" s="256"/>
      <c r="D55" s="256"/>
      <c r="E55" s="256"/>
      <c r="F55" s="273" t="s">
        <v>146</v>
      </c>
      <c r="G55" s="304">
        <f>+F52+F53+F54</f>
        <v>44058.416599999997</v>
      </c>
    </row>
    <row r="56" spans="1:7" ht="13.5" thickBot="1">
      <c r="A56" s="256"/>
      <c r="B56" s="256"/>
      <c r="C56" s="256"/>
      <c r="D56" s="256"/>
      <c r="E56" s="256"/>
      <c r="F56" s="256"/>
      <c r="G56" s="256"/>
    </row>
    <row r="57" spans="1:7" ht="13.5" thickBot="1">
      <c r="B57" s="256"/>
      <c r="C57" s="273" t="s">
        <v>163</v>
      </c>
      <c r="D57" s="294"/>
      <c r="E57" s="294"/>
      <c r="F57" s="294"/>
      <c r="G57" s="335">
        <f>ROUND(SUM(G49+G55),0)</f>
        <v>244324</v>
      </c>
    </row>
    <row r="58" spans="1:7">
      <c r="A58" s="306"/>
      <c r="B58" s="256"/>
      <c r="C58" s="273"/>
      <c r="D58" s="294"/>
      <c r="E58" s="294"/>
      <c r="F58" s="294"/>
      <c r="G58" s="255"/>
    </row>
    <row r="59" spans="1:7">
      <c r="A59" s="256"/>
      <c r="B59" s="256"/>
      <c r="C59" s="256"/>
      <c r="D59" s="256"/>
      <c r="E59" s="256"/>
      <c r="F59" s="256"/>
      <c r="G59" s="256"/>
    </row>
    <row r="60" spans="1:7">
      <c r="A60" s="259" t="s">
        <v>164</v>
      </c>
      <c r="B60" s="256"/>
      <c r="C60" s="256"/>
      <c r="D60" s="256"/>
      <c r="E60" s="306" t="s">
        <v>165</v>
      </c>
      <c r="G60" s="256"/>
    </row>
    <row r="61" spans="1:7" ht="20.25">
      <c r="A61" s="307"/>
      <c r="B61" s="294"/>
      <c r="C61" s="294"/>
      <c r="D61" s="294"/>
      <c r="E61" s="294"/>
      <c r="F61" s="294"/>
      <c r="G61" s="294"/>
    </row>
    <row r="62" spans="1:7">
      <c r="A62" s="259" t="s">
        <v>166</v>
      </c>
      <c r="B62" s="256"/>
      <c r="C62" s="256"/>
      <c r="D62" s="256"/>
      <c r="E62" s="259"/>
      <c r="F62" s="256"/>
      <c r="G62" s="256"/>
    </row>
    <row r="63" spans="1:7">
      <c r="A63" s="256"/>
      <c r="B63" s="256"/>
      <c r="C63" s="256"/>
      <c r="D63" s="256"/>
      <c r="E63" s="256"/>
      <c r="F63" s="256"/>
      <c r="G63" s="256"/>
    </row>
    <row r="64" spans="1:7">
      <c r="A64" s="256"/>
      <c r="B64" s="256"/>
      <c r="C64" s="256"/>
      <c r="D64" s="256"/>
      <c r="E64" s="256"/>
      <c r="F64" s="256"/>
      <c r="G64" s="256"/>
    </row>
    <row r="65" spans="1:7">
      <c r="A65" s="256"/>
      <c r="B65" s="256"/>
      <c r="C65" s="256"/>
      <c r="D65" s="256"/>
      <c r="E65" s="256"/>
      <c r="F65" s="256"/>
      <c r="G65" s="256"/>
    </row>
    <row r="66" spans="1:7">
      <c r="A66" s="256"/>
      <c r="B66" s="256"/>
      <c r="C66" s="256"/>
      <c r="D66" s="256"/>
      <c r="E66" s="256"/>
      <c r="F66" s="256"/>
      <c r="G66" s="256"/>
    </row>
  </sheetData>
  <mergeCells count="8">
    <mergeCell ref="A9:G9"/>
    <mergeCell ref="A10:G10"/>
    <mergeCell ref="A1:G1"/>
    <mergeCell ref="A2:G2"/>
    <mergeCell ref="A4:G4"/>
    <mergeCell ref="A5:G5"/>
    <mergeCell ref="A6:G6"/>
    <mergeCell ref="A7:G7"/>
  </mergeCells>
  <pageMargins left="0.70866141732283472" right="0.70866141732283472" top="0.74803149606299213" bottom="0.74803149606299213" header="0.31496062992125984" footer="0.31496062992125984"/>
  <pageSetup scale="61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66"/>
  <sheetViews>
    <sheetView topLeftCell="A31" zoomScaleNormal="100" workbookViewId="0">
      <selection activeCell="J54" sqref="J54"/>
    </sheetView>
  </sheetViews>
  <sheetFormatPr baseColWidth="10" defaultRowHeight="12.75"/>
  <cols>
    <col min="1" max="1" width="74.85546875" style="249" customWidth="1"/>
    <col min="2" max="2" width="11.42578125" style="249" customWidth="1"/>
    <col min="3" max="3" width="12.7109375" style="249" customWidth="1"/>
    <col min="4" max="16384" width="11.42578125" style="249"/>
  </cols>
  <sheetData>
    <row r="1" spans="1:9" ht="20.25">
      <c r="A1" s="517" t="s">
        <v>129</v>
      </c>
      <c r="B1" s="517"/>
      <c r="C1" s="517"/>
      <c r="D1" s="517"/>
      <c r="E1" s="517"/>
      <c r="F1" s="517"/>
      <c r="G1" s="517"/>
    </row>
    <row r="2" spans="1:9">
      <c r="A2" s="518"/>
      <c r="B2" s="518"/>
      <c r="C2" s="518"/>
      <c r="D2" s="518"/>
      <c r="E2" s="518"/>
      <c r="F2" s="518"/>
      <c r="G2" s="518"/>
    </row>
    <row r="3" spans="1:9" ht="15.75" customHeight="1">
      <c r="A3" s="250"/>
      <c r="B3" s="251"/>
      <c r="C3" s="252"/>
      <c r="D3" s="250"/>
      <c r="E3" s="253"/>
      <c r="F3" s="250"/>
      <c r="G3" s="250"/>
      <c r="H3" s="250"/>
      <c r="I3" s="250"/>
    </row>
    <row r="4" spans="1:9">
      <c r="A4" s="519" t="s">
        <v>130</v>
      </c>
      <c r="B4" s="519"/>
      <c r="C4" s="519"/>
      <c r="D4" s="519"/>
      <c r="E4" s="519"/>
      <c r="F4" s="519"/>
      <c r="G4" s="519"/>
      <c r="H4" s="255"/>
      <c r="I4" s="250"/>
    </row>
    <row r="5" spans="1:9" ht="15" customHeight="1">
      <c r="A5" s="520" t="s">
        <v>131</v>
      </c>
      <c r="B5" s="520"/>
      <c r="C5" s="520"/>
      <c r="D5" s="520"/>
      <c r="E5" s="520"/>
      <c r="F5" s="520"/>
      <c r="G5" s="520"/>
      <c r="H5" s="255"/>
      <c r="I5" s="250"/>
    </row>
    <row r="6" spans="1:9" ht="12.75" customHeight="1">
      <c r="A6" s="521" t="s">
        <v>132</v>
      </c>
      <c r="B6" s="521"/>
      <c r="C6" s="521"/>
      <c r="D6" s="521"/>
      <c r="E6" s="521"/>
      <c r="F6" s="521"/>
      <c r="G6" s="521"/>
      <c r="H6" s="255"/>
      <c r="I6" s="250"/>
    </row>
    <row r="7" spans="1:9">
      <c r="A7" s="522" t="s">
        <v>133</v>
      </c>
      <c r="B7" s="522"/>
      <c r="C7" s="522"/>
      <c r="D7" s="522"/>
      <c r="E7" s="522"/>
      <c r="F7" s="522"/>
      <c r="G7" s="522"/>
      <c r="H7" s="255"/>
      <c r="I7" s="250"/>
    </row>
    <row r="8" spans="1:9">
      <c r="A8" s="256"/>
      <c r="B8" s="256"/>
      <c r="C8" s="256"/>
      <c r="D8" s="256"/>
      <c r="E8" s="256"/>
      <c r="F8" s="256"/>
      <c r="G8" s="255"/>
      <c r="H8" s="250"/>
      <c r="I8" s="250"/>
    </row>
    <row r="9" spans="1:9">
      <c r="A9" s="516" t="s">
        <v>134</v>
      </c>
      <c r="B9" s="516"/>
      <c r="C9" s="516"/>
      <c r="D9" s="516"/>
      <c r="E9" s="516"/>
      <c r="F9" s="516"/>
      <c r="G9" s="516"/>
      <c r="H9" s="258"/>
    </row>
    <row r="10" spans="1:9">
      <c r="A10" s="516" t="s">
        <v>230</v>
      </c>
      <c r="B10" s="516"/>
      <c r="C10" s="516"/>
      <c r="D10" s="516"/>
      <c r="E10" s="516"/>
      <c r="F10" s="516"/>
      <c r="G10" s="516"/>
    </row>
    <row r="11" spans="1:9">
      <c r="A11" s="259"/>
      <c r="B11" s="256"/>
      <c r="C11" s="259"/>
      <c r="D11" s="256"/>
      <c r="E11" s="259" t="s">
        <v>136</v>
      </c>
      <c r="F11" s="256" t="s">
        <v>109</v>
      </c>
      <c r="G11" s="256"/>
    </row>
    <row r="12" spans="1:9" ht="13.5" thickBot="1">
      <c r="A12" s="261" t="s">
        <v>63</v>
      </c>
      <c r="B12" s="256"/>
      <c r="C12" s="256"/>
      <c r="D12" s="256"/>
      <c r="E12" s="256"/>
      <c r="F12" s="256"/>
      <c r="G12" s="256"/>
    </row>
    <row r="13" spans="1:9">
      <c r="A13" s="262" t="s">
        <v>85</v>
      </c>
      <c r="B13" s="263"/>
      <c r="C13" s="263" t="s">
        <v>138</v>
      </c>
      <c r="D13" s="263" t="s">
        <v>139</v>
      </c>
      <c r="E13" s="263" t="s">
        <v>140</v>
      </c>
      <c r="F13" s="264" t="s">
        <v>141</v>
      </c>
      <c r="G13" s="334"/>
    </row>
    <row r="14" spans="1:9">
      <c r="A14" s="266" t="s">
        <v>142</v>
      </c>
      <c r="B14" s="267"/>
      <c r="C14" s="267" t="s">
        <v>143</v>
      </c>
      <c r="D14" s="267"/>
      <c r="E14" s="267">
        <v>0.1</v>
      </c>
      <c r="F14" s="268">
        <f>ROUND(E14*G47,2)</f>
        <v>804.23</v>
      </c>
      <c r="G14" s="334"/>
    </row>
    <row r="15" spans="1:9">
      <c r="A15" s="266"/>
      <c r="B15" s="267"/>
      <c r="C15" s="267"/>
      <c r="D15" s="267"/>
      <c r="E15" s="267"/>
      <c r="F15" s="268"/>
      <c r="G15" s="334"/>
    </row>
    <row r="16" spans="1:9">
      <c r="A16" s="266"/>
      <c r="B16" s="267"/>
      <c r="C16" s="267"/>
      <c r="D16" s="267"/>
      <c r="E16" s="267"/>
      <c r="F16" s="268"/>
      <c r="G16" s="334"/>
    </row>
    <row r="17" spans="1:7">
      <c r="A17" s="266"/>
      <c r="B17" s="267"/>
      <c r="C17" s="267"/>
      <c r="D17" s="267"/>
      <c r="E17" s="267"/>
      <c r="F17" s="268"/>
      <c r="G17" s="334"/>
    </row>
    <row r="18" spans="1:7">
      <c r="A18" s="266"/>
      <c r="B18" s="267"/>
      <c r="C18" s="267"/>
      <c r="D18" s="267"/>
      <c r="E18" s="267"/>
      <c r="F18" s="268"/>
      <c r="G18" s="334"/>
    </row>
    <row r="19" spans="1:7" ht="13.5" thickBot="1">
      <c r="A19" s="269"/>
      <c r="B19" s="270"/>
      <c r="C19" s="270"/>
      <c r="D19" s="270"/>
      <c r="E19" s="270"/>
      <c r="F19" s="271"/>
      <c r="G19" s="269"/>
    </row>
    <row r="20" spans="1:7" ht="13.5" thickBot="1">
      <c r="A20" s="256"/>
      <c r="B20" s="256"/>
      <c r="C20" s="256"/>
      <c r="D20" s="256"/>
      <c r="E20" s="256"/>
      <c r="F20" s="273" t="s">
        <v>146</v>
      </c>
      <c r="G20" s="335">
        <f>ROUND(SUM(F14:F19),2)</f>
        <v>804.23</v>
      </c>
    </row>
    <row r="21" spans="1:7" ht="13.5" thickBot="1">
      <c r="A21" s="261" t="s">
        <v>147</v>
      </c>
      <c r="B21" s="256"/>
      <c r="C21" s="256"/>
      <c r="D21" s="256"/>
      <c r="E21" s="256"/>
      <c r="F21" s="256"/>
      <c r="G21" s="256"/>
    </row>
    <row r="22" spans="1:7">
      <c r="A22" s="275" t="s">
        <v>85</v>
      </c>
      <c r="B22" s="263"/>
      <c r="C22" s="276" t="s">
        <v>104</v>
      </c>
      <c r="D22" s="276" t="s">
        <v>148</v>
      </c>
      <c r="E22" s="276" t="s">
        <v>149</v>
      </c>
      <c r="F22" s="277" t="s">
        <v>141</v>
      </c>
      <c r="G22" s="255"/>
    </row>
    <row r="23" spans="1:7">
      <c r="A23" s="266" t="s">
        <v>231</v>
      </c>
      <c r="B23" s="267"/>
      <c r="C23" s="278" t="s">
        <v>109</v>
      </c>
      <c r="D23" s="278">
        <v>32000</v>
      </c>
      <c r="E23" s="278">
        <v>1</v>
      </c>
      <c r="F23" s="280">
        <f>ROUND(D23*E23,2)</f>
        <v>32000</v>
      </c>
      <c r="G23" s="255"/>
    </row>
    <row r="24" spans="1:7">
      <c r="A24" s="266" t="s">
        <v>232</v>
      </c>
      <c r="B24" s="267"/>
      <c r="C24" s="278" t="s">
        <v>185</v>
      </c>
      <c r="D24" s="278">
        <v>15900</v>
      </c>
      <c r="E24" s="279">
        <v>0.01</v>
      </c>
      <c r="F24" s="280">
        <f t="shared" ref="F24" si="0">ROUND(D24*E24,2)</f>
        <v>159</v>
      </c>
      <c r="G24" s="255"/>
    </row>
    <row r="25" spans="1:7">
      <c r="A25" s="266"/>
      <c r="B25" s="267"/>
      <c r="C25" s="278"/>
      <c r="D25" s="278"/>
      <c r="E25" s="278"/>
      <c r="F25" s="280"/>
      <c r="G25" s="255"/>
    </row>
    <row r="26" spans="1:7">
      <c r="A26" s="266"/>
      <c r="B26" s="267"/>
      <c r="C26" s="278"/>
      <c r="D26" s="278"/>
      <c r="E26" s="278"/>
      <c r="F26" s="280"/>
      <c r="G26" s="255"/>
    </row>
    <row r="27" spans="1:7">
      <c r="A27" s="266"/>
      <c r="B27" s="267"/>
      <c r="C27" s="278"/>
      <c r="D27" s="278"/>
      <c r="E27" s="278"/>
      <c r="F27" s="280"/>
      <c r="G27" s="255"/>
    </row>
    <row r="28" spans="1:7">
      <c r="A28" s="266"/>
      <c r="B28" s="267"/>
      <c r="C28" s="278"/>
      <c r="D28" s="278"/>
      <c r="E28" s="278"/>
      <c r="F28" s="280"/>
      <c r="G28" s="255"/>
    </row>
    <row r="29" spans="1:7" ht="13.5" thickBot="1">
      <c r="A29" s="281"/>
      <c r="B29" s="282"/>
      <c r="C29" s="283"/>
      <c r="D29" s="283"/>
      <c r="E29" s="283"/>
      <c r="F29" s="284"/>
      <c r="G29" s="302"/>
    </row>
    <row r="30" spans="1:7" ht="13.5" thickBot="1">
      <c r="B30" s="256"/>
      <c r="C30" s="256"/>
      <c r="D30" s="256"/>
      <c r="E30" s="256"/>
      <c r="F30" s="273" t="s">
        <v>146</v>
      </c>
      <c r="G30" s="335">
        <f>ROUND(SUM(F23:F29),2)</f>
        <v>32159</v>
      </c>
    </row>
    <row r="31" spans="1:7" ht="13.5" thickBot="1">
      <c r="A31" s="261" t="s">
        <v>72</v>
      </c>
      <c r="B31" s="256"/>
      <c r="C31" s="256"/>
      <c r="D31" s="256"/>
      <c r="E31" s="256"/>
      <c r="F31" s="256"/>
      <c r="G31" s="256"/>
    </row>
    <row r="32" spans="1:7">
      <c r="A32" s="286" t="s">
        <v>151</v>
      </c>
      <c r="B32" s="263" t="s">
        <v>152</v>
      </c>
      <c r="C32" s="263" t="s">
        <v>153</v>
      </c>
      <c r="D32" s="263" t="s">
        <v>154</v>
      </c>
      <c r="E32" s="263" t="s">
        <v>155</v>
      </c>
      <c r="F32" s="264" t="s">
        <v>141</v>
      </c>
      <c r="G32" s="334"/>
    </row>
    <row r="33" spans="1:7">
      <c r="A33" s="287"/>
      <c r="B33" s="267"/>
      <c r="C33" s="267"/>
      <c r="D33" s="267"/>
      <c r="E33" s="267"/>
      <c r="F33" s="268"/>
      <c r="G33" s="334"/>
    </row>
    <row r="34" spans="1:7">
      <c r="A34" s="287"/>
      <c r="B34" s="267"/>
      <c r="C34" s="267"/>
      <c r="D34" s="267"/>
      <c r="E34" s="267"/>
      <c r="F34" s="268"/>
      <c r="G34" s="334"/>
    </row>
    <row r="35" spans="1:7">
      <c r="A35" s="287"/>
      <c r="B35" s="267"/>
      <c r="C35" s="267"/>
      <c r="D35" s="267"/>
      <c r="E35" s="267"/>
      <c r="F35" s="268"/>
      <c r="G35" s="334"/>
    </row>
    <row r="36" spans="1:7" ht="13.5" thickBot="1">
      <c r="A36" s="288"/>
      <c r="B36" s="282"/>
      <c r="C36" s="282"/>
      <c r="D36" s="282"/>
      <c r="E36" s="282"/>
      <c r="F36" s="289"/>
      <c r="G36" s="269"/>
    </row>
    <row r="37" spans="1:7" ht="13.5" thickBot="1">
      <c r="A37" s="256"/>
      <c r="B37" s="256"/>
      <c r="C37" s="256"/>
      <c r="D37" s="256"/>
      <c r="E37" s="256"/>
      <c r="F37" s="273" t="s">
        <v>146</v>
      </c>
      <c r="G37" s="335">
        <f>SUM(F33:F36)</f>
        <v>0</v>
      </c>
    </row>
    <row r="38" spans="1:7" ht="13.5" thickBot="1">
      <c r="A38" s="261" t="s">
        <v>78</v>
      </c>
      <c r="B38" s="256"/>
      <c r="C38" s="256"/>
      <c r="D38" s="256"/>
      <c r="E38" s="256"/>
      <c r="F38" s="256"/>
      <c r="G38" s="256"/>
    </row>
    <row r="39" spans="1:7">
      <c r="A39" s="290" t="s">
        <v>156</v>
      </c>
      <c r="B39" s="263" t="s">
        <v>157</v>
      </c>
      <c r="C39" s="263" t="s">
        <v>158</v>
      </c>
      <c r="D39" s="291" t="s">
        <v>159</v>
      </c>
      <c r="E39" s="264" t="s">
        <v>140</v>
      </c>
      <c r="F39" s="264" t="s">
        <v>141</v>
      </c>
      <c r="G39" s="334"/>
    </row>
    <row r="40" spans="1:7">
      <c r="A40" s="287" t="s">
        <v>160</v>
      </c>
      <c r="B40" s="267">
        <v>43471.89</v>
      </c>
      <c r="C40" s="292">
        <v>0.85</v>
      </c>
      <c r="D40" s="267">
        <f>ROUND(B40*C40+B40,2)</f>
        <v>80423</v>
      </c>
      <c r="E40" s="267">
        <v>0.1</v>
      </c>
      <c r="F40" s="268">
        <f>D40*E40</f>
        <v>8042.3</v>
      </c>
      <c r="G40" s="334"/>
    </row>
    <row r="41" spans="1:7">
      <c r="A41" s="287"/>
      <c r="B41" s="267"/>
      <c r="C41" s="292"/>
      <c r="D41" s="267"/>
      <c r="E41" s="267"/>
      <c r="F41" s="268"/>
      <c r="G41" s="334"/>
    </row>
    <row r="42" spans="1:7">
      <c r="A42" s="287"/>
      <c r="B42" s="267"/>
      <c r="C42" s="292"/>
      <c r="D42" s="267"/>
      <c r="E42" s="267"/>
      <c r="F42" s="268"/>
      <c r="G42" s="334"/>
    </row>
    <row r="43" spans="1:7">
      <c r="A43" s="287"/>
      <c r="B43" s="267"/>
      <c r="C43" s="267"/>
      <c r="D43" s="267"/>
      <c r="E43" s="267"/>
      <c r="F43" s="268"/>
      <c r="G43" s="334"/>
    </row>
    <row r="44" spans="1:7">
      <c r="A44" s="287"/>
      <c r="B44" s="267"/>
      <c r="C44" s="267"/>
      <c r="D44" s="267"/>
      <c r="E44" s="267"/>
      <c r="F44" s="268"/>
      <c r="G44" s="334"/>
    </row>
    <row r="45" spans="1:7">
      <c r="A45" s="287"/>
      <c r="B45" s="267"/>
      <c r="C45" s="267"/>
      <c r="D45" s="267"/>
      <c r="E45" s="267"/>
      <c r="F45" s="268"/>
      <c r="G45" s="334"/>
    </row>
    <row r="46" spans="1:7" ht="13.5" thickBot="1">
      <c r="A46" s="288"/>
      <c r="B46" s="270"/>
      <c r="C46" s="270"/>
      <c r="D46" s="270"/>
      <c r="E46" s="270"/>
      <c r="F46" s="271"/>
      <c r="G46" s="269"/>
    </row>
    <row r="47" spans="1:7" ht="13.5" thickBot="1">
      <c r="A47" s="256"/>
      <c r="B47" s="256"/>
      <c r="C47" s="256"/>
      <c r="D47" s="256"/>
      <c r="E47" s="256"/>
      <c r="F47" s="273" t="s">
        <v>146</v>
      </c>
      <c r="G47" s="335">
        <f>ROUND(SUM(F40:F46),2)</f>
        <v>8042.3</v>
      </c>
    </row>
    <row r="48" spans="1:7" ht="13.5" thickBot="1">
      <c r="A48" s="256"/>
      <c r="B48" s="256"/>
      <c r="C48" s="256"/>
      <c r="D48" s="256"/>
      <c r="E48" s="256"/>
      <c r="F48" s="294"/>
      <c r="G48" s="255"/>
    </row>
    <row r="49" spans="1:7" ht="13.5" thickBot="1">
      <c r="A49" s="256"/>
      <c r="B49" s="256"/>
      <c r="C49" s="256"/>
      <c r="D49" s="273" t="s">
        <v>162</v>
      </c>
      <c r="E49" s="294"/>
      <c r="F49" s="294"/>
      <c r="G49" s="335">
        <f>ROUND(SUM(G20+G30+G47+G37),2)</f>
        <v>41005.53</v>
      </c>
    </row>
    <row r="50" spans="1:7" ht="13.5" thickBot="1">
      <c r="A50" s="261" t="s">
        <v>84</v>
      </c>
      <c r="B50" s="256"/>
      <c r="C50" s="256"/>
      <c r="D50" s="256"/>
      <c r="E50" s="256"/>
      <c r="F50" s="256"/>
      <c r="G50" s="256"/>
    </row>
    <row r="51" spans="1:7">
      <c r="A51" s="275" t="s">
        <v>85</v>
      </c>
      <c r="B51" s="296"/>
      <c r="C51" s="296"/>
      <c r="D51" s="297"/>
      <c r="E51" s="297" t="s">
        <v>86</v>
      </c>
      <c r="F51" s="296" t="s">
        <v>87</v>
      </c>
      <c r="G51" s="336"/>
    </row>
    <row r="52" spans="1:7">
      <c r="A52" s="266"/>
      <c r="B52" s="299"/>
      <c r="C52" s="299"/>
      <c r="D52" s="267"/>
      <c r="E52" s="300">
        <v>0.05</v>
      </c>
      <c r="F52" s="337">
        <f>+G49*E52</f>
        <v>2050.2764999999999</v>
      </c>
      <c r="G52" s="338"/>
    </row>
    <row r="53" spans="1:7">
      <c r="A53" s="266"/>
      <c r="B53" s="299"/>
      <c r="C53" s="299"/>
      <c r="D53" s="267"/>
      <c r="E53" s="300">
        <v>0.03</v>
      </c>
      <c r="F53" s="337">
        <f>+G49*E53</f>
        <v>1230.1659</v>
      </c>
      <c r="G53" s="338"/>
    </row>
    <row r="54" spans="1:7" ht="13.5" thickBot="1">
      <c r="A54" s="269"/>
      <c r="B54" s="302"/>
      <c r="C54" s="302"/>
      <c r="D54" s="270"/>
      <c r="E54" s="303">
        <v>0.14000000000000001</v>
      </c>
      <c r="F54" s="339">
        <f>+G49*E54</f>
        <v>5740.7742000000007</v>
      </c>
      <c r="G54" s="340"/>
    </row>
    <row r="55" spans="1:7" ht="13.5" thickBot="1">
      <c r="A55" s="256"/>
      <c r="B55" s="256"/>
      <c r="C55" s="256"/>
      <c r="D55" s="256"/>
      <c r="E55" s="256"/>
      <c r="F55" s="273" t="s">
        <v>146</v>
      </c>
      <c r="G55" s="341">
        <f>F52+F53+F54</f>
        <v>9021.2165999999997</v>
      </c>
    </row>
    <row r="56" spans="1:7" ht="13.5" thickBot="1">
      <c r="A56" s="256"/>
      <c r="B56" s="256"/>
      <c r="C56" s="256"/>
      <c r="D56" s="256"/>
      <c r="E56" s="256"/>
      <c r="F56" s="256"/>
      <c r="G56" s="256"/>
    </row>
    <row r="57" spans="1:7" ht="13.5" thickBot="1">
      <c r="B57" s="256"/>
      <c r="C57" s="273" t="s">
        <v>163</v>
      </c>
      <c r="D57" s="294"/>
      <c r="E57" s="294"/>
      <c r="F57" s="294"/>
      <c r="G57" s="335">
        <f>ROUND(SUM(G49+G55),0)</f>
        <v>50027</v>
      </c>
    </row>
    <row r="58" spans="1:7">
      <c r="A58" s="306"/>
      <c r="B58" s="256"/>
      <c r="C58" s="273"/>
      <c r="D58" s="294"/>
      <c r="E58" s="294"/>
      <c r="F58" s="294"/>
      <c r="G58" s="255"/>
    </row>
    <row r="59" spans="1:7">
      <c r="A59" s="256"/>
      <c r="B59" s="256"/>
      <c r="C59" s="256"/>
      <c r="D59" s="256"/>
      <c r="E59" s="256"/>
      <c r="F59" s="256"/>
      <c r="G59" s="256"/>
    </row>
    <row r="60" spans="1:7">
      <c r="A60" s="259" t="s">
        <v>164</v>
      </c>
      <c r="B60" s="256"/>
      <c r="C60" s="256"/>
      <c r="D60" s="256"/>
      <c r="E60" s="306" t="s">
        <v>165</v>
      </c>
      <c r="G60" s="256"/>
    </row>
    <row r="61" spans="1:7" ht="20.25">
      <c r="A61" s="307"/>
      <c r="B61" s="294"/>
      <c r="C61" s="294"/>
      <c r="D61" s="294"/>
      <c r="E61" s="294"/>
      <c r="F61" s="294"/>
      <c r="G61" s="294"/>
    </row>
    <row r="62" spans="1:7">
      <c r="A62" s="259" t="s">
        <v>166</v>
      </c>
      <c r="B62" s="256"/>
      <c r="C62" s="256"/>
      <c r="D62" s="256"/>
      <c r="E62" s="259"/>
      <c r="F62" s="256"/>
      <c r="G62" s="256"/>
    </row>
    <row r="63" spans="1:7">
      <c r="A63" s="256"/>
      <c r="B63" s="256"/>
      <c r="C63" s="256"/>
      <c r="D63" s="256"/>
      <c r="E63" s="256"/>
      <c r="F63" s="256"/>
      <c r="G63" s="256"/>
    </row>
    <row r="64" spans="1:7">
      <c r="A64" s="256"/>
      <c r="B64" s="256"/>
      <c r="C64" s="256"/>
      <c r="D64" s="256"/>
      <c r="E64" s="256"/>
      <c r="F64" s="256"/>
      <c r="G64" s="256"/>
    </row>
    <row r="65" spans="1:7">
      <c r="A65" s="256"/>
      <c r="B65" s="256"/>
      <c r="C65" s="256"/>
      <c r="D65" s="256"/>
      <c r="E65" s="256"/>
      <c r="F65" s="256"/>
      <c r="G65" s="256"/>
    </row>
    <row r="66" spans="1:7">
      <c r="A66" s="256"/>
      <c r="B66" s="256"/>
      <c r="C66" s="256"/>
      <c r="D66" s="256"/>
      <c r="E66" s="256"/>
      <c r="F66" s="256"/>
      <c r="G66" s="256"/>
    </row>
  </sheetData>
  <mergeCells count="8">
    <mergeCell ref="A9:G9"/>
    <mergeCell ref="A10:G10"/>
    <mergeCell ref="A1:G1"/>
    <mergeCell ref="A2:G2"/>
    <mergeCell ref="A4:G4"/>
    <mergeCell ref="A5:G5"/>
    <mergeCell ref="A6:G6"/>
    <mergeCell ref="A7:G7"/>
  </mergeCells>
  <pageMargins left="0.70866141732283472" right="0.70866141732283472" top="0.74803149606299213" bottom="0.74803149606299213" header="0.31496062992125984" footer="0.31496062992125984"/>
  <pageSetup scale="6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infopath/2007/PartnerControls"/>
    <ds:schemaRef ds:uri="9d85dbaf-23eb-4e57-a637-93dcacc8b1a1"/>
    <ds:schemaRef ds:uri="http://schemas.microsoft.com/office/2006/documentManagement/types"/>
    <ds:schemaRef ds:uri="http://www.w3.org/XML/1998/namespace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a6cb9e4b-f1d1-4245-83ec-6cad768d538a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04E3FD0-759A-4829-ABDD-2911368E6A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2</vt:i4>
      </vt:variant>
    </vt:vector>
  </HeadingPairs>
  <TitlesOfParts>
    <vt:vector size="19" baseType="lpstr">
      <vt:lpstr>Presupuesto Oficial</vt:lpstr>
      <vt:lpstr>Propuesta Económica</vt:lpstr>
      <vt:lpstr>Indicar código del item de pago</vt:lpstr>
      <vt:lpstr>APU PERSIANA</vt:lpstr>
      <vt:lpstr>APU AIRE INSTALAR</vt:lpstr>
      <vt:lpstr>APU RECORRIDO</vt:lpstr>
      <vt:lpstr>APU FACHADA</vt:lpstr>
      <vt:lpstr>APU LOSA CUBIERTA</vt:lpstr>
      <vt:lpstr>APU CIELO RASO 3M</vt:lpstr>
      <vt:lpstr>APU PINTURA REJA</vt:lpstr>
      <vt:lpstr>APU PUERTA 2X2M</vt:lpstr>
      <vt:lpstr>APU PUERTA 2X0,9M</vt:lpstr>
      <vt:lpstr>APU CUBIERTA PARQUEADERO</vt:lpstr>
      <vt:lpstr>APU POLICARBONATO</vt:lpstr>
      <vt:lpstr>APU CERRAMIENTO</vt:lpstr>
      <vt:lpstr>APU VENTANERÍA</vt:lpstr>
      <vt:lpstr>APU VIDRIOS</vt:lpstr>
      <vt:lpstr>'Presupuesto Oficial'!Área_de_impresión</vt:lpstr>
      <vt:lpstr>'Propuesta Económica'!Área_de_impresión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Luis Eduardo Ledezma</cp:lastModifiedBy>
  <cp:revision/>
  <dcterms:created xsi:type="dcterms:W3CDTF">2018-04-18T13:08:10Z</dcterms:created>
  <dcterms:modified xsi:type="dcterms:W3CDTF">2020-09-24T13:07:17Z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19436300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