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Mi unidad\WONDER OFICINA\CONTRATACIÓN  REGIONAL CARIBE\2025\MÍNIMA\PLANTA ELECTRICA SAN ANDRES\"/>
    </mc:Choice>
  </mc:AlternateContent>
  <bookViews>
    <workbookView xWindow="0" yWindow="0" windowWidth="28800" windowHeight="11715" activeTab="1"/>
  </bookViews>
  <sheets>
    <sheet name="ANEXO 1 - COTIZACIONES" sheetId="1" r:id="rId1"/>
    <sheet name="ANEXO 2 - EST SECTOR" sheetId="4"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4" l="1"/>
  <c r="AF10" i="1"/>
  <c r="AF8" i="1"/>
  <c r="AF7" i="1"/>
  <c r="AG6" i="1"/>
  <c r="AG7" i="1"/>
  <c r="AG8" i="1"/>
  <c r="AG9" i="1"/>
  <c r="AG10" i="1"/>
  <c r="AG11" i="1"/>
  <c r="AG12" i="1"/>
  <c r="AG5" i="1"/>
  <c r="AE6" i="1"/>
  <c r="AF6" i="1"/>
  <c r="AE7" i="1"/>
  <c r="AE8" i="1"/>
  <c r="AE9" i="1"/>
  <c r="AF9" i="1"/>
  <c r="AE10" i="1"/>
  <c r="AE11" i="1"/>
  <c r="AF11" i="1"/>
  <c r="AE12" i="1"/>
  <c r="AF12" i="1"/>
  <c r="AF5" i="1"/>
  <c r="AE5" i="1"/>
  <c r="AC13" i="1"/>
  <c r="AC6" i="1"/>
  <c r="AC7" i="1"/>
  <c r="AC8" i="1"/>
  <c r="AC9" i="1"/>
  <c r="AC10" i="1"/>
  <c r="AC11" i="1"/>
  <c r="AC12" i="1"/>
  <c r="AC5" i="1"/>
  <c r="AB16" i="1"/>
  <c r="AG13" i="1" l="1"/>
  <c r="T6" i="1"/>
  <c r="T7" i="1"/>
  <c r="T8" i="1"/>
  <c r="T9" i="1"/>
  <c r="T10" i="1"/>
  <c r="T11" i="1"/>
  <c r="T12" i="1"/>
  <c r="T5" i="1"/>
  <c r="F6" i="4" l="1"/>
  <c r="F7" i="4"/>
  <c r="G7" i="4"/>
  <c r="F8" i="4"/>
  <c r="G8" i="4" s="1"/>
  <c r="F9" i="4"/>
  <c r="G9" i="4"/>
  <c r="F10" i="4"/>
  <c r="G10" i="4" s="1"/>
  <c r="F11" i="4"/>
  <c r="G11" i="4" s="1"/>
  <c r="F12" i="4"/>
  <c r="AB14" i="1"/>
  <c r="AB13" i="1"/>
  <c r="AA6" i="1"/>
  <c r="AB6" i="1"/>
  <c r="AA7" i="1"/>
  <c r="AB7" i="1"/>
  <c r="AA8" i="1"/>
  <c r="AB8" i="1"/>
  <c r="AA9" i="1"/>
  <c r="AB9" i="1"/>
  <c r="AA10" i="1"/>
  <c r="AB10" i="1"/>
  <c r="AA11" i="1"/>
  <c r="AB11" i="1"/>
  <c r="AA12" i="1"/>
  <c r="AB12" i="1"/>
  <c r="AB5" i="1"/>
  <c r="AA5" i="1"/>
  <c r="Z13" i="1"/>
  <c r="Y6" i="1"/>
  <c r="Z6" i="1"/>
  <c r="Y7" i="1"/>
  <c r="Z7" i="1"/>
  <c r="Y8" i="1"/>
  <c r="Z8" i="1"/>
  <c r="Y9" i="1"/>
  <c r="Z9" i="1"/>
  <c r="Y10" i="1"/>
  <c r="Z10" i="1"/>
  <c r="Y11" i="1"/>
  <c r="Z11" i="1"/>
  <c r="Y12" i="1"/>
  <c r="Z12" i="1"/>
  <c r="Z5" i="1"/>
  <c r="Y5" i="1"/>
  <c r="O6" i="1"/>
  <c r="P6" i="1"/>
  <c r="Q6" i="1"/>
  <c r="R6" i="1"/>
  <c r="O7" i="1"/>
  <c r="P7" i="1"/>
  <c r="Q7" i="1"/>
  <c r="R7" i="1"/>
  <c r="O8" i="1"/>
  <c r="P8" i="1"/>
  <c r="Q8" i="1"/>
  <c r="R8" i="1"/>
  <c r="O9" i="1"/>
  <c r="P9" i="1"/>
  <c r="Q9" i="1"/>
  <c r="R9" i="1"/>
  <c r="O10" i="1"/>
  <c r="P10" i="1"/>
  <c r="Q10" i="1"/>
  <c r="R10" i="1"/>
  <c r="O11" i="1"/>
  <c r="P11" i="1"/>
  <c r="Q11" i="1"/>
  <c r="R11" i="1"/>
  <c r="O12" i="1"/>
  <c r="P12" i="1"/>
  <c r="Q12" i="1"/>
  <c r="R12" i="1"/>
  <c r="O5" i="1"/>
  <c r="R5" i="1" s="1"/>
  <c r="A11" i="4"/>
  <c r="B11" i="4"/>
  <c r="C11" i="4"/>
  <c r="D11" i="4"/>
  <c r="A12" i="4"/>
  <c r="B12" i="4"/>
  <c r="C12" i="4"/>
  <c r="D12" i="4"/>
  <c r="A6" i="4"/>
  <c r="B6" i="4"/>
  <c r="C6" i="4"/>
  <c r="D6" i="4"/>
  <c r="A7" i="4"/>
  <c r="B7" i="4"/>
  <c r="C7" i="4"/>
  <c r="D7" i="4"/>
  <c r="A8" i="4"/>
  <c r="B8" i="4"/>
  <c r="C8" i="4"/>
  <c r="D8" i="4"/>
  <c r="A9" i="4"/>
  <c r="B9" i="4"/>
  <c r="C9" i="4"/>
  <c r="D9" i="4"/>
  <c r="A10" i="4"/>
  <c r="B10" i="4"/>
  <c r="C10" i="4"/>
  <c r="D10" i="4"/>
  <c r="B5" i="4"/>
  <c r="C5" i="4"/>
  <c r="D5" i="4"/>
  <c r="A5" i="4"/>
  <c r="G12" i="4" l="1"/>
  <c r="G6" i="4"/>
  <c r="W6" i="1"/>
  <c r="W7" i="1"/>
  <c r="W8" i="1"/>
  <c r="W9" i="1"/>
  <c r="W10" i="1"/>
  <c r="W11" i="1"/>
  <c r="W12" i="1"/>
  <c r="W5" i="1"/>
  <c r="W13" i="1" s="1"/>
  <c r="O18" i="1"/>
  <c r="N6" i="1" l="1"/>
  <c r="N7" i="1"/>
  <c r="N8" i="1"/>
  <c r="N9" i="1"/>
  <c r="U9" i="1"/>
  <c r="N10" i="1"/>
  <c r="U10" i="1"/>
  <c r="N11" i="1"/>
  <c r="N12" i="1"/>
  <c r="U12" i="1"/>
  <c r="U11" i="1" l="1"/>
  <c r="U8" i="1"/>
  <c r="U7" i="1"/>
  <c r="U6" i="1"/>
  <c r="F5" i="4"/>
  <c r="G5" i="4" s="1"/>
  <c r="G13" i="4" s="1"/>
  <c r="N5" i="1"/>
  <c r="U5" i="1" l="1"/>
  <c r="U13" i="1" s="1"/>
  <c r="Z14" i="1" s="1"/>
  <c r="P5" i="1"/>
  <c r="Q5" i="1" l="1"/>
</calcChain>
</file>

<file path=xl/sharedStrings.xml><?xml version="1.0" encoding="utf-8"?>
<sst xmlns="http://schemas.openxmlformats.org/spreadsheetml/2006/main" count="61" uniqueCount="40">
  <si>
    <t>ÍTEM</t>
  </si>
  <si>
    <t>TOTAL</t>
  </si>
  <si>
    <t>VALOR UNITARIO
SIN IVA</t>
  </si>
  <si>
    <t xml:space="preserve">DESCRIPCIÓN BIEN O SERVICIO </t>
  </si>
  <si>
    <t>UNIDAD DE MEDIDA</t>
  </si>
  <si>
    <t>ANEXO 1 - ANALISIS DE COTIZACIONES</t>
  </si>
  <si>
    <t>NECESIDAD</t>
  </si>
  <si>
    <t>COTIZACION 1</t>
  </si>
  <si>
    <t>ANALISIS DE COTIZACIONES</t>
  </si>
  <si>
    <t>NOTAS:</t>
  </si>
  <si>
    <t>ESTUDIO DEL SECTOR</t>
  </si>
  <si>
    <t>COTIZACION 2</t>
  </si>
  <si>
    <t>COTIZACION 3</t>
  </si>
  <si>
    <t xml:space="preserve">VALOR COTIZACIÓN HÁBIL MÁS BAJA                                                                                                    </t>
  </si>
  <si>
    <t xml:space="preserve">PROMEDIO                                                                                </t>
  </si>
  <si>
    <t xml:space="preserve">VALOR COTIZACIÓN  HÁBIL MÁS ALTA                                                                                                   </t>
  </si>
  <si>
    <t>PORCENTAJE DIFERENCIAL (BAJA/PROMEDIO)</t>
  </si>
  <si>
    <t>MEDIA ARITMETICA BAJA</t>
  </si>
  <si>
    <t>40% &gt; / &lt;</t>
  </si>
  <si>
    <t xml:space="preserve"> </t>
  </si>
  <si>
    <t>CANTIDAD</t>
  </si>
  <si>
    <t>COTIZACION 4</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</si>
  <si>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</si>
  <si>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Suministro, instalación, pruebas y puesta en funcionamiento de planta eléctrica de emergencia cabinada entre 40 y 50 KVA/32 y 40 KW, 220/127 Voltios, 60 Hz., con cabina insonora para intemperie y pintura resistente a ambientes salinos, incluye garantía y mantenimientos, según especificaciones de la ficha técnica.</t>
  </si>
  <si>
    <t>GL</t>
  </si>
  <si>
    <t>Suministro e instalación de acometidas de:
1. Fuerza desde planta eléctrica hasta transferencia eléctrica automática de carga en conductor de Cobre THHN/THWN-2 CT, 90°C., 3#1/0 F +  1#1/0 N + 1#2 T., incluye terminales y demás accesorios para su correcta instalación.
2. Alimentación de precalentador y cargador de baterías, según requerimiento de la planta eléctrica suministrada, incluye terminales y demás accesorios para su correcta instalación.
3. Control entre planta eléctrica de emergencia y transferencia eléctrica automática de carga, según requerimientos de planta eléctrica suministrada, incluye terminales y demás accesorios para su correcta instalación</t>
  </si>
  <si>
    <t>ML</t>
  </si>
  <si>
    <t>Suministro e instalación de tubería de escape (exosto) con silenciador tipo residencial con aislamiento térmico y sonoro para planta, incluye curvas y demás accesorios para su correcta conexión e instalación.</t>
  </si>
  <si>
    <t>Suministro e instalación de ductos de alimentación de aire fresco y salida de aire caliente del equipo y demás accesorios para su correcta conexión e instalación.</t>
  </si>
  <si>
    <t>Suministro e instalación de Puesta a Tierra para planta eléctrica de emergencia; mediante una varilla en Cu CW de 5/8"x2.4 m, incluyendo preparación de tierra. Resistencia medida deberá ser menor de 5 ohmios, según norma AE-281 de CODENSA o equivalente de SOPESA. Incluye caja de inspección con tapa según norma, regatas y resanes y demás accesorios para su correcta conexión e instalación.</t>
  </si>
  <si>
    <t>Suministro e instalación de tubería IMC de 2" para ambientes corrosivos. Incluye cajas de paso, accesorios, uniones, curvas, conectores, terminales, regatas y resanes y demás accesorios para su correcta conexión e instalación.</t>
  </si>
  <si>
    <t>Conexionado, pruebas y puesta en funcionamiento de transferencia eléctrica automática de carga con capacidad de 75 KVA/60 KW., existente.</t>
  </si>
  <si>
    <t>Garantía y mantenimiento técnico integral especializado con suministro de insumos y repuestos por tres (3) años con mínimo una visita de mantenimiento preventivo anual con suministro de insumos y repuestos, y atención a todas las llamadas de emergencia que se presenten durante el tiempo de garantía en un tiempo no mayor a dos horas luego de la llamada.</t>
  </si>
  <si>
    <t>Adquisición, instalación y puesta en funcionamiento  de planta eléctrica  para la Fiscalía seccional San Andrés Barrio Sarie bay Cra 16 Calle 1.</t>
  </si>
  <si>
    <t xml:space="preserve">VALOR UNITARIO
</t>
  </si>
  <si>
    <t>MEDIA AIRTI</t>
  </si>
  <si>
    <t xml:space="preserve">VALOR TOTAL </t>
  </si>
  <si>
    <t>1) Se realizó el estudio con 3 cotizaciones de empresas del mercado</t>
  </si>
  <si>
    <t xml:space="preserve">2) Para establecer el valor del  estudio ítem x ítem; se utilizó la formula de media aritmetica baja </t>
  </si>
  <si>
    <t>ANEXO 2 - ESTUDIO DEL SECTOR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</si>
</sst>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
    <numFmt numFmtId="165" formatCode="&quot;$&quot;#,##0"/>
    <numFmt numFmtId="166" formatCode="&quot;$&quot;\ #,##0.00"/>
    <numFmt numFmtId="167" formatCode="_-* #,##0_-;\-* #,##0_-;_-* &quot;-&quot;??_-;_-@_-"/>
  </numFmts>
  <fonts count="21" x14ac:knownFonts="1">
    <font>
      <sz val="11"/>
      <color theme="1"/>
      <name val="Calibri"/>
      <family val="2"/>
      <scheme val="minor"/>
    </font>
    <font>
      <b/>
      <sz val="10"/>
      <color theme="1"/>
      <name val="Arial Narrow"/>
      <family val="2"/>
    </font>
    <font>
      <sz val="10"/>
      <color theme="1"/>
      <name val="Arial Narrow"/>
      <family val="2"/>
    </font>
    <font>
      <i/>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sz val="8"/>
      <color rgb="FFFF0000"/>
      <name val="Arial Narrow"/>
      <family val="2"/>
    </font>
    <font>
      <b/>
      <sz val="9"/>
      <color rgb="FFFF0000"/>
      <name val="Arial Narrow"/>
      <family val="2"/>
    </font>
    <font>
      <sz val="9"/>
      <color rgb="FF000000"/>
      <name val="Arial"/>
      <family val="2"/>
    </font>
    <font>
      <sz val="9"/>
      <color theme="1"/>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s>
  <cellStyleXfs count="4">
    <xf numFmtId="0" fontId="0" fillId="0" borderId="0"/>
    <xf numFmtId="9" fontId="6" fillId="0" borderId="0" applyFont="0" applyFill="0" applyBorder="0" applyAlignment="0" applyProtection="0"/>
    <xf numFmtId="0" fontId="15" fillId="0" borderId="0"/>
    <xf numFmtId="43" fontId="6" fillId="0" borderId="0" applyFont="0" applyFill="0" applyBorder="0" applyAlignment="0" applyProtection="0"/>
  </cellStyleXfs>
  <cellXfs count="67">
    <xf numFmtId="0" fontId="0" fillId="0" borderId="0" xfId="0"/>
    <xf numFmtId="0" fontId="2" fillId="0" borderId="0" xfId="0" applyFont="1"/>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0" borderId="0" xfId="0" applyFont="1"/>
    <xf numFmtId="0" fontId="2" fillId="3" borderId="3" xfId="0" applyFont="1" applyFill="1" applyBorder="1"/>
    <xf numFmtId="0" fontId="2" fillId="3" borderId="4" xfId="0" applyFont="1" applyFill="1" applyBorder="1"/>
    <xf numFmtId="0" fontId="1" fillId="3" borderId="2" xfId="0" applyFont="1" applyFill="1" applyBorder="1" applyAlignment="1">
      <alignment vertical="center"/>
    </xf>
    <xf numFmtId="0" fontId="8" fillId="0" borderId="0" xfId="0" applyFont="1" applyFill="1" applyBorder="1" applyAlignment="1">
      <alignment horizontal="center" vertical="center" wrapText="1"/>
    </xf>
    <xf numFmtId="0" fontId="10" fillId="0" borderId="0" xfId="0" applyFont="1"/>
    <xf numFmtId="0" fontId="11" fillId="0" borderId="0" xfId="0" applyFont="1" applyFill="1"/>
    <xf numFmtId="0" fontId="12" fillId="0" borderId="0" xfId="0" applyFont="1" applyFill="1" applyAlignment="1">
      <alignment vertical="center"/>
    </xf>
    <xf numFmtId="0" fontId="13" fillId="0" borderId="0" xfId="0" applyFont="1" applyFill="1" applyAlignment="1">
      <alignment vertical="center"/>
    </xf>
    <xf numFmtId="0" fontId="10" fillId="0" borderId="0" xfId="0" applyFont="1" applyFill="1"/>
    <xf numFmtId="0" fontId="10" fillId="0" borderId="0" xfId="0" applyFont="1" applyFill="1" applyAlignment="1">
      <alignment vertical="center"/>
    </xf>
    <xf numFmtId="0" fontId="10" fillId="0" borderId="0" xfId="0" applyFont="1" applyAlignment="1">
      <alignment vertical="center"/>
    </xf>
    <xf numFmtId="0" fontId="9" fillId="0" borderId="0" xfId="0" applyFont="1"/>
    <xf numFmtId="0" fontId="14" fillId="0" borderId="0" xfId="0" applyFont="1" applyFill="1"/>
    <xf numFmtId="0" fontId="11" fillId="0" borderId="0" xfId="0" applyFont="1" applyFill="1" applyAlignment="1">
      <alignment horizontal="center" vertical="center"/>
    </xf>
    <xf numFmtId="0" fontId="4" fillId="2" borderId="8" xfId="0" applyFont="1" applyFill="1" applyBorder="1" applyAlignment="1">
      <alignment horizontal="center" vertical="center" wrapText="1"/>
    </xf>
    <xf numFmtId="164" fontId="2" fillId="0" borderId="1" xfId="0" applyNumberFormat="1" applyFont="1" applyBorder="1" applyAlignment="1">
      <alignment horizontal="center" vertical="center"/>
    </xf>
    <xf numFmtId="0" fontId="12" fillId="6" borderId="1" xfId="2" applyFont="1" applyFill="1" applyBorder="1" applyAlignment="1">
      <alignment horizontal="center" wrapText="1"/>
    </xf>
    <xf numFmtId="0" fontId="12" fillId="6" borderId="1" xfId="2" applyFont="1" applyFill="1" applyBorder="1" applyAlignment="1">
      <alignment horizontal="center" vertical="center" wrapText="1"/>
    </xf>
    <xf numFmtId="165" fontId="16" fillId="5" borderId="1" xfId="2" applyNumberFormat="1" applyFont="1" applyFill="1" applyBorder="1" applyAlignment="1">
      <alignment horizontal="center" vertical="center" wrapText="1"/>
    </xf>
    <xf numFmtId="10" fontId="16" fillId="0" borderId="1" xfId="1" applyNumberFormat="1" applyFont="1" applyFill="1" applyBorder="1" applyAlignment="1">
      <alignment horizontal="center" vertical="center" wrapText="1"/>
    </xf>
    <xf numFmtId="0" fontId="9" fillId="4" borderId="8" xfId="0" applyFont="1" applyFill="1" applyBorder="1" applyAlignment="1">
      <alignment horizontal="center" vertical="center" wrapText="1"/>
    </xf>
    <xf numFmtId="0" fontId="10" fillId="0" borderId="0" xfId="0" applyFont="1" applyFill="1" applyAlignment="1">
      <alignment vertical="center" wrapText="1"/>
    </xf>
    <xf numFmtId="166" fontId="2" fillId="0" borderId="1" xfId="0" applyNumberFormat="1" applyFont="1" applyBorder="1" applyAlignment="1">
      <alignment horizontal="center" vertical="center"/>
    </xf>
    <xf numFmtId="166" fontId="2" fillId="3" borderId="2" xfId="0" applyNumberFormat="1" applyFont="1" applyFill="1" applyBorder="1"/>
    <xf numFmtId="166" fontId="1" fillId="3" borderId="1" xfId="0" applyNumberFormat="1" applyFont="1" applyFill="1" applyBorder="1" applyAlignment="1">
      <alignment horizontal="center" vertical="center"/>
    </xf>
    <xf numFmtId="0" fontId="17" fillId="0" borderId="0" xfId="0" applyFont="1" applyFill="1" applyAlignment="1">
      <alignment vertical="center"/>
    </xf>
    <xf numFmtId="0" fontId="17" fillId="0" borderId="0" xfId="0" applyFont="1" applyFill="1"/>
    <xf numFmtId="0" fontId="19" fillId="0" borderId="1" xfId="0" applyFont="1" applyBorder="1" applyAlignment="1">
      <alignment horizontal="center" vertical="center"/>
    </xf>
    <xf numFmtId="0" fontId="20" fillId="0" borderId="10" xfId="0" applyFont="1" applyBorder="1" applyAlignment="1">
      <alignment horizontal="center" vertical="center" wrapText="1"/>
    </xf>
    <xf numFmtId="0" fontId="20" fillId="0" borderId="9" xfId="0" applyFont="1" applyBorder="1" applyAlignment="1">
      <alignment horizontal="justify" vertical="center" wrapText="1"/>
    </xf>
    <xf numFmtId="0" fontId="19" fillId="0" borderId="2" xfId="0" applyFont="1" applyBorder="1" applyAlignment="1">
      <alignment horizontal="center" vertical="center"/>
    </xf>
    <xf numFmtId="43" fontId="10" fillId="0" borderId="0" xfId="3" applyFont="1" applyFill="1" applyAlignment="1">
      <alignment vertical="center" wrapText="1"/>
    </xf>
    <xf numFmtId="43" fontId="2" fillId="0" borderId="0" xfId="3" applyFont="1"/>
    <xf numFmtId="43" fontId="2" fillId="0" borderId="0" xfId="0" applyNumberFormat="1" applyFont="1"/>
    <xf numFmtId="164" fontId="2" fillId="0" borderId="0" xfId="0" applyNumberFormat="1" applyFont="1"/>
    <xf numFmtId="166" fontId="2" fillId="0" borderId="0" xfId="0" applyNumberFormat="1" applyFont="1"/>
    <xf numFmtId="167" fontId="2" fillId="0" borderId="0" xfId="3" applyNumberFormat="1" applyFont="1"/>
    <xf numFmtId="164" fontId="1" fillId="3" borderId="1" xfId="0" applyNumberFormat="1" applyFont="1" applyFill="1" applyBorder="1" applyAlignment="1">
      <alignment horizontal="center" vertical="center"/>
    </xf>
    <xf numFmtId="164" fontId="11" fillId="0" borderId="0" xfId="0" applyNumberFormat="1" applyFont="1" applyFill="1"/>
    <xf numFmtId="43" fontId="5" fillId="0" borderId="0" xfId="3" applyFont="1"/>
    <xf numFmtId="43" fontId="11" fillId="0" borderId="0" xfId="3" applyFont="1" applyFill="1"/>
    <xf numFmtId="0" fontId="20" fillId="0" borderId="9" xfId="0" applyFont="1" applyFill="1" applyBorder="1" applyAlignment="1">
      <alignment horizontal="justify" vertical="center" wrapText="1"/>
    </xf>
    <xf numFmtId="0" fontId="2" fillId="0" borderId="1" xfId="0" applyFont="1" applyBorder="1" applyAlignment="1">
      <alignment horizontal="center" vertical="center" wrapText="1"/>
    </xf>
    <xf numFmtId="0" fontId="20" fillId="0" borderId="12" xfId="0" applyFont="1" applyFill="1" applyBorder="1" applyAlignment="1">
      <alignment horizontal="justify" vertical="center" wrapText="1"/>
    </xf>
    <xf numFmtId="0" fontId="20" fillId="0" borderId="13" xfId="0" applyFont="1" applyBorder="1" applyAlignment="1">
      <alignment horizontal="center" vertical="center" wrapText="1"/>
    </xf>
    <xf numFmtId="0" fontId="20" fillId="0" borderId="14" xfId="0" applyFont="1" applyBorder="1" applyAlignment="1">
      <alignment horizontal="justify" vertical="center" wrapText="1"/>
    </xf>
    <xf numFmtId="0" fontId="20" fillId="0" borderId="15" xfId="0" applyFont="1" applyBorder="1" applyAlignment="1">
      <alignment horizontal="center" vertical="center" wrapText="1"/>
    </xf>
    <xf numFmtId="0" fontId="19" fillId="0" borderId="16" xfId="0" applyFont="1" applyBorder="1" applyAlignment="1">
      <alignment horizontal="justify" vertical="center" wrapText="1"/>
    </xf>
    <xf numFmtId="0" fontId="19" fillId="0" borderId="11" xfId="0" applyFont="1" applyBorder="1" applyAlignment="1">
      <alignment horizontal="center" vertical="center"/>
    </xf>
    <xf numFmtId="3" fontId="19" fillId="0" borderId="11" xfId="0" applyNumberFormat="1" applyFont="1" applyFill="1" applyBorder="1" applyAlignment="1">
      <alignment horizontal="center" vertical="center"/>
    </xf>
    <xf numFmtId="0" fontId="5" fillId="0" borderId="1" xfId="0" applyFont="1" applyBorder="1" applyAlignment="1">
      <alignment horizontal="justify" vertical="center" wrapText="1"/>
    </xf>
    <xf numFmtId="0" fontId="18" fillId="0" borderId="0" xfId="0" applyFont="1" applyFill="1" applyAlignment="1">
      <alignment horizontal="left" vertical="justify" wrapText="1"/>
    </xf>
    <xf numFmtId="0" fontId="18" fillId="0" borderId="0" xfId="0" applyFont="1" applyFill="1" applyAlignment="1">
      <alignment horizontal="left" wrapText="1"/>
    </xf>
    <xf numFmtId="0" fontId="10" fillId="0" borderId="0" xfId="0" applyFont="1" applyFill="1" applyAlignment="1">
      <alignment vertical="center" wrapText="1"/>
    </xf>
    <xf numFmtId="0" fontId="7" fillId="4" borderId="1"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7" fillId="3"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4">
    <cellStyle name="Millares" xfId="3" builtinId="3"/>
    <cellStyle name="Normal" xfId="0" builtinId="0"/>
    <cellStyle name="Normal_HERRAMIENTAS PARA TRANSPORTE" xfId="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89594</xdr:colOff>
      <xdr:row>1</xdr:row>
      <xdr:rowOff>111243</xdr:rowOff>
    </xdr:from>
    <xdr:to>
      <xdr:col>1</xdr:col>
      <xdr:colOff>2252071</xdr:colOff>
      <xdr:row>1</xdr:row>
      <xdr:rowOff>520411</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0594" y="371016"/>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80935</xdr:colOff>
      <xdr:row>1</xdr:row>
      <xdr:rowOff>180517</xdr:rowOff>
    </xdr:from>
    <xdr:to>
      <xdr:col>1</xdr:col>
      <xdr:colOff>2243412</xdr:colOff>
      <xdr:row>1</xdr:row>
      <xdr:rowOff>589685</xdr:rowOff>
    </xdr:to>
    <xdr:pic>
      <xdr:nvPicPr>
        <xdr:cNvPr id="2" name="Picture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1935" y="474926"/>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8"/>
  <sheetViews>
    <sheetView topLeftCell="A13" zoomScale="110" zoomScaleNormal="110" workbookViewId="0">
      <selection activeCell="B6" sqref="B6"/>
    </sheetView>
  </sheetViews>
  <sheetFormatPr baseColWidth="10" defaultRowHeight="12.75" outlineLevelCol="1" x14ac:dyDescent="0.2"/>
  <cols>
    <col min="1" max="1" width="5.7109375" style="1" customWidth="1"/>
    <col min="2" max="2" width="53" style="1" customWidth="1"/>
    <col min="3" max="3" width="14.140625" style="1" customWidth="1"/>
    <col min="4" max="4" width="13.7109375" style="1" customWidth="1"/>
    <col min="5" max="5" width="3.140625" style="1" customWidth="1"/>
    <col min="6" max="6" width="16.140625" style="1" customWidth="1"/>
    <col min="7" max="7" width="3.140625" style="1" customWidth="1"/>
    <col min="8" max="8" width="16.140625" style="1" customWidth="1"/>
    <col min="9" max="9" width="3.140625" style="1" customWidth="1"/>
    <col min="10" max="10" width="15.5703125" style="1" customWidth="1"/>
    <col min="11" max="11" width="3.140625" style="1" customWidth="1"/>
    <col min="12" max="12" width="15.5703125" style="1" hidden="1" customWidth="1"/>
    <col min="13" max="13" width="3.140625" style="1" customWidth="1"/>
    <col min="14" max="18" width="13.28515625" style="1" hidden="1" customWidth="1" outlineLevel="1"/>
    <col min="19" max="19" width="3.140625" style="1" customWidth="1" outlineLevel="1"/>
    <col min="20" max="20" width="17.140625" style="1" customWidth="1"/>
    <col min="21" max="21" width="14.42578125" style="1" customWidth="1"/>
    <col min="22" max="22" width="11.42578125" style="1"/>
    <col min="23" max="23" width="13.140625" style="1" hidden="1" customWidth="1"/>
    <col min="24" max="25" width="0" style="1" hidden="1" customWidth="1"/>
    <col min="26" max="26" width="13.140625" style="1" hidden="1" customWidth="1"/>
    <col min="27" max="27" width="12.28515625" style="1" hidden="1" customWidth="1"/>
    <col min="28" max="28" width="13.140625" style="1" hidden="1" customWidth="1"/>
    <col min="29" max="29" width="13.140625" style="37" hidden="1" customWidth="1"/>
    <col min="30" max="33" width="0" style="1" hidden="1" customWidth="1"/>
    <col min="34" max="16384" width="11.42578125" style="1"/>
  </cols>
  <sheetData>
    <row r="1" spans="1:33" ht="20.25" customHeight="1" x14ac:dyDescent="0.2">
      <c r="A1" s="59" t="s">
        <v>5</v>
      </c>
      <c r="B1" s="59"/>
      <c r="C1" s="59"/>
      <c r="D1" s="59"/>
      <c r="E1" s="59"/>
      <c r="F1" s="59"/>
      <c r="G1" s="59"/>
      <c r="H1" s="59"/>
      <c r="I1" s="59"/>
      <c r="J1" s="59"/>
      <c r="K1" s="59"/>
      <c r="L1" s="59"/>
      <c r="M1" s="59"/>
      <c r="N1" s="59"/>
      <c r="O1" s="59"/>
      <c r="P1" s="59"/>
      <c r="Q1" s="59"/>
      <c r="R1" s="59"/>
      <c r="S1" s="59"/>
      <c r="T1" s="59"/>
      <c r="U1" s="59"/>
    </row>
    <row r="2" spans="1:33" ht="48.75" customHeight="1" x14ac:dyDescent="0.2">
      <c r="A2" s="60"/>
      <c r="B2" s="60"/>
      <c r="C2" s="61" t="s">
        <v>33</v>
      </c>
      <c r="D2" s="61"/>
      <c r="E2" s="61"/>
      <c r="F2" s="61"/>
      <c r="G2" s="61"/>
      <c r="H2" s="61"/>
      <c r="I2" s="61"/>
      <c r="J2" s="61"/>
      <c r="K2" s="61"/>
      <c r="L2" s="61"/>
      <c r="M2" s="61"/>
      <c r="N2" s="61"/>
      <c r="O2" s="61"/>
      <c r="P2" s="61"/>
      <c r="Q2" s="61"/>
      <c r="R2" s="61"/>
      <c r="S2" s="61"/>
      <c r="T2" s="61"/>
      <c r="U2" s="61"/>
    </row>
    <row r="3" spans="1:33" ht="29.25" customHeight="1" x14ac:dyDescent="0.25">
      <c r="A3" s="62" t="s">
        <v>6</v>
      </c>
      <c r="B3" s="63"/>
      <c r="C3" s="63"/>
      <c r="D3" s="64"/>
      <c r="E3" s="8"/>
      <c r="F3" s="25" t="s">
        <v>7</v>
      </c>
      <c r="G3" s="9"/>
      <c r="H3" s="25" t="s">
        <v>11</v>
      </c>
      <c r="I3" s="9"/>
      <c r="J3" s="25" t="s">
        <v>12</v>
      </c>
      <c r="K3" s="9"/>
      <c r="L3" s="25" t="s">
        <v>21</v>
      </c>
      <c r="M3" s="9"/>
      <c r="N3" s="21" t="s">
        <v>13</v>
      </c>
      <c r="O3" s="22" t="s">
        <v>14</v>
      </c>
      <c r="P3" s="21" t="s">
        <v>15</v>
      </c>
      <c r="Q3" s="21" t="s">
        <v>16</v>
      </c>
      <c r="R3" s="21" t="s">
        <v>17</v>
      </c>
      <c r="S3" s="9"/>
      <c r="T3" s="65" t="s">
        <v>8</v>
      </c>
      <c r="U3" s="65"/>
      <c r="W3" s="1" t="s">
        <v>35</v>
      </c>
    </row>
    <row r="4" spans="1:33" s="4" customFormat="1" ht="43.5" customHeight="1" thickBot="1" x14ac:dyDescent="0.3">
      <c r="A4" s="3" t="s">
        <v>0</v>
      </c>
      <c r="B4" s="3" t="s">
        <v>3</v>
      </c>
      <c r="C4" s="3" t="s">
        <v>4</v>
      </c>
      <c r="D4" s="3" t="s">
        <v>20</v>
      </c>
      <c r="F4" s="3" t="s">
        <v>34</v>
      </c>
      <c r="H4" s="3" t="s">
        <v>34</v>
      </c>
      <c r="J4" s="3" t="s">
        <v>34</v>
      </c>
      <c r="L4" s="3" t="s">
        <v>34</v>
      </c>
      <c r="N4" s="3" t="s">
        <v>2</v>
      </c>
      <c r="O4" s="3" t="s">
        <v>2</v>
      </c>
      <c r="P4" s="3" t="s">
        <v>2</v>
      </c>
      <c r="Q4" s="22" t="s">
        <v>18</v>
      </c>
      <c r="R4" s="3" t="s">
        <v>2</v>
      </c>
      <c r="T4" s="3" t="s">
        <v>34</v>
      </c>
      <c r="U4" s="3" t="s">
        <v>36</v>
      </c>
      <c r="AC4" s="44"/>
    </row>
    <row r="5" spans="1:33" ht="72.75" thickBot="1" x14ac:dyDescent="0.25">
      <c r="A5" s="32">
        <v>1</v>
      </c>
      <c r="B5" s="48" t="s">
        <v>23</v>
      </c>
      <c r="C5" s="49" t="s">
        <v>24</v>
      </c>
      <c r="D5" s="49">
        <v>1</v>
      </c>
      <c r="F5" s="20">
        <v>99520000</v>
      </c>
      <c r="H5" s="20">
        <v>101000000</v>
      </c>
      <c r="J5" s="20">
        <v>67900000</v>
      </c>
      <c r="L5" s="20"/>
      <c r="N5" s="23">
        <f>ROUND(MIN(F5,H5,J5,L5),2)</f>
        <v>67900000</v>
      </c>
      <c r="O5" s="23">
        <f>ROUND(AVERAGE(F5,H5,J5,L5),)</f>
        <v>89473333</v>
      </c>
      <c r="P5" s="23">
        <f>+MAX(F5,H5,J5,L5)</f>
        <v>101000000</v>
      </c>
      <c r="Q5" s="24">
        <f>+(P5/N5)-1</f>
        <v>0.48748159057437412</v>
      </c>
      <c r="R5" s="23">
        <f>+ROUND(AVERAGE(N5,O5),)</f>
        <v>78686667</v>
      </c>
      <c r="T5" s="27">
        <f>+R5</f>
        <v>78686667</v>
      </c>
      <c r="U5" s="20">
        <f>+T5*D5</f>
        <v>78686667</v>
      </c>
      <c r="W5" s="37">
        <f>+R5*D5</f>
        <v>78686667</v>
      </c>
      <c r="Y5" s="39">
        <f>+AVERAGE(F5:J5)</f>
        <v>89473333.333333328</v>
      </c>
      <c r="Z5" s="1">
        <f>+Y5*D5</f>
        <v>89473333.333333328</v>
      </c>
      <c r="AA5" s="37">
        <f>+(Y5+N5)/2</f>
        <v>78686666.666666657</v>
      </c>
      <c r="AB5" s="37">
        <f>+AA5*D5</f>
        <v>78686666.666666657</v>
      </c>
      <c r="AC5" s="37">
        <f>+ROUND(D5*T5,0)</f>
        <v>78686667</v>
      </c>
      <c r="AE5" s="39">
        <f>+AVERAGE(F5:J5)</f>
        <v>89473333.333333328</v>
      </c>
      <c r="AF5" s="1">
        <f>+(AE5+J5)/2</f>
        <v>78686666.666666657</v>
      </c>
      <c r="AG5" s="40">
        <f>+AF5-T5</f>
        <v>-0.3333333432674408</v>
      </c>
    </row>
    <row r="6" spans="1:33" ht="144.75" thickBot="1" x14ac:dyDescent="0.25">
      <c r="A6" s="35">
        <v>2</v>
      </c>
      <c r="B6" s="52" t="s">
        <v>25</v>
      </c>
      <c r="C6" s="53" t="s">
        <v>26</v>
      </c>
      <c r="D6" s="54">
        <v>25</v>
      </c>
      <c r="F6" s="20">
        <v>860000</v>
      </c>
      <c r="H6" s="20">
        <v>900000</v>
      </c>
      <c r="J6" s="20">
        <v>540000</v>
      </c>
      <c r="L6" s="20"/>
      <c r="N6" s="23">
        <f t="shared" ref="N6:N12" si="0">ROUND(MIN(F6,H6,J6,L6),2)</f>
        <v>540000</v>
      </c>
      <c r="O6" s="23">
        <f t="shared" ref="O6:O12" si="1">ROUND(AVERAGE(F6,H6,J6,L6),)</f>
        <v>766667</v>
      </c>
      <c r="P6" s="23">
        <f t="shared" ref="P6:P12" si="2">+MAX(F6,H6,J6,L6)</f>
        <v>900000</v>
      </c>
      <c r="Q6" s="24">
        <f t="shared" ref="Q6:Q12" si="3">+(P6/N6)-1</f>
        <v>0.66666666666666674</v>
      </c>
      <c r="R6" s="23">
        <f t="shared" ref="R6:R12" si="4">+ROUND(AVERAGE(N6,O6),)</f>
        <v>653334</v>
      </c>
      <c r="T6" s="27">
        <f t="shared" ref="T6:T12" si="5">+R6</f>
        <v>653334</v>
      </c>
      <c r="U6" s="20">
        <f t="shared" ref="U6:U12" si="6">+T6*D6</f>
        <v>16333350</v>
      </c>
      <c r="W6" s="37">
        <f t="shared" ref="W6:W12" si="7">+R6*D6</f>
        <v>16333350</v>
      </c>
      <c r="Y6" s="39">
        <f t="shared" ref="Y6:Y12" si="8">+AVERAGE(F6:J6)</f>
        <v>766666.66666666663</v>
      </c>
      <c r="Z6" s="1">
        <f t="shared" ref="Z6:Z12" si="9">+Y6*D6</f>
        <v>19166666.666666664</v>
      </c>
      <c r="AA6" s="37">
        <f t="shared" ref="AA6:AA12" si="10">+(Y6+N6)/2</f>
        <v>653333.33333333326</v>
      </c>
      <c r="AB6" s="37">
        <f t="shared" ref="AB6:AB12" si="11">+AA6*D6</f>
        <v>16333333.333333332</v>
      </c>
      <c r="AC6" s="37">
        <f t="shared" ref="AC6:AC12" si="12">+ROUND(D6*T6,0)</f>
        <v>16333350</v>
      </c>
      <c r="AE6" s="39">
        <f t="shared" ref="AE6:AE12" si="13">+AVERAGE(F6:J6)</f>
        <v>766666.66666666663</v>
      </c>
      <c r="AF6" s="1">
        <f t="shared" ref="AF6:AF12" si="14">+(AE6+J6)/2</f>
        <v>653333.33333333326</v>
      </c>
      <c r="AG6" s="40">
        <f t="shared" ref="AG6:AG12" si="15">+AF6-T6</f>
        <v>-0.66666666674427688</v>
      </c>
    </row>
    <row r="7" spans="1:33" ht="48.75" thickBot="1" x14ac:dyDescent="0.25">
      <c r="A7" s="32">
        <v>3</v>
      </c>
      <c r="B7" s="50" t="s">
        <v>27</v>
      </c>
      <c r="C7" s="51" t="s">
        <v>26</v>
      </c>
      <c r="D7" s="51">
        <v>15</v>
      </c>
      <c r="F7" s="20">
        <v>250000</v>
      </c>
      <c r="H7" s="20">
        <v>268000</v>
      </c>
      <c r="J7" s="20">
        <v>333200</v>
      </c>
      <c r="L7" s="20"/>
      <c r="N7" s="23">
        <f t="shared" si="0"/>
        <v>250000</v>
      </c>
      <c r="O7" s="23">
        <f t="shared" si="1"/>
        <v>283733</v>
      </c>
      <c r="P7" s="23">
        <f t="shared" si="2"/>
        <v>333200</v>
      </c>
      <c r="Q7" s="24">
        <f t="shared" si="3"/>
        <v>0.33279999999999998</v>
      </c>
      <c r="R7" s="23">
        <f t="shared" si="4"/>
        <v>266867</v>
      </c>
      <c r="T7" s="27">
        <f t="shared" si="5"/>
        <v>266867</v>
      </c>
      <c r="U7" s="20">
        <f t="shared" si="6"/>
        <v>4003005</v>
      </c>
      <c r="W7" s="37">
        <f t="shared" si="7"/>
        <v>4003005</v>
      </c>
      <c r="Y7" s="39">
        <f t="shared" si="8"/>
        <v>283733.33333333331</v>
      </c>
      <c r="Z7" s="1">
        <f t="shared" si="9"/>
        <v>4256000</v>
      </c>
      <c r="AA7" s="37">
        <f t="shared" si="10"/>
        <v>266866.66666666663</v>
      </c>
      <c r="AB7" s="37">
        <f t="shared" si="11"/>
        <v>4002999.9999999995</v>
      </c>
      <c r="AC7" s="37">
        <f t="shared" si="12"/>
        <v>4003005</v>
      </c>
      <c r="AE7" s="39">
        <f t="shared" si="13"/>
        <v>283733.33333333331</v>
      </c>
      <c r="AF7" s="1">
        <f>+(AE7+F7)/2</f>
        <v>266866.66666666663</v>
      </c>
      <c r="AG7" s="40">
        <f t="shared" si="15"/>
        <v>-0.33333333337213844</v>
      </c>
    </row>
    <row r="8" spans="1:33" ht="48" customHeight="1" thickBot="1" x14ac:dyDescent="0.25">
      <c r="A8" s="35">
        <v>4</v>
      </c>
      <c r="B8" s="34" t="s">
        <v>28</v>
      </c>
      <c r="C8" s="33" t="s">
        <v>26</v>
      </c>
      <c r="D8" s="33">
        <v>5</v>
      </c>
      <c r="F8" s="20">
        <v>250000</v>
      </c>
      <c r="H8" s="20">
        <v>260000</v>
      </c>
      <c r="J8" s="20">
        <v>497500</v>
      </c>
      <c r="L8" s="20"/>
      <c r="N8" s="23">
        <f t="shared" si="0"/>
        <v>250000</v>
      </c>
      <c r="O8" s="23">
        <f t="shared" si="1"/>
        <v>335833</v>
      </c>
      <c r="P8" s="23">
        <f t="shared" si="2"/>
        <v>497500</v>
      </c>
      <c r="Q8" s="24">
        <f t="shared" si="3"/>
        <v>0.99</v>
      </c>
      <c r="R8" s="23">
        <f t="shared" si="4"/>
        <v>292917</v>
      </c>
      <c r="T8" s="27">
        <f t="shared" si="5"/>
        <v>292917</v>
      </c>
      <c r="U8" s="20">
        <f t="shared" si="6"/>
        <v>1464585</v>
      </c>
      <c r="W8" s="37">
        <f t="shared" si="7"/>
        <v>1464585</v>
      </c>
      <c r="Y8" s="39">
        <f t="shared" si="8"/>
        <v>335833.33333333331</v>
      </c>
      <c r="Z8" s="1">
        <f t="shared" si="9"/>
        <v>1679166.6666666665</v>
      </c>
      <c r="AA8" s="37">
        <f t="shared" si="10"/>
        <v>292916.66666666663</v>
      </c>
      <c r="AB8" s="37">
        <f t="shared" si="11"/>
        <v>1464583.333333333</v>
      </c>
      <c r="AC8" s="37">
        <f t="shared" si="12"/>
        <v>1464585</v>
      </c>
      <c r="AE8" s="39">
        <f t="shared" si="13"/>
        <v>335833.33333333331</v>
      </c>
      <c r="AF8" s="1">
        <f>+(AE8+F8)/2</f>
        <v>292916.66666666663</v>
      </c>
      <c r="AG8" s="40">
        <f t="shared" si="15"/>
        <v>-0.33333333337213844</v>
      </c>
    </row>
    <row r="9" spans="1:33" ht="84.75" thickBot="1" x14ac:dyDescent="0.25">
      <c r="A9" s="35">
        <v>5</v>
      </c>
      <c r="B9" s="34" t="s">
        <v>29</v>
      </c>
      <c r="C9" s="33" t="s">
        <v>24</v>
      </c>
      <c r="D9" s="33">
        <v>1</v>
      </c>
      <c r="F9" s="20">
        <v>5500000</v>
      </c>
      <c r="H9" s="20">
        <v>5498000</v>
      </c>
      <c r="J9" s="20">
        <v>1400000</v>
      </c>
      <c r="L9" s="20"/>
      <c r="N9" s="23">
        <f t="shared" si="0"/>
        <v>1400000</v>
      </c>
      <c r="O9" s="23">
        <f t="shared" si="1"/>
        <v>4132667</v>
      </c>
      <c r="P9" s="23">
        <f t="shared" si="2"/>
        <v>5500000</v>
      </c>
      <c r="Q9" s="24">
        <f t="shared" si="3"/>
        <v>2.9285714285714284</v>
      </c>
      <c r="R9" s="23">
        <f t="shared" si="4"/>
        <v>2766334</v>
      </c>
      <c r="T9" s="27">
        <f t="shared" si="5"/>
        <v>2766334</v>
      </c>
      <c r="U9" s="20">
        <f t="shared" si="6"/>
        <v>2766334</v>
      </c>
      <c r="W9" s="37">
        <f t="shared" si="7"/>
        <v>2766334</v>
      </c>
      <c r="Y9" s="39">
        <f t="shared" si="8"/>
        <v>4132666.6666666665</v>
      </c>
      <c r="Z9" s="1">
        <f t="shared" si="9"/>
        <v>4132666.6666666665</v>
      </c>
      <c r="AA9" s="37">
        <f t="shared" si="10"/>
        <v>2766333.333333333</v>
      </c>
      <c r="AB9" s="37">
        <f t="shared" si="11"/>
        <v>2766333.333333333</v>
      </c>
      <c r="AC9" s="37">
        <f t="shared" si="12"/>
        <v>2766334</v>
      </c>
      <c r="AE9" s="39">
        <f t="shared" si="13"/>
        <v>4132666.6666666665</v>
      </c>
      <c r="AF9" s="1">
        <f t="shared" si="14"/>
        <v>2766333.333333333</v>
      </c>
      <c r="AG9" s="40">
        <f t="shared" si="15"/>
        <v>-0.66666666697710752</v>
      </c>
    </row>
    <row r="10" spans="1:33" ht="48.75" thickBot="1" x14ac:dyDescent="0.25">
      <c r="A10" s="35">
        <v>6</v>
      </c>
      <c r="B10" s="46" t="s">
        <v>30</v>
      </c>
      <c r="C10" s="33" t="s">
        <v>26</v>
      </c>
      <c r="D10" s="33">
        <v>25</v>
      </c>
      <c r="F10" s="20">
        <v>85000</v>
      </c>
      <c r="H10" s="20">
        <v>82500</v>
      </c>
      <c r="J10" s="20">
        <v>225000</v>
      </c>
      <c r="L10" s="20"/>
      <c r="N10" s="23">
        <f t="shared" si="0"/>
        <v>82500</v>
      </c>
      <c r="O10" s="23">
        <f t="shared" si="1"/>
        <v>130833</v>
      </c>
      <c r="P10" s="23">
        <f t="shared" si="2"/>
        <v>225000</v>
      </c>
      <c r="Q10" s="24">
        <f t="shared" si="3"/>
        <v>1.7272727272727271</v>
      </c>
      <c r="R10" s="23">
        <f t="shared" si="4"/>
        <v>106667</v>
      </c>
      <c r="T10" s="27">
        <f t="shared" si="5"/>
        <v>106667</v>
      </c>
      <c r="U10" s="20">
        <f t="shared" si="6"/>
        <v>2666675</v>
      </c>
      <c r="W10" s="37">
        <f t="shared" si="7"/>
        <v>2666675</v>
      </c>
      <c r="Y10" s="39">
        <f t="shared" si="8"/>
        <v>130833.33333333333</v>
      </c>
      <c r="Z10" s="1">
        <f t="shared" si="9"/>
        <v>3270833.333333333</v>
      </c>
      <c r="AA10" s="37">
        <f t="shared" si="10"/>
        <v>106666.66666666666</v>
      </c>
      <c r="AB10" s="37">
        <f t="shared" si="11"/>
        <v>2666666.6666666665</v>
      </c>
      <c r="AC10" s="37">
        <f t="shared" si="12"/>
        <v>2666675</v>
      </c>
      <c r="AE10" s="39">
        <f t="shared" si="13"/>
        <v>130833.33333333333</v>
      </c>
      <c r="AF10" s="1">
        <f>+(AE10+H10)/2</f>
        <v>106666.66666666666</v>
      </c>
      <c r="AG10" s="40">
        <f t="shared" si="15"/>
        <v>-0.33333333334303461</v>
      </c>
    </row>
    <row r="11" spans="1:33" ht="36.75" thickBot="1" x14ac:dyDescent="0.25">
      <c r="A11" s="35">
        <v>7</v>
      </c>
      <c r="B11" s="34" t="s">
        <v>31</v>
      </c>
      <c r="C11" s="33" t="s">
        <v>24</v>
      </c>
      <c r="D11" s="33">
        <v>1</v>
      </c>
      <c r="F11" s="20">
        <v>5500000</v>
      </c>
      <c r="H11" s="20">
        <v>5750000</v>
      </c>
      <c r="J11" s="20">
        <v>2500000</v>
      </c>
      <c r="L11" s="20"/>
      <c r="N11" s="23">
        <f t="shared" si="0"/>
        <v>2500000</v>
      </c>
      <c r="O11" s="23">
        <f t="shared" si="1"/>
        <v>4583333</v>
      </c>
      <c r="P11" s="23">
        <f t="shared" si="2"/>
        <v>5750000</v>
      </c>
      <c r="Q11" s="24">
        <f t="shared" si="3"/>
        <v>1.2999999999999998</v>
      </c>
      <c r="R11" s="23">
        <f t="shared" si="4"/>
        <v>3541667</v>
      </c>
      <c r="T11" s="27">
        <f t="shared" si="5"/>
        <v>3541667</v>
      </c>
      <c r="U11" s="20">
        <f t="shared" si="6"/>
        <v>3541667</v>
      </c>
      <c r="W11" s="37">
        <f t="shared" si="7"/>
        <v>3541667</v>
      </c>
      <c r="Y11" s="39">
        <f t="shared" si="8"/>
        <v>4583333.333333333</v>
      </c>
      <c r="Z11" s="1">
        <f t="shared" si="9"/>
        <v>4583333.333333333</v>
      </c>
      <c r="AA11" s="37">
        <f t="shared" si="10"/>
        <v>3541666.6666666665</v>
      </c>
      <c r="AB11" s="37">
        <f t="shared" si="11"/>
        <v>3541666.6666666665</v>
      </c>
      <c r="AC11" s="37">
        <f t="shared" si="12"/>
        <v>3541667</v>
      </c>
      <c r="AE11" s="39">
        <f t="shared" si="13"/>
        <v>4583333.333333333</v>
      </c>
      <c r="AF11" s="1">
        <f t="shared" si="14"/>
        <v>3541666.6666666665</v>
      </c>
      <c r="AG11" s="40">
        <f t="shared" si="15"/>
        <v>-0.33333333348855376</v>
      </c>
    </row>
    <row r="12" spans="1:33" ht="84.75" thickBot="1" x14ac:dyDescent="0.25">
      <c r="A12" s="35">
        <v>8</v>
      </c>
      <c r="B12" s="34" t="s">
        <v>32</v>
      </c>
      <c r="C12" s="33" t="s">
        <v>24</v>
      </c>
      <c r="D12" s="33">
        <v>1</v>
      </c>
      <c r="F12" s="20">
        <v>25000000</v>
      </c>
      <c r="H12" s="20">
        <v>26239800</v>
      </c>
      <c r="J12" s="20">
        <v>7500000</v>
      </c>
      <c r="L12" s="20"/>
      <c r="N12" s="23">
        <f t="shared" si="0"/>
        <v>7500000</v>
      </c>
      <c r="O12" s="23">
        <f t="shared" si="1"/>
        <v>19579933</v>
      </c>
      <c r="P12" s="23">
        <f t="shared" si="2"/>
        <v>26239800</v>
      </c>
      <c r="Q12" s="24">
        <f t="shared" si="3"/>
        <v>2.49864</v>
      </c>
      <c r="R12" s="23">
        <f t="shared" si="4"/>
        <v>13539967</v>
      </c>
      <c r="T12" s="27">
        <f t="shared" si="5"/>
        <v>13539967</v>
      </c>
      <c r="U12" s="20">
        <f t="shared" si="6"/>
        <v>13539967</v>
      </c>
      <c r="W12" s="37">
        <f t="shared" si="7"/>
        <v>13539967</v>
      </c>
      <c r="Y12" s="39">
        <f t="shared" si="8"/>
        <v>19579933.333333332</v>
      </c>
      <c r="Z12" s="1">
        <f t="shared" si="9"/>
        <v>19579933.333333332</v>
      </c>
      <c r="AA12" s="37">
        <f t="shared" si="10"/>
        <v>13539966.666666666</v>
      </c>
      <c r="AB12" s="37">
        <f t="shared" si="11"/>
        <v>13539966.666666666</v>
      </c>
      <c r="AC12" s="37">
        <f t="shared" si="12"/>
        <v>13539967</v>
      </c>
      <c r="AE12" s="39">
        <f t="shared" si="13"/>
        <v>19579933.333333332</v>
      </c>
      <c r="AF12" s="1">
        <f t="shared" si="14"/>
        <v>13539966.666666666</v>
      </c>
      <c r="AG12" s="40">
        <f t="shared" si="15"/>
        <v>-0.33333333395421505</v>
      </c>
    </row>
    <row r="13" spans="1:33" ht="25.5" customHeight="1" x14ac:dyDescent="0.2">
      <c r="A13" s="7" t="s">
        <v>1</v>
      </c>
      <c r="B13" s="5"/>
      <c r="C13" s="5"/>
      <c r="D13" s="6"/>
      <c r="T13" s="28"/>
      <c r="U13" s="42">
        <f>SUM(U5:U12)</f>
        <v>123002250</v>
      </c>
      <c r="W13" s="38">
        <f>SUM(W5:W12)</f>
        <v>123002250</v>
      </c>
      <c r="Z13" s="37">
        <f>SUM(Z5:Z12)</f>
        <v>146141933.33333334</v>
      </c>
      <c r="AB13" s="41">
        <f>SUM(AB5:AB12)</f>
        <v>123002216.66666666</v>
      </c>
      <c r="AC13" s="37">
        <f>SUM(AC5:AC12)</f>
        <v>123002250</v>
      </c>
      <c r="AG13" s="40">
        <f>SUM(AG5:AG12)</f>
        <v>-3.3333333445189055</v>
      </c>
    </row>
    <row r="14" spans="1:33" x14ac:dyDescent="0.2">
      <c r="Z14" s="40">
        <f>+Z13-U13</f>
        <v>23139683.333333343</v>
      </c>
      <c r="AB14" s="38">
        <f>+AB13-W13</f>
        <v>-33.333333343267441</v>
      </c>
    </row>
    <row r="15" spans="1:33" s="10" customFormat="1" ht="16.5" x14ac:dyDescent="0.3">
      <c r="B15" s="11" t="s">
        <v>9</v>
      </c>
      <c r="C15" s="11"/>
      <c r="D15" s="12"/>
      <c r="E15" s="12"/>
      <c r="F15" s="12"/>
      <c r="G15" s="12"/>
      <c r="H15" s="12"/>
      <c r="I15" s="12"/>
      <c r="J15" s="12"/>
      <c r="K15" s="12"/>
      <c r="L15" s="12"/>
      <c r="M15" s="12"/>
      <c r="N15" s="12"/>
      <c r="O15" s="12"/>
      <c r="P15" s="12"/>
      <c r="Q15" s="12"/>
      <c r="R15" s="12"/>
      <c r="S15" s="12"/>
      <c r="T15" s="12"/>
      <c r="AC15" s="45"/>
    </row>
    <row r="16" spans="1:33" s="10" customFormat="1" ht="18.75" customHeight="1" x14ac:dyDescent="0.3">
      <c r="B16" s="58" t="s">
        <v>37</v>
      </c>
      <c r="C16" s="58"/>
      <c r="D16" s="58"/>
      <c r="E16" s="58"/>
      <c r="F16" s="58"/>
      <c r="G16" s="26"/>
      <c r="H16" s="26"/>
      <c r="I16" s="26"/>
      <c r="J16" s="26"/>
      <c r="K16" s="26"/>
      <c r="L16" s="26"/>
      <c r="M16" s="26"/>
      <c r="N16" s="26"/>
      <c r="O16" s="26"/>
      <c r="P16" s="26"/>
      <c r="Q16" s="26"/>
      <c r="R16" s="26"/>
      <c r="S16" s="26"/>
      <c r="T16" s="26"/>
      <c r="AB16" s="43">
        <f>+AB13-U13</f>
        <v>-33.333333343267441</v>
      </c>
      <c r="AC16" s="45"/>
    </row>
    <row r="17" spans="2:29" s="10" customFormat="1" ht="22.5" customHeight="1" x14ac:dyDescent="0.3">
      <c r="B17" s="58" t="s">
        <v>38</v>
      </c>
      <c r="C17" s="58"/>
      <c r="D17" s="58"/>
      <c r="E17" s="58"/>
      <c r="F17" s="58"/>
      <c r="G17" s="26"/>
      <c r="H17" s="26"/>
      <c r="I17" s="26"/>
      <c r="J17" s="26"/>
      <c r="K17" s="26"/>
      <c r="L17" s="26"/>
      <c r="M17" s="26"/>
      <c r="N17" s="26"/>
      <c r="O17" s="26"/>
      <c r="P17" s="26"/>
      <c r="Q17" s="26"/>
      <c r="R17" s="26"/>
      <c r="S17" s="26"/>
      <c r="T17" s="26"/>
      <c r="AC17" s="45"/>
    </row>
    <row r="18" spans="2:29" s="10" customFormat="1" ht="44.25" customHeight="1" x14ac:dyDescent="0.3">
      <c r="B18" s="58" t="s">
        <v>22</v>
      </c>
      <c r="C18" s="58"/>
      <c r="D18" s="58"/>
      <c r="E18" s="58"/>
      <c r="F18" s="58"/>
      <c r="G18" s="26"/>
      <c r="H18" s="26"/>
      <c r="I18" s="26"/>
      <c r="J18" s="26"/>
      <c r="K18" s="26"/>
      <c r="L18" s="26"/>
      <c r="M18" s="26"/>
      <c r="N18" s="26"/>
      <c r="O18" s="36">
        <f>1423500*100</f>
        <v>142350000</v>
      </c>
      <c r="P18" s="26"/>
      <c r="Q18" s="26"/>
      <c r="R18" s="26"/>
      <c r="S18" s="26"/>
      <c r="T18" s="26"/>
      <c r="AC18" s="45"/>
    </row>
    <row r="19" spans="2:29" s="10" customFormat="1" ht="19.5" customHeight="1" x14ac:dyDescent="0.3">
      <c r="B19" s="57"/>
      <c r="C19" s="57"/>
      <c r="D19" s="57"/>
      <c r="E19" s="57"/>
      <c r="F19" s="30"/>
      <c r="G19" s="12"/>
      <c r="H19" s="12"/>
      <c r="I19" s="12"/>
      <c r="J19" s="12"/>
      <c r="K19" s="12"/>
      <c r="L19" s="12"/>
      <c r="M19" s="12"/>
      <c r="N19" s="12"/>
      <c r="O19" s="12"/>
      <c r="P19" s="12"/>
      <c r="Q19" s="12"/>
      <c r="R19" s="12"/>
      <c r="S19" s="12"/>
      <c r="T19" s="12"/>
      <c r="AC19" s="45"/>
    </row>
    <row r="20" spans="2:29" s="10" customFormat="1" ht="16.5" x14ac:dyDescent="0.3">
      <c r="B20" s="56"/>
      <c r="C20" s="56"/>
      <c r="D20" s="31"/>
      <c r="E20" s="31"/>
      <c r="F20" s="30"/>
      <c r="G20" s="12"/>
      <c r="H20" s="12"/>
      <c r="I20" s="12"/>
      <c r="J20" s="12"/>
      <c r="K20" s="12"/>
      <c r="L20" s="12"/>
      <c r="M20" s="12"/>
      <c r="N20" s="12"/>
      <c r="O20" s="12"/>
      <c r="P20" s="12"/>
      <c r="Q20" s="12"/>
      <c r="R20" s="12"/>
      <c r="S20" s="12"/>
      <c r="T20" s="12"/>
      <c r="AC20" s="45"/>
    </row>
    <row r="21" spans="2:29" s="10" customFormat="1" ht="16.5" x14ac:dyDescent="0.3">
      <c r="B21" s="13"/>
      <c r="C21" s="13"/>
      <c r="D21" s="13"/>
      <c r="E21" s="13"/>
      <c r="F21" s="14"/>
      <c r="G21" s="14"/>
      <c r="H21" s="14"/>
      <c r="I21" s="14"/>
      <c r="J21" s="14"/>
      <c r="K21" s="14"/>
      <c r="L21" s="14"/>
      <c r="M21" s="14"/>
      <c r="N21" s="14"/>
      <c r="O21" s="14"/>
      <c r="P21" s="14"/>
      <c r="Q21" s="14"/>
      <c r="R21" s="14"/>
      <c r="S21" s="14"/>
      <c r="T21" s="14"/>
      <c r="AC21" s="45"/>
    </row>
    <row r="22" spans="2:29" s="10" customFormat="1" ht="16.5" x14ac:dyDescent="0.3">
      <c r="B22" s="13"/>
      <c r="C22" s="13"/>
      <c r="D22" s="13"/>
      <c r="E22" s="13"/>
      <c r="F22" s="14"/>
      <c r="G22" s="14"/>
      <c r="H22" s="14"/>
      <c r="I22" s="14"/>
      <c r="J22" s="14"/>
      <c r="K22" s="14"/>
      <c r="L22" s="14"/>
      <c r="M22" s="14"/>
      <c r="N22" s="14"/>
      <c r="O22" s="14"/>
      <c r="P22" s="14"/>
      <c r="Q22" s="14"/>
      <c r="R22" s="14"/>
      <c r="S22" s="14"/>
      <c r="T22" s="14"/>
      <c r="AC22" s="45"/>
    </row>
    <row r="23" spans="2:29" s="10" customFormat="1" ht="16.5" x14ac:dyDescent="0.3">
      <c r="B23" s="13"/>
      <c r="C23" s="13"/>
      <c r="D23" s="13"/>
      <c r="E23" s="13"/>
      <c r="F23" s="14"/>
      <c r="G23" s="14"/>
      <c r="H23" s="14"/>
      <c r="I23" s="14"/>
      <c r="J23" s="14"/>
      <c r="K23" s="14"/>
      <c r="L23" s="14"/>
      <c r="M23" s="14"/>
      <c r="N23" s="14"/>
      <c r="O23" s="14"/>
      <c r="P23" s="14"/>
      <c r="Q23" s="14"/>
      <c r="R23" s="14"/>
      <c r="S23" s="14"/>
      <c r="T23" s="14"/>
      <c r="AC23" s="45"/>
    </row>
    <row r="24" spans="2:29" s="10" customFormat="1" ht="16.5" x14ac:dyDescent="0.3">
      <c r="B24" s="13"/>
      <c r="C24" s="13"/>
      <c r="D24" s="13"/>
      <c r="E24" s="13"/>
      <c r="F24" s="14"/>
      <c r="G24" s="14"/>
      <c r="H24" s="14"/>
      <c r="I24" s="14"/>
      <c r="J24" s="14"/>
      <c r="K24" s="14"/>
      <c r="L24" s="14"/>
      <c r="M24" s="14"/>
      <c r="N24" s="14"/>
      <c r="O24" s="14"/>
      <c r="P24" s="14"/>
      <c r="Q24" s="14"/>
      <c r="R24" s="14"/>
      <c r="S24" s="14"/>
      <c r="T24" s="14"/>
      <c r="AC24" s="45"/>
    </row>
    <row r="25" spans="2:29" s="10" customFormat="1" ht="16.5" x14ac:dyDescent="0.3">
      <c r="B25" s="13"/>
      <c r="C25" s="13"/>
      <c r="D25" s="13"/>
      <c r="E25" s="13"/>
      <c r="F25" s="14"/>
      <c r="G25" s="14"/>
      <c r="H25" s="14"/>
      <c r="I25" s="14"/>
      <c r="J25" s="14"/>
      <c r="K25" s="14"/>
      <c r="L25" s="14"/>
      <c r="M25" s="14"/>
      <c r="N25" s="14"/>
      <c r="O25" s="14"/>
      <c r="P25" s="14"/>
      <c r="Q25" s="14"/>
      <c r="R25" s="14"/>
      <c r="S25" s="14"/>
      <c r="T25" s="14"/>
      <c r="AC25" s="45"/>
    </row>
    <row r="26" spans="2:29" s="10" customFormat="1" ht="16.5" x14ac:dyDescent="0.3">
      <c r="B26" s="16"/>
      <c r="C26" s="16"/>
      <c r="D26" s="9"/>
      <c r="E26" s="9"/>
      <c r="F26" s="15"/>
      <c r="G26" s="15"/>
      <c r="H26" s="15"/>
      <c r="I26" s="15"/>
      <c r="J26" s="15"/>
      <c r="K26" s="15"/>
      <c r="L26" s="15"/>
      <c r="M26" s="15"/>
      <c r="N26" s="15"/>
      <c r="O26" s="15"/>
      <c r="P26" s="15"/>
      <c r="Q26" s="15"/>
      <c r="R26" s="15"/>
      <c r="S26" s="15"/>
      <c r="T26" s="15"/>
      <c r="AC26" s="45"/>
    </row>
    <row r="27" spans="2:29" s="10" customFormat="1" ht="16.5" x14ac:dyDescent="0.3">
      <c r="B27" s="16"/>
      <c r="C27" s="16"/>
      <c r="D27" s="9"/>
      <c r="E27" s="9"/>
      <c r="F27" s="15"/>
      <c r="G27" s="15"/>
      <c r="H27" s="15"/>
      <c r="I27" s="15"/>
      <c r="J27" s="15"/>
      <c r="K27" s="15"/>
      <c r="L27" s="15"/>
      <c r="M27" s="15"/>
      <c r="N27" s="15"/>
      <c r="O27" s="15"/>
      <c r="P27" s="15"/>
      <c r="Q27" s="15"/>
      <c r="R27" s="15"/>
      <c r="S27" s="15"/>
      <c r="T27" s="15"/>
      <c r="AC27" s="45"/>
    </row>
    <row r="28" spans="2:29" s="10" customFormat="1" ht="16.5" x14ac:dyDescent="0.3">
      <c r="B28" s="17"/>
      <c r="C28" s="17"/>
      <c r="D28" s="17"/>
      <c r="E28" s="17"/>
      <c r="F28" s="17"/>
      <c r="G28" s="18"/>
      <c r="H28" s="17"/>
      <c r="I28" s="18"/>
      <c r="J28" s="18"/>
      <c r="K28" s="18"/>
      <c r="L28" s="18"/>
      <c r="M28" s="18"/>
      <c r="N28" s="18"/>
      <c r="O28" s="18"/>
      <c r="P28" s="18"/>
      <c r="Q28" s="18"/>
      <c r="R28" s="18"/>
      <c r="S28" s="18"/>
      <c r="AC28" s="45"/>
    </row>
  </sheetData>
  <sheetProtection algorithmName="SHA-512" hashValue="BY21hLFb6LpoM2lflOBLhwLBXUn/spK/ByYKXt3PgvXtVbygSrSExKLH2Yg/OqIQ9gwCJVs1k/AMEiKeVsQsDQ==" saltValue="k1biLpu3nHdM0dqZfebfUg==" spinCount="100000" sheet="1" objects="1" scenarios="1" selectLockedCells="1" selectUnlockedCells="1"/>
  <mergeCells count="11">
    <mergeCell ref="A1:U1"/>
    <mergeCell ref="A2:B2"/>
    <mergeCell ref="C2:U2"/>
    <mergeCell ref="A3:D3"/>
    <mergeCell ref="T3:U3"/>
    <mergeCell ref="B20:C20"/>
    <mergeCell ref="B19:C19"/>
    <mergeCell ref="D19:E19"/>
    <mergeCell ref="B16:F16"/>
    <mergeCell ref="B17:F17"/>
    <mergeCell ref="B18:F1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abSelected="1" zoomScale="110" zoomScaleNormal="110" workbookViewId="0">
      <selection activeCell="N6" sqref="N6"/>
    </sheetView>
  </sheetViews>
  <sheetFormatPr baseColWidth="10" defaultRowHeight="12.75" x14ac:dyDescent="0.2"/>
  <cols>
    <col min="1" max="1" width="5.7109375" style="1" customWidth="1"/>
    <col min="2" max="2" width="41.28515625" style="1" customWidth="1"/>
    <col min="3" max="3" width="14.140625" style="1" customWidth="1"/>
    <col min="4" max="4" width="13.7109375" style="1" customWidth="1"/>
    <col min="5" max="5" width="3.140625" style="1" customWidth="1"/>
    <col min="6" max="7" width="14" style="1" customWidth="1"/>
    <col min="8" max="16384" width="11.42578125" style="1"/>
  </cols>
  <sheetData>
    <row r="1" spans="1:7" ht="23.25" customHeight="1" x14ac:dyDescent="0.2">
      <c r="A1" s="59" t="s">
        <v>39</v>
      </c>
      <c r="B1" s="59"/>
      <c r="C1" s="59"/>
      <c r="D1" s="59"/>
      <c r="E1" s="59"/>
      <c r="F1" s="59"/>
      <c r="G1" s="59"/>
    </row>
    <row r="2" spans="1:7" ht="53.25" customHeight="1" x14ac:dyDescent="0.2">
      <c r="A2" s="60"/>
      <c r="B2" s="60"/>
      <c r="C2" s="66" t="str">
        <f>+'ANEXO 1 - COTIZACIONES'!C2:U2</f>
        <v>Adquisición, instalación y puesta en funcionamiento  de planta eléctrica  para la Fiscalía seccional San Andrés Barrio Sarie bay Cra 16 Calle 1.</v>
      </c>
      <c r="D2" s="66"/>
      <c r="E2" s="66"/>
      <c r="F2" s="66"/>
      <c r="G2" s="66"/>
    </row>
    <row r="3" spans="1:7" ht="29.25" customHeight="1" x14ac:dyDescent="0.2">
      <c r="A3" s="62" t="s">
        <v>6</v>
      </c>
      <c r="B3" s="63"/>
      <c r="C3" s="63"/>
      <c r="D3" s="64"/>
      <c r="E3" s="8"/>
      <c r="F3" s="65" t="s">
        <v>10</v>
      </c>
      <c r="G3" s="65"/>
    </row>
    <row r="4" spans="1:7" s="4" customFormat="1" ht="39.75" customHeight="1" x14ac:dyDescent="0.25">
      <c r="A4" s="19" t="s">
        <v>0</v>
      </c>
      <c r="B4" s="19" t="s">
        <v>3</v>
      </c>
      <c r="C4" s="19" t="s">
        <v>4</v>
      </c>
      <c r="D4" s="19" t="s">
        <v>20</v>
      </c>
      <c r="F4" s="3" t="s">
        <v>34</v>
      </c>
      <c r="G4" s="3" t="s">
        <v>36</v>
      </c>
    </row>
    <row r="5" spans="1:7" ht="88.5" customHeight="1" x14ac:dyDescent="0.2">
      <c r="A5" s="2">
        <f>+'ANEXO 1 - COTIZACIONES'!A5</f>
        <v>1</v>
      </c>
      <c r="B5" s="55" t="str">
        <f>+'ANEXO 1 - COTIZACIONES'!B5</f>
        <v>Suministro, instalación, pruebas y puesta en funcionamiento de planta eléctrica de emergencia cabinada entre 40 y 50 KVA/32 y 40 KW, 220/127 Voltios, 60 Hz., con cabina insonora para intemperie y pintura resistente a ambientes salinos, incluye garantía y mantenimientos, según especificaciones de la ficha técnica.</v>
      </c>
      <c r="C5" s="47" t="str">
        <f>+'ANEXO 1 - COTIZACIONES'!C5</f>
        <v>GL</v>
      </c>
      <c r="D5" s="47">
        <f>+'ANEXO 1 - COTIZACIONES'!D5</f>
        <v>1</v>
      </c>
      <c r="F5" s="20">
        <f>+'ANEXO 1 - COTIZACIONES'!T5</f>
        <v>78686667</v>
      </c>
      <c r="G5" s="20">
        <f>+F5*D5</f>
        <v>78686667</v>
      </c>
    </row>
    <row r="6" spans="1:7" ht="162" x14ac:dyDescent="0.2">
      <c r="A6" s="2">
        <f>+'ANEXO 1 - COTIZACIONES'!A6</f>
        <v>2</v>
      </c>
      <c r="B6" s="55" t="str">
        <f>+'ANEXO 1 - COTIZACIONES'!B6</f>
        <v>Suministro e instalación de acometidas de:
1. Fuerza desde planta eléctrica hasta transferencia eléctrica automática de carga en conductor de Cobre THHN/THWN-2 CT, 90°C., 3#1/0 F +  1#1/0 N + 1#2 T., incluye terminales y demás accesorios para su correcta instalación.
2. Alimentación de precalentador y cargador de baterías, según requerimiento de la planta eléctrica suministrada, incluye terminales y demás accesorios para su correcta instalación.
3. Control entre planta eléctrica de emergencia y transferencia eléctrica automática de carga, según requerimientos de planta eléctrica suministrada, incluye terminales y demás accesorios para su correcta instalación</v>
      </c>
      <c r="C6" s="47" t="str">
        <f>+'ANEXO 1 - COTIZACIONES'!C6</f>
        <v>ML</v>
      </c>
      <c r="D6" s="47">
        <f>+'ANEXO 1 - COTIZACIONES'!D6</f>
        <v>25</v>
      </c>
      <c r="F6" s="20">
        <f>+'ANEXO 1 - COTIZACIONES'!T6</f>
        <v>653334</v>
      </c>
      <c r="G6" s="20">
        <f t="shared" ref="G6:G12" si="0">+F6*D6</f>
        <v>16333350</v>
      </c>
    </row>
    <row r="7" spans="1:7" ht="54" x14ac:dyDescent="0.2">
      <c r="A7" s="2">
        <f>+'ANEXO 1 - COTIZACIONES'!A7</f>
        <v>3</v>
      </c>
      <c r="B7" s="55" t="str">
        <f>+'ANEXO 1 - COTIZACIONES'!B7</f>
        <v>Suministro e instalación de tubería de escape (exosto) con silenciador tipo residencial con aislamiento térmico y sonoro para planta, incluye curvas y demás accesorios para su correcta conexión e instalación.</v>
      </c>
      <c r="C7" s="47" t="str">
        <f>+'ANEXO 1 - COTIZACIONES'!C7</f>
        <v>ML</v>
      </c>
      <c r="D7" s="47">
        <f>+'ANEXO 1 - COTIZACIONES'!D7</f>
        <v>15</v>
      </c>
      <c r="F7" s="20">
        <f>+'ANEXO 1 - COTIZACIONES'!T7</f>
        <v>266867</v>
      </c>
      <c r="G7" s="20">
        <f t="shared" si="0"/>
        <v>4003005</v>
      </c>
    </row>
    <row r="8" spans="1:7" ht="40.5" x14ac:dyDescent="0.2">
      <c r="A8" s="2">
        <f>+'ANEXO 1 - COTIZACIONES'!A8</f>
        <v>4</v>
      </c>
      <c r="B8" s="55" t="str">
        <f>+'ANEXO 1 - COTIZACIONES'!B8</f>
        <v>Suministro e instalación de ductos de alimentación de aire fresco y salida de aire caliente del equipo y demás accesorios para su correcta conexión e instalación.</v>
      </c>
      <c r="C8" s="47" t="str">
        <f>+'ANEXO 1 - COTIZACIONES'!C8</f>
        <v>ML</v>
      </c>
      <c r="D8" s="47">
        <f>+'ANEXO 1 - COTIZACIONES'!D8</f>
        <v>5</v>
      </c>
      <c r="F8" s="20">
        <f>+'ANEXO 1 - COTIZACIONES'!T8</f>
        <v>292917</v>
      </c>
      <c r="G8" s="20">
        <f t="shared" si="0"/>
        <v>1464585</v>
      </c>
    </row>
    <row r="9" spans="1:7" ht="94.5" x14ac:dyDescent="0.2">
      <c r="A9" s="2">
        <f>+'ANEXO 1 - COTIZACIONES'!A9</f>
        <v>5</v>
      </c>
      <c r="B9" s="55" t="str">
        <f>+'ANEXO 1 - COTIZACIONES'!B9</f>
        <v>Suministro e instalación de Puesta a Tierra para planta eléctrica de emergencia; mediante una varilla en Cu CW de 5/8"x2.4 m, incluyendo preparación de tierra. Resistencia medida deberá ser menor de 5 ohmios, según norma AE-281 de CODENSA o equivalente de SOPESA. Incluye caja de inspección con tapa según norma, regatas y resanes y demás accesorios para su correcta conexión e instalación.</v>
      </c>
      <c r="C9" s="47" t="str">
        <f>+'ANEXO 1 - COTIZACIONES'!C9</f>
        <v>GL</v>
      </c>
      <c r="D9" s="47">
        <f>+'ANEXO 1 - COTIZACIONES'!D9</f>
        <v>1</v>
      </c>
      <c r="F9" s="20">
        <f>+'ANEXO 1 - COTIZACIONES'!T9</f>
        <v>2766334</v>
      </c>
      <c r="G9" s="20">
        <f t="shared" si="0"/>
        <v>2766334</v>
      </c>
    </row>
    <row r="10" spans="1:7" ht="54" x14ac:dyDescent="0.2">
      <c r="A10" s="2">
        <f>+'ANEXO 1 - COTIZACIONES'!A10</f>
        <v>6</v>
      </c>
      <c r="B10" s="55" t="str">
        <f>+'ANEXO 1 - COTIZACIONES'!B10</f>
        <v>Suministro e instalación de tubería IMC de 2" para ambientes corrosivos. Incluye cajas de paso, accesorios, uniones, curvas, conectores, terminales, regatas y resanes y demás accesorios para su correcta conexión e instalación.</v>
      </c>
      <c r="C10" s="47" t="str">
        <f>+'ANEXO 1 - COTIZACIONES'!C10</f>
        <v>ML</v>
      </c>
      <c r="D10" s="47">
        <f>+'ANEXO 1 - COTIZACIONES'!D10</f>
        <v>25</v>
      </c>
      <c r="F10" s="20">
        <f>+'ANEXO 1 - COTIZACIONES'!T10</f>
        <v>106667</v>
      </c>
      <c r="G10" s="20">
        <f t="shared" si="0"/>
        <v>2666675</v>
      </c>
    </row>
    <row r="11" spans="1:7" ht="40.5" x14ac:dyDescent="0.2">
      <c r="A11" s="2">
        <f>+'ANEXO 1 - COTIZACIONES'!A11</f>
        <v>7</v>
      </c>
      <c r="B11" s="55" t="str">
        <f>+'ANEXO 1 - COTIZACIONES'!B11</f>
        <v>Conexionado, pruebas y puesta en funcionamiento de transferencia eléctrica automática de carga con capacidad de 75 KVA/60 KW., existente.</v>
      </c>
      <c r="C11" s="47" t="str">
        <f>+'ANEXO 1 - COTIZACIONES'!C11</f>
        <v>GL</v>
      </c>
      <c r="D11" s="47">
        <f>+'ANEXO 1 - COTIZACIONES'!D11</f>
        <v>1</v>
      </c>
      <c r="F11" s="20">
        <f>+'ANEXO 1 - COTIZACIONES'!T11</f>
        <v>3541667</v>
      </c>
      <c r="G11" s="20">
        <f t="shared" si="0"/>
        <v>3541667</v>
      </c>
    </row>
    <row r="12" spans="1:7" ht="81" x14ac:dyDescent="0.2">
      <c r="A12" s="2">
        <f>+'ANEXO 1 - COTIZACIONES'!A12</f>
        <v>8</v>
      </c>
      <c r="B12" s="55" t="str">
        <f>+'ANEXO 1 - COTIZACIONES'!B12</f>
        <v>Garantía y mantenimiento técnico integral especializado con suministro de insumos y repuestos por tres (3) años con mínimo una visita de mantenimiento preventivo anual con suministro de insumos y repuestos, y atención a todas las llamadas de emergencia que se presenten durante el tiempo de garantía en un tiempo no mayor a dos horas luego de la llamada.</v>
      </c>
      <c r="C12" s="47" t="str">
        <f>+'ANEXO 1 - COTIZACIONES'!C12</f>
        <v>GL</v>
      </c>
      <c r="D12" s="47">
        <f>+'ANEXO 1 - COTIZACIONES'!D12</f>
        <v>1</v>
      </c>
      <c r="F12" s="20">
        <f>+'ANEXO 1 - COTIZACIONES'!T12</f>
        <v>13539967</v>
      </c>
      <c r="G12" s="20">
        <f t="shared" si="0"/>
        <v>13539967</v>
      </c>
    </row>
    <row r="13" spans="1:7" ht="25.5" customHeight="1" x14ac:dyDescent="0.2">
      <c r="A13" s="7" t="s">
        <v>1</v>
      </c>
      <c r="B13" s="5"/>
      <c r="C13" s="5"/>
      <c r="D13" s="6"/>
      <c r="F13" s="28"/>
      <c r="G13" s="29">
        <f>SUM(G5:G12)</f>
        <v>123002250</v>
      </c>
    </row>
    <row r="15" spans="1:7" s="10" customFormat="1" ht="16.5" x14ac:dyDescent="0.3">
      <c r="B15" s="11"/>
      <c r="C15" s="11"/>
      <c r="D15" s="12"/>
      <c r="E15" s="12"/>
      <c r="F15" s="12"/>
    </row>
    <row r="16" spans="1:7" s="10" customFormat="1" ht="16.5" x14ac:dyDescent="0.3">
      <c r="B16" s="13"/>
      <c r="C16" s="13"/>
      <c r="D16" s="13"/>
      <c r="E16" s="13"/>
      <c r="F16" s="14"/>
    </row>
    <row r="17" spans="2:7" s="10" customFormat="1" ht="16.5" x14ac:dyDescent="0.3">
      <c r="B17" s="13"/>
      <c r="C17" s="13"/>
      <c r="D17" s="13"/>
      <c r="E17" s="13"/>
      <c r="F17" s="14"/>
      <c r="G17" s="10" t="s">
        <v>19</v>
      </c>
    </row>
    <row r="18" spans="2:7" s="10" customFormat="1" ht="16.5" x14ac:dyDescent="0.3">
      <c r="B18" s="13"/>
      <c r="C18" s="13"/>
      <c r="D18" s="13"/>
      <c r="E18" s="13"/>
      <c r="F18" s="14"/>
    </row>
    <row r="19" spans="2:7" s="10" customFormat="1" ht="16.5" x14ac:dyDescent="0.3">
      <c r="B19" s="13"/>
      <c r="C19" s="13"/>
      <c r="D19" s="13"/>
      <c r="E19" s="13"/>
      <c r="F19" s="14"/>
    </row>
    <row r="20" spans="2:7" s="10" customFormat="1" ht="16.5" x14ac:dyDescent="0.3">
      <c r="B20" s="16"/>
      <c r="C20" s="16"/>
      <c r="D20" s="9"/>
      <c r="E20" s="9"/>
      <c r="F20" s="15"/>
    </row>
    <row r="21" spans="2:7" s="10" customFormat="1" ht="16.5" x14ac:dyDescent="0.3">
      <c r="B21" s="16"/>
      <c r="C21" s="16"/>
      <c r="D21" s="9"/>
      <c r="E21" s="9"/>
      <c r="F21" s="15"/>
    </row>
    <row r="22" spans="2:7" s="10" customFormat="1" ht="16.5" x14ac:dyDescent="0.3">
      <c r="B22" s="17"/>
      <c r="C22" s="17"/>
      <c r="D22" s="17"/>
      <c r="E22" s="17"/>
    </row>
  </sheetData>
  <sheetProtection algorithmName="SHA-512" hashValue="8Lwc4Olgvyx66IlNc1Z5ucQCIQIyfyP5R02BDK3PITnGCOCq5gRfDd3DefKho/nC4R5ylObhqZW1gBBhwZgw0A==" saltValue="iSxhuw/0cDOB3Po2PfJ0ig==" spinCount="100000" sheet="1" objects="1" scenarios="1" selectLockedCells="1" selectUnlockedCells="1"/>
  <mergeCells count="5">
    <mergeCell ref="A1:G1"/>
    <mergeCell ref="A2:B2"/>
    <mergeCell ref="C2:G2"/>
    <mergeCell ref="A3:D3"/>
    <mergeCell ref="F3:G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1 - COTIZACIONES</vt:lpstr>
      <vt:lpstr>ANEXO 2 - EST SECTOR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Rosana Paola Llinas Pertuz</cp:lastModifiedBy>
  <dcterms:created xsi:type="dcterms:W3CDTF">2024-04-10T19:57:00Z</dcterms:created>
  <dcterms:modified xsi:type="dcterms:W3CDTF">2025-07-11T12:25:07Z</dcterms:modified>
</cp:coreProperties>
</file>