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:\CONTRATACION 2025\SELECCION ABREVIADA DE MENOR CUANTIA 2025\SAMC-MS-0052025 ASEO GENERAL mitad de año\"/>
    </mc:Choice>
  </mc:AlternateContent>
  <xr:revisionPtr revIDLastSave="0" documentId="13_ncr:1_{8480B48A-47E3-47EF-BE27-866E5970E4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5" i="1" l="1"/>
  <c r="AM5" i="1" s="1"/>
  <c r="AK6" i="1"/>
  <c r="AM6" i="1" s="1"/>
  <c r="AK7" i="1"/>
  <c r="AM7" i="1" s="1"/>
  <c r="AK8" i="1"/>
  <c r="AM8" i="1" s="1"/>
  <c r="AK9" i="1"/>
  <c r="AM9" i="1" s="1"/>
  <c r="AK10" i="1"/>
  <c r="AM10" i="1" s="1"/>
  <c r="AK11" i="1"/>
  <c r="AM11" i="1" s="1"/>
  <c r="AK12" i="1"/>
  <c r="AM12" i="1" s="1"/>
  <c r="AK13" i="1"/>
  <c r="AM13" i="1" s="1"/>
  <c r="AK14" i="1"/>
  <c r="AM14" i="1" s="1"/>
  <c r="AK15" i="1"/>
  <c r="AM15" i="1" s="1"/>
  <c r="AK16" i="1"/>
  <c r="AM16" i="1" s="1"/>
  <c r="AK17" i="1"/>
  <c r="AM17" i="1" s="1"/>
  <c r="AK18" i="1"/>
  <c r="AM18" i="1" s="1"/>
  <c r="AK19" i="1"/>
  <c r="AM19" i="1" s="1"/>
  <c r="AK4" i="1"/>
  <c r="AM4" i="1" s="1"/>
  <c r="AC5" i="1"/>
  <c r="AE5" i="1" s="1"/>
  <c r="AC6" i="1"/>
  <c r="AE6" i="1" s="1"/>
  <c r="AC7" i="1"/>
  <c r="AE7" i="1" s="1"/>
  <c r="AC8" i="1"/>
  <c r="AE8" i="1" s="1"/>
  <c r="AC9" i="1"/>
  <c r="AE9" i="1" s="1"/>
  <c r="AC10" i="1"/>
  <c r="AE10" i="1" s="1"/>
  <c r="AC11" i="1"/>
  <c r="AE11" i="1" s="1"/>
  <c r="AC12" i="1"/>
  <c r="AE12" i="1" s="1"/>
  <c r="AC13" i="1"/>
  <c r="AE13" i="1" s="1"/>
  <c r="AC14" i="1"/>
  <c r="AE14" i="1" s="1"/>
  <c r="AC15" i="1"/>
  <c r="AE15" i="1" s="1"/>
  <c r="AC16" i="1"/>
  <c r="AE16" i="1" s="1"/>
  <c r="AC17" i="1"/>
  <c r="AE17" i="1" s="1"/>
  <c r="AC18" i="1"/>
  <c r="AE18" i="1" s="1"/>
  <c r="AC19" i="1"/>
  <c r="AE19" i="1" s="1"/>
  <c r="AC4" i="1"/>
  <c r="AE4" i="1" s="1"/>
  <c r="S19" i="1"/>
  <c r="U19" i="1" s="1"/>
  <c r="S6" i="1"/>
  <c r="U6" i="1" s="1"/>
  <c r="S7" i="1"/>
  <c r="U7" i="1" s="1"/>
  <c r="S8" i="1"/>
  <c r="U8" i="1" s="1"/>
  <c r="S9" i="1"/>
  <c r="U9" i="1" s="1"/>
  <c r="S10" i="1"/>
  <c r="U10" i="1" s="1"/>
  <c r="S11" i="1"/>
  <c r="U11" i="1" s="1"/>
  <c r="S12" i="1"/>
  <c r="U12" i="1" s="1"/>
  <c r="S13" i="1"/>
  <c r="U13" i="1" s="1"/>
  <c r="S14" i="1"/>
  <c r="U14" i="1" s="1"/>
  <c r="S15" i="1"/>
  <c r="U15" i="1" s="1"/>
  <c r="S16" i="1"/>
  <c r="U16" i="1" s="1"/>
  <c r="S17" i="1"/>
  <c r="U17" i="1" s="1"/>
  <c r="S18" i="1"/>
  <c r="U18" i="1" s="1"/>
  <c r="S5" i="1"/>
  <c r="U5" i="1" s="1"/>
  <c r="S4" i="1"/>
  <c r="U4" i="1" s="1"/>
  <c r="K5" i="1"/>
  <c r="M5" i="1" s="1"/>
  <c r="K6" i="1"/>
  <c r="K7" i="1"/>
  <c r="M7" i="1" s="1"/>
  <c r="K8" i="1"/>
  <c r="M8" i="1" s="1"/>
  <c r="K9" i="1"/>
  <c r="M9" i="1" s="1"/>
  <c r="K10" i="1"/>
  <c r="K11" i="1"/>
  <c r="M11" i="1" s="1"/>
  <c r="K12" i="1"/>
  <c r="M12" i="1" s="1"/>
  <c r="K13" i="1"/>
  <c r="M13" i="1" s="1"/>
  <c r="K14" i="1"/>
  <c r="K15" i="1"/>
  <c r="M15" i="1" s="1"/>
  <c r="K16" i="1"/>
  <c r="M16" i="1" s="1"/>
  <c r="K17" i="1"/>
  <c r="M17" i="1" s="1"/>
  <c r="K18" i="1"/>
  <c r="M18" i="1" s="1"/>
  <c r="K19" i="1"/>
  <c r="M19" i="1" s="1"/>
  <c r="M6" i="1"/>
  <c r="M10" i="1"/>
  <c r="M14" i="1"/>
  <c r="K4" i="1"/>
  <c r="M4" i="1" s="1"/>
  <c r="AN18" i="1" l="1"/>
  <c r="AN14" i="1"/>
  <c r="AN6" i="1"/>
  <c r="M20" i="1"/>
  <c r="AN13" i="1"/>
  <c r="AN9" i="1"/>
  <c r="AN19" i="1"/>
  <c r="AN15" i="1"/>
  <c r="AN11" i="1"/>
  <c r="AN7" i="1"/>
  <c r="AO19" i="1"/>
  <c r="AO15" i="1"/>
  <c r="AO11" i="1"/>
  <c r="AO7" i="1"/>
  <c r="AN10" i="1"/>
  <c r="AN17" i="1"/>
  <c r="AN5" i="1"/>
  <c r="AO18" i="1"/>
  <c r="AP18" i="1" s="1"/>
  <c r="AO10" i="1"/>
  <c r="AP10" i="1" s="1"/>
  <c r="M21" i="1"/>
  <c r="L20" i="1"/>
  <c r="AO17" i="1"/>
  <c r="AO13" i="1"/>
  <c r="AO9" i="1"/>
  <c r="AO5" i="1"/>
  <c r="AP5" i="1" s="1"/>
  <c r="AP14" i="1"/>
  <c r="AO14" i="1"/>
  <c r="AO6" i="1"/>
  <c r="AP6" i="1" s="1"/>
  <c r="U20" i="1"/>
  <c r="AN4" i="1"/>
  <c r="AE20" i="1"/>
  <c r="AN16" i="1"/>
  <c r="AN12" i="1"/>
  <c r="AN8" i="1"/>
  <c r="AO4" i="1"/>
  <c r="AM20" i="1"/>
  <c r="AO16" i="1"/>
  <c r="AO12" i="1"/>
  <c r="AO8" i="1"/>
  <c r="AI14" i="1"/>
  <c r="AG5" i="1"/>
  <c r="AI5" i="1" s="1"/>
  <c r="AG6" i="1"/>
  <c r="AI6" i="1" s="1"/>
  <c r="AG7" i="1"/>
  <c r="AI7" i="1" s="1"/>
  <c r="AG8" i="1"/>
  <c r="AI8" i="1" s="1"/>
  <c r="AG9" i="1"/>
  <c r="AI9" i="1" s="1"/>
  <c r="AG10" i="1"/>
  <c r="AI10" i="1" s="1"/>
  <c r="AG11" i="1"/>
  <c r="AI11" i="1" s="1"/>
  <c r="AG12" i="1"/>
  <c r="AI12" i="1" s="1"/>
  <c r="AG13" i="1"/>
  <c r="AI13" i="1" s="1"/>
  <c r="AG14" i="1"/>
  <c r="AG15" i="1"/>
  <c r="AI15" i="1" s="1"/>
  <c r="AG16" i="1"/>
  <c r="AI16" i="1" s="1"/>
  <c r="AG17" i="1"/>
  <c r="AI17" i="1" s="1"/>
  <c r="AG18" i="1"/>
  <c r="AI18" i="1" s="1"/>
  <c r="AG19" i="1"/>
  <c r="AI19" i="1" s="1"/>
  <c r="AG4" i="1"/>
  <c r="AI4" i="1" s="1"/>
  <c r="X5" i="1"/>
  <c r="Z5" i="1" s="1"/>
  <c r="X6" i="1"/>
  <c r="Z6" i="1" s="1"/>
  <c r="X7" i="1"/>
  <c r="Z7" i="1" s="1"/>
  <c r="X8" i="1"/>
  <c r="Z8" i="1" s="1"/>
  <c r="X9" i="1"/>
  <c r="Z9" i="1" s="1"/>
  <c r="X10" i="1"/>
  <c r="Z10" i="1" s="1"/>
  <c r="X11" i="1"/>
  <c r="Z11" i="1" s="1"/>
  <c r="X12" i="1"/>
  <c r="Z12" i="1" s="1"/>
  <c r="X13" i="1"/>
  <c r="Z13" i="1" s="1"/>
  <c r="X14" i="1"/>
  <c r="Z14" i="1" s="1"/>
  <c r="X15" i="1"/>
  <c r="Z15" i="1" s="1"/>
  <c r="X16" i="1"/>
  <c r="Z16" i="1" s="1"/>
  <c r="X17" i="1"/>
  <c r="Z17" i="1" s="1"/>
  <c r="X18" i="1"/>
  <c r="Z18" i="1" s="1"/>
  <c r="X19" i="1"/>
  <c r="Z19" i="1" s="1"/>
  <c r="X4" i="1"/>
  <c r="Z4" i="1" s="1"/>
  <c r="P5" i="1"/>
  <c r="Q5" i="1" s="1"/>
  <c r="P6" i="1"/>
  <c r="Q6" i="1" s="1"/>
  <c r="P7" i="1"/>
  <c r="Q7" i="1" s="1"/>
  <c r="P8" i="1"/>
  <c r="Q8" i="1" s="1"/>
  <c r="P9" i="1"/>
  <c r="Q9" i="1" s="1"/>
  <c r="P10" i="1"/>
  <c r="Q10" i="1" s="1"/>
  <c r="P11" i="1"/>
  <c r="Q11" i="1" s="1"/>
  <c r="P12" i="1"/>
  <c r="Q12" i="1" s="1"/>
  <c r="P13" i="1"/>
  <c r="Q13" i="1" s="1"/>
  <c r="P14" i="1"/>
  <c r="Q14" i="1" s="1"/>
  <c r="P15" i="1"/>
  <c r="Q15" i="1" s="1"/>
  <c r="P16" i="1"/>
  <c r="Q16" i="1" s="1"/>
  <c r="P17" i="1"/>
  <c r="Q17" i="1" s="1"/>
  <c r="P18" i="1"/>
  <c r="Q18" i="1" s="1"/>
  <c r="P19" i="1"/>
  <c r="Q19" i="1" s="1"/>
  <c r="P4" i="1"/>
  <c r="Q4" i="1" s="1"/>
  <c r="F4" i="1"/>
  <c r="H4" i="1" s="1"/>
  <c r="F5" i="1"/>
  <c r="H5" i="1" s="1"/>
  <c r="F6" i="1"/>
  <c r="H6" i="1"/>
  <c r="F7" i="1"/>
  <c r="H7" i="1" s="1"/>
  <c r="F8" i="1"/>
  <c r="H8" i="1"/>
  <c r="F9" i="1"/>
  <c r="H9" i="1" s="1"/>
  <c r="F10" i="1"/>
  <c r="H10" i="1" s="1"/>
  <c r="F11" i="1"/>
  <c r="H11" i="1" s="1"/>
  <c r="F12" i="1"/>
  <c r="H12" i="1"/>
  <c r="F13" i="1"/>
  <c r="H13" i="1" s="1"/>
  <c r="F14" i="1"/>
  <c r="H14" i="1"/>
  <c r="F15" i="1"/>
  <c r="H15" i="1" s="1"/>
  <c r="F16" i="1"/>
  <c r="H16" i="1" s="1"/>
  <c r="F17" i="1"/>
  <c r="H17" i="1" s="1"/>
  <c r="F18" i="1"/>
  <c r="H18" i="1"/>
  <c r="F19" i="1"/>
  <c r="H19" i="1" s="1"/>
  <c r="AP17" i="1" l="1"/>
  <c r="AP7" i="1"/>
  <c r="AP11" i="1"/>
  <c r="AP13" i="1"/>
  <c r="AP19" i="1"/>
  <c r="AI20" i="1"/>
  <c r="AI21" i="1" s="1"/>
  <c r="AI22" i="1" s="1"/>
  <c r="AP12" i="1"/>
  <c r="AP9" i="1"/>
  <c r="AP15" i="1"/>
  <c r="AP16" i="1"/>
  <c r="AO20" i="1"/>
  <c r="AE21" i="1"/>
  <c r="AE22" i="1" s="1"/>
  <c r="AE23" i="1"/>
  <c r="L21" i="1"/>
  <c r="M22" i="1"/>
  <c r="L22" i="1" s="1"/>
  <c r="U21" i="1"/>
  <c r="U22" i="1" s="1"/>
  <c r="AM21" i="1"/>
  <c r="AM22" i="1" s="1"/>
  <c r="AP8" i="1"/>
  <c r="AN20" i="1"/>
  <c r="AP4" i="1"/>
  <c r="Z20" i="1"/>
  <c r="Q20" i="1"/>
  <c r="H20" i="1"/>
  <c r="M23" i="1" l="1"/>
  <c r="L23" i="1" s="1"/>
  <c r="AN21" i="1"/>
  <c r="AN22" i="1" s="1"/>
  <c r="U23" i="1"/>
  <c r="AM23" i="1"/>
  <c r="AJ24" i="1" s="1"/>
  <c r="AO21" i="1"/>
  <c r="AO22" i="1" s="1"/>
  <c r="AP20" i="1"/>
  <c r="Q21" i="1"/>
  <c r="H21" i="1"/>
  <c r="Z21" i="1"/>
  <c r="Z22" i="1" s="1"/>
  <c r="AI23" i="1"/>
  <c r="R24" i="1" l="1"/>
  <c r="AN23" i="1"/>
  <c r="AP21" i="1"/>
  <c r="AO23" i="1"/>
  <c r="Z23" i="1"/>
  <c r="AI24" i="1" s="1"/>
  <c r="H22" i="1"/>
  <c r="Q22" i="1"/>
  <c r="AP22" i="1" l="1"/>
  <c r="Q23" i="1"/>
  <c r="H23" i="1"/>
  <c r="AP23" i="1" l="1"/>
  <c r="AP24" i="1" s="1"/>
  <c r="Q24" i="1"/>
</calcChain>
</file>

<file path=xl/sharedStrings.xml><?xml version="1.0" encoding="utf-8"?>
<sst xmlns="http://schemas.openxmlformats.org/spreadsheetml/2006/main" count="101" uniqueCount="44">
  <si>
    <t xml:space="preserve">N. </t>
  </si>
  <si>
    <t>PUNTOS DE TRABAJO</t>
  </si>
  <si>
    <t>N. PERSONAS</t>
  </si>
  <si>
    <t>VALOR UNITARIO DIAS PERSONA</t>
  </si>
  <si>
    <t>TOTAL VALOR DIARIO PUESTO</t>
  </si>
  <si>
    <t>DIAS DE EJECUCION</t>
  </si>
  <si>
    <t>VALOR TOTAL</t>
  </si>
  <si>
    <t>Edificio CARRERA 11 No. 15-10/12; Mirador plaza Piso 1, Piso 2, Piso 3, Piso 4, Piso 5, Piso 6 y Piso 7.</t>
  </si>
  <si>
    <t>Edificio Carrera 12 No. 15-25 y 27 Piso 1, piso 2, Piso 3, Piso 4 y Archivo.</t>
  </si>
  <si>
    <t>carrera 11 n 11-11 y 15 edificio central park</t>
  </si>
  <si>
    <t>Edifificio calle 15 N. 10 08</t>
  </si>
  <si>
    <t>Edificio calle 11 No. 9-30,  comisaria 2</t>
  </si>
  <si>
    <t>Sede Centro Conchukua.</t>
  </si>
  <si>
    <t>Centro de vida abuelo próspero.</t>
  </si>
  <si>
    <t>Inspección 1, Inspección 2, Inspección 3 e Inspección 4</t>
  </si>
  <si>
    <t>Centro de convivencia y comisaria tercera</t>
  </si>
  <si>
    <t>carrera 14 No. 16-33 y carrera 14 No. 16-41,  sedes del Archivo General</t>
  </si>
  <si>
    <t>Vive Digital plaza de mercado, Y sogabastos</t>
  </si>
  <si>
    <t>Secretaria de Cultura, veterinaria</t>
  </si>
  <si>
    <t>Secretaria de educación y Biblioteca Pública Municipal.</t>
  </si>
  <si>
    <t>Curi Sogamoso Cra 14 #10</t>
  </si>
  <si>
    <t>Conductor</t>
  </si>
  <si>
    <t>TOTAL PERSONAS A CONTRATAR</t>
  </si>
  <si>
    <t>AIU 10 %</t>
  </si>
  <si>
    <t>IVA DEL 19 % SOBRE EL AIU</t>
  </si>
  <si>
    <t>TOTAL PROPUESTA</t>
  </si>
  <si>
    <t>Oficina de Centro Especializado para Adolescentes calle 11 No. 9-30</t>
  </si>
  <si>
    <t>SANTOR DEL 10 DE AGOSTO A 31 DE DICIEMBRE</t>
  </si>
  <si>
    <t>SANTOR PROPUESTA 1 DE ENERO AL 31 DE ENERO</t>
  </si>
  <si>
    <t>TOTAL PROPUESTA 174 DIAS</t>
  </si>
  <si>
    <t>PROMEDIO 10 DE AGOSTO A 31 DE DICIEMBRE</t>
  </si>
  <si>
    <t>PROMEDIO DEL 01 DE ENERO A 31 DE ENERO</t>
  </si>
  <si>
    <t xml:space="preserve">VALOR TOTAL </t>
  </si>
  <si>
    <t>PROMEDIO GENERAL</t>
  </si>
  <si>
    <t>PROMEDIO 174 DIAS</t>
  </si>
  <si>
    <t xml:space="preserve">SUBTOTAL </t>
  </si>
  <si>
    <t>SUBTOTAL</t>
  </si>
  <si>
    <t xml:space="preserve">ESTUDIO DE MERCADO, SERICIOS DE ASEO Y CAFETERIA ADMINISTRACION CENTRAL. </t>
  </si>
  <si>
    <t>POWER CLEAM DEL 10 DE AGOSTO A 31 DE DICIEMBRE DE 2024</t>
  </si>
  <si>
    <t>POWER CLEAM PROPUESTA 1 DE ENERO AL 31 DE ENERO DE 2024</t>
  </si>
  <si>
    <t>VERIFICACIÓN OFERTA ECONÓMICA A 31 DE DICIEMBRE DE 2025</t>
  </si>
  <si>
    <t>VERIFICACIÓN POWER CLEAM PROPUESTA 1 DE ENERO AL 31 DE ENERO DE 2025</t>
  </si>
  <si>
    <t>VERIFICACION SANTOR DEL 10 DE AGOSTO A 31 DE DICIEMBRE</t>
  </si>
  <si>
    <t>VERIFICACION SANTOR PROPUESTA 1 DE ENERO AL 31 DE 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</si>
</sst>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(* #,##0.00_);_(* \(#,##0.00\);_(* &quot;-&quot;??_);_(@_)"/>
    <numFmt numFmtId="165" formatCode="_-* #,##0.00000_-;\-* #,##0.00000_-;_-* &quot;-&quot;??_-;_-@_-"/>
    <numFmt numFmtId="166" formatCode="_-* #,##0.000000_-;\-* #,##0.000000_-;_-* &quot;-&quot;??_-;_-@_-"/>
    <numFmt numFmtId="167" formatCode="_-* #,##0.0000000_-;\-* #,##0.0000000_-;_-* &quot;-&quot;??_-;_-@_-"/>
    <numFmt numFmtId="168" formatCode="_(* #,##0.000000_);_(* \(#,##0.000000\);_(* &quot;-&quot;??????_);_(@_)"/>
    <numFmt numFmtId="169" formatCode="_(* #,##0.0000000_);_(* \(#,##0.0000000\);_(* &quot;-&quot;???????_);_(@_)"/>
    <numFmt numFmtId="170" formatCode="_(* #,##0.00000_);_(* \(#,##0.00000\);_(* &quot;-&quot;?????_);_(@_)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8"/>
      <color rgb="FF000000"/>
      <name val="Arial"/>
      <family val="2"/>
    </font>
    <font>
      <sz val="8"/>
      <color rgb="FF000000"/>
      <name val="Times New Roman"/>
      <family val="1"/>
    </font>
    <font>
      <sz val="8"/>
      <color theme="1"/>
      <name val="Times New Roman"/>
      <family val="1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14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rgb="FFFF000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5">
    <xf numFmtId="0" fontId="0" fillId="0" borderId="0" xfId="0"/>
    <xf numFmtId="43" fontId="0" fillId="0" borderId="0" xfId="0" applyNumberFormat="1"/>
    <xf numFmtId="0" fontId="3" fillId="3" borderId="16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3" fillId="0" borderId="2" xfId="0" applyFont="1" applyBorder="1" applyAlignment="1">
      <alignment wrapText="1"/>
    </xf>
    <xf numFmtId="0" fontId="2" fillId="0" borderId="17" xfId="0" applyFont="1" applyBorder="1" applyAlignment="1">
      <alignment wrapText="1"/>
    </xf>
    <xf numFmtId="43" fontId="5" fillId="2" borderId="3" xfId="1" applyFont="1" applyFill="1" applyBorder="1" applyAlignment="1">
      <alignment horizontal="center" wrapText="1"/>
    </xf>
    <xf numFmtId="43" fontId="6" fillId="0" borderId="3" xfId="0" applyNumberFormat="1" applyFont="1" applyBorder="1" applyAlignment="1">
      <alignment wrapText="1"/>
    </xf>
    <xf numFmtId="0" fontId="6" fillId="0" borderId="3" xfId="0" applyFont="1" applyBorder="1" applyAlignment="1">
      <alignment wrapText="1"/>
    </xf>
    <xf numFmtId="43" fontId="6" fillId="0" borderId="4" xfId="0" applyNumberFormat="1" applyFont="1" applyBorder="1" applyAlignment="1">
      <alignment wrapText="1"/>
    </xf>
    <xf numFmtId="43" fontId="2" fillId="0" borderId="2" xfId="1" applyFont="1" applyBorder="1"/>
    <xf numFmtId="0" fontId="2" fillId="0" borderId="3" xfId="0" applyFont="1" applyBorder="1"/>
    <xf numFmtId="43" fontId="2" fillId="0" borderId="3" xfId="0" applyNumberFormat="1" applyFont="1" applyBorder="1"/>
    <xf numFmtId="43" fontId="2" fillId="0" borderId="4" xfId="0" applyNumberFormat="1" applyFont="1" applyBorder="1"/>
    <xf numFmtId="0" fontId="2" fillId="0" borderId="6" xfId="0" applyFont="1" applyBorder="1" applyAlignment="1">
      <alignment wrapText="1"/>
    </xf>
    <xf numFmtId="43" fontId="6" fillId="0" borderId="3" xfId="1" applyFont="1" applyBorder="1" applyAlignment="1">
      <alignment wrapText="1"/>
    </xf>
    <xf numFmtId="43" fontId="2" fillId="0" borderId="4" xfId="0" applyNumberFormat="1" applyFont="1" applyBorder="1" applyAlignment="1">
      <alignment wrapText="1"/>
    </xf>
    <xf numFmtId="0" fontId="2" fillId="0" borderId="6" xfId="0" applyFont="1" applyBorder="1"/>
    <xf numFmtId="43" fontId="2" fillId="0" borderId="21" xfId="0" applyNumberFormat="1" applyFont="1" applyBorder="1" applyAlignment="1">
      <alignment wrapText="1"/>
    </xf>
    <xf numFmtId="43" fontId="2" fillId="0" borderId="21" xfId="0" applyNumberFormat="1" applyFont="1" applyBorder="1"/>
    <xf numFmtId="43" fontId="3" fillId="0" borderId="3" xfId="0" applyNumberFormat="1" applyFont="1" applyBorder="1"/>
    <xf numFmtId="43" fontId="3" fillId="0" borderId="10" xfId="0" applyNumberFormat="1" applyFont="1" applyBorder="1"/>
    <xf numFmtId="0" fontId="2" fillId="0" borderId="13" xfId="0" applyFont="1" applyBorder="1"/>
    <xf numFmtId="0" fontId="2" fillId="0" borderId="14" xfId="0" applyFont="1" applyBorder="1" applyAlignment="1">
      <alignment wrapText="1"/>
    </xf>
    <xf numFmtId="0" fontId="2" fillId="0" borderId="15" xfId="0" applyFont="1" applyBorder="1" applyAlignment="1">
      <alignment horizontal="center" wrapText="1"/>
    </xf>
    <xf numFmtId="0" fontId="3" fillId="3" borderId="18" xfId="0" applyFont="1" applyFill="1" applyBorder="1" applyAlignment="1">
      <alignment horizontal="center" wrapText="1"/>
    </xf>
    <xf numFmtId="0" fontId="8" fillId="2" borderId="2" xfId="0" applyFont="1" applyFill="1" applyBorder="1" applyAlignment="1">
      <alignment horizontal="right" vertical="center" wrapText="1"/>
    </xf>
    <xf numFmtId="43" fontId="3" fillId="0" borderId="4" xfId="0" applyNumberFormat="1" applyFont="1" applyBorder="1"/>
    <xf numFmtId="43" fontId="3" fillId="0" borderId="20" xfId="0" applyNumberFormat="1" applyFont="1" applyBorder="1"/>
    <xf numFmtId="43" fontId="9" fillId="0" borderId="21" xfId="0" applyNumberFormat="1" applyFont="1" applyBorder="1"/>
    <xf numFmtId="43" fontId="2" fillId="0" borderId="5" xfId="0" applyNumberFormat="1" applyFont="1" applyBorder="1" applyAlignment="1">
      <alignment wrapText="1"/>
    </xf>
    <xf numFmtId="43" fontId="2" fillId="0" borderId="30" xfId="0" applyNumberFormat="1" applyFont="1" applyBorder="1" applyAlignment="1">
      <alignment wrapText="1"/>
    </xf>
    <xf numFmtId="0" fontId="3" fillId="4" borderId="3" xfId="0" applyFont="1" applyFill="1" applyBorder="1" applyAlignment="1">
      <alignment horizontal="center" wrapText="1"/>
    </xf>
    <xf numFmtId="0" fontId="2" fillId="0" borderId="17" xfId="0" applyFont="1" applyBorder="1" applyAlignment="1">
      <alignment horizontal="center" vertical="center" wrapText="1"/>
    </xf>
    <xf numFmtId="43" fontId="6" fillId="0" borderId="7" xfId="0" applyNumberFormat="1" applyFont="1" applyBorder="1" applyAlignment="1">
      <alignment vertical="center" wrapText="1"/>
    </xf>
    <xf numFmtId="43" fontId="2" fillId="0" borderId="5" xfId="0" applyNumberFormat="1" applyFont="1" applyBorder="1" applyAlignment="1">
      <alignment vertical="center" wrapText="1"/>
    </xf>
    <xf numFmtId="43" fontId="2" fillId="0" borderId="30" xfId="0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43" fontId="2" fillId="0" borderId="2" xfId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3" fontId="2" fillId="0" borderId="4" xfId="0" applyNumberFormat="1" applyFont="1" applyBorder="1" applyAlignment="1">
      <alignment vertical="center"/>
    </xf>
    <xf numFmtId="43" fontId="2" fillId="0" borderId="21" xfId="0" applyNumberFormat="1" applyFont="1" applyBorder="1" applyAlignment="1">
      <alignment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wrapText="1"/>
    </xf>
    <xf numFmtId="164" fontId="2" fillId="0" borderId="3" xfId="0" applyNumberFormat="1" applyFont="1" applyBorder="1" applyAlignment="1">
      <alignment vertical="center"/>
    </xf>
    <xf numFmtId="0" fontId="3" fillId="6" borderId="6" xfId="0" applyFont="1" applyFill="1" applyBorder="1" applyAlignment="1">
      <alignment horizontal="center" wrapText="1"/>
    </xf>
    <xf numFmtId="0" fontId="3" fillId="6" borderId="3" xfId="0" applyFont="1" applyFill="1" applyBorder="1" applyAlignment="1">
      <alignment horizontal="center" wrapText="1"/>
    </xf>
    <xf numFmtId="165" fontId="2" fillId="0" borderId="3" xfId="0" applyNumberFormat="1" applyFont="1" applyBorder="1"/>
    <xf numFmtId="166" fontId="2" fillId="0" borderId="3" xfId="0" applyNumberFormat="1" applyFont="1" applyBorder="1"/>
    <xf numFmtId="167" fontId="2" fillId="0" borderId="3" xfId="0" applyNumberFormat="1" applyFont="1" applyBorder="1"/>
    <xf numFmtId="168" fontId="0" fillId="0" borderId="0" xfId="0" applyNumberFormat="1"/>
    <xf numFmtId="164" fontId="0" fillId="0" borderId="0" xfId="0" applyNumberFormat="1"/>
    <xf numFmtId="43" fontId="9" fillId="7" borderId="4" xfId="0" applyNumberFormat="1" applyFont="1" applyFill="1" applyBorder="1"/>
    <xf numFmtId="166" fontId="11" fillId="0" borderId="0" xfId="0" applyNumberFormat="1" applyFont="1"/>
    <xf numFmtId="167" fontId="12" fillId="0" borderId="0" xfId="0" applyNumberFormat="1" applyFont="1"/>
    <xf numFmtId="169" fontId="0" fillId="0" borderId="0" xfId="0" applyNumberFormat="1"/>
    <xf numFmtId="169" fontId="2" fillId="0" borderId="0" xfId="0" applyNumberFormat="1" applyFont="1"/>
    <xf numFmtId="170" fontId="0" fillId="0" borderId="0" xfId="0" applyNumberFormat="1"/>
    <xf numFmtId="0" fontId="3" fillId="8" borderId="3" xfId="0" applyFont="1" applyFill="1" applyBorder="1" applyAlignment="1">
      <alignment horizontal="center" wrapText="1"/>
    </xf>
    <xf numFmtId="0" fontId="3" fillId="8" borderId="4" xfId="0" applyFont="1" applyFill="1" applyBorder="1" applyAlignment="1">
      <alignment horizontal="center" wrapText="1"/>
    </xf>
    <xf numFmtId="0" fontId="0" fillId="0" borderId="29" xfId="0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2" fillId="0" borderId="28" xfId="0" applyFont="1" applyBorder="1" applyAlignment="1">
      <alignment horizontal="center" wrapText="1"/>
    </xf>
    <xf numFmtId="0" fontId="2" fillId="0" borderId="25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19" xfId="0" applyFont="1" applyBorder="1" applyAlignment="1">
      <alignment horizontal="center" wrapText="1"/>
    </xf>
    <xf numFmtId="0" fontId="2" fillId="0" borderId="29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4" borderId="22" xfId="0" applyFont="1" applyFill="1" applyBorder="1" applyAlignment="1">
      <alignment horizontal="center" wrapText="1"/>
    </xf>
    <xf numFmtId="0" fontId="2" fillId="4" borderId="23" xfId="0" applyFont="1" applyFill="1" applyBorder="1" applyAlignment="1">
      <alignment horizontal="center" wrapText="1"/>
    </xf>
    <xf numFmtId="0" fontId="2" fillId="4" borderId="24" xfId="0" applyFont="1" applyFill="1" applyBorder="1" applyAlignment="1">
      <alignment horizontal="center" wrapText="1"/>
    </xf>
    <xf numFmtId="0" fontId="2" fillId="0" borderId="2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0" fillId="0" borderId="22" xfId="0" applyFont="1" applyBorder="1" applyAlignment="1">
      <alignment horizontal="center" wrapText="1"/>
    </xf>
    <xf numFmtId="0" fontId="10" fillId="0" borderId="23" xfId="0" applyFont="1" applyBorder="1" applyAlignment="1">
      <alignment horizontal="center" wrapText="1"/>
    </xf>
    <xf numFmtId="0" fontId="10" fillId="0" borderId="24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/>
    </xf>
    <xf numFmtId="0" fontId="13" fillId="4" borderId="14" xfId="0" applyFont="1" applyFill="1" applyBorder="1" applyAlignment="1">
      <alignment horizontal="center"/>
    </xf>
    <xf numFmtId="0" fontId="13" fillId="4" borderId="15" xfId="0" applyFont="1" applyFill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43" fontId="3" fillId="0" borderId="10" xfId="0" applyNumberFormat="1" applyFont="1" applyBorder="1" applyAlignment="1">
      <alignment horizontal="center" vertical="center"/>
    </xf>
    <xf numFmtId="43" fontId="3" fillId="0" borderId="33" xfId="0" applyNumberFormat="1" applyFont="1" applyBorder="1" applyAlignment="1">
      <alignment horizontal="center" vertical="center"/>
    </xf>
    <xf numFmtId="43" fontId="3" fillId="0" borderId="34" xfId="0" applyNumberFormat="1" applyFont="1" applyBorder="1" applyAlignment="1">
      <alignment horizontal="center" vertical="center"/>
    </xf>
    <xf numFmtId="0" fontId="14" fillId="0" borderId="26" xfId="0" applyFont="1" applyBorder="1" applyAlignment="1">
      <alignment horizontal="center" wrapText="1"/>
    </xf>
    <xf numFmtId="0" fontId="14" fillId="0" borderId="23" xfId="0" applyFont="1" applyBorder="1" applyAlignment="1">
      <alignment horizontal="center" wrapText="1"/>
    </xf>
    <xf numFmtId="0" fontId="14" fillId="0" borderId="27" xfId="0" applyFont="1" applyBorder="1" applyAlignment="1">
      <alignment horizontal="center" wrapText="1"/>
    </xf>
    <xf numFmtId="43" fontId="3" fillId="0" borderId="30" xfId="0" applyNumberFormat="1" applyFont="1" applyBorder="1" applyAlignment="1">
      <alignment horizontal="center"/>
    </xf>
    <xf numFmtId="43" fontId="3" fillId="0" borderId="31" xfId="0" applyNumberFormat="1" applyFont="1" applyBorder="1" applyAlignment="1">
      <alignment horizontal="center"/>
    </xf>
    <xf numFmtId="43" fontId="3" fillId="0" borderId="32" xfId="0" applyNumberFormat="1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30"/>
  <sheetViews>
    <sheetView tabSelected="1" zoomScaleNormal="100" workbookViewId="0">
      <selection activeCell="AQ17" sqref="AQ17"/>
    </sheetView>
  </sheetViews>
  <sheetFormatPr baseColWidth="10" defaultRowHeight="15" x14ac:dyDescent="0.25"/>
  <cols>
    <col min="1" max="1" width="3" bestFit="1" customWidth="1"/>
    <col min="4" max="4" width="6.5703125" customWidth="1"/>
    <col min="5" max="5" width="9.85546875" customWidth="1"/>
    <col min="6" max="6" width="10.42578125" customWidth="1"/>
    <col min="7" max="7" width="4.7109375" customWidth="1"/>
    <col min="8" max="9" width="12.5703125" customWidth="1"/>
    <col min="10" max="11" width="12.5703125" style="40" customWidth="1"/>
    <col min="12" max="12" width="12.5703125" customWidth="1"/>
    <col min="13" max="13" width="12.5703125" style="40" customWidth="1"/>
    <col min="14" max="14" width="10.42578125" customWidth="1"/>
    <col min="15" max="15" width="4.5703125" customWidth="1"/>
    <col min="16" max="16" width="10.140625" customWidth="1"/>
    <col min="17" max="17" width="16.42578125" customWidth="1"/>
    <col min="18" max="18" width="11.28515625" style="40" customWidth="1"/>
    <col min="19" max="19" width="10.42578125" style="40" customWidth="1"/>
    <col min="20" max="20" width="10.7109375" style="40" customWidth="1"/>
    <col min="21" max="21" width="12.140625" style="40" customWidth="1"/>
    <col min="22" max="22" width="4.28515625" customWidth="1"/>
    <col min="23" max="23" width="9.28515625" customWidth="1"/>
    <col min="24" max="24" width="10.5703125" customWidth="1"/>
    <col min="25" max="25" width="8.28515625" customWidth="1"/>
    <col min="26" max="26" width="16.5703125" customWidth="1"/>
    <col min="27" max="27" width="4.28515625" customWidth="1"/>
    <col min="28" max="28" width="9.28515625" customWidth="1"/>
    <col min="29" max="29" width="10.5703125" customWidth="1"/>
    <col min="30" max="30" width="8.28515625" customWidth="1"/>
    <col min="31" max="31" width="16.5703125" customWidth="1"/>
    <col min="32" max="32" width="10.5703125" customWidth="1"/>
    <col min="33" max="33" width="9.7109375" customWidth="1"/>
    <col min="34" max="34" width="4.85546875" customWidth="1"/>
    <col min="35" max="35" width="16.5703125" customWidth="1"/>
    <col min="36" max="36" width="10.5703125" customWidth="1"/>
    <col min="37" max="37" width="9.7109375" customWidth="1"/>
    <col min="38" max="38" width="4.85546875" customWidth="1"/>
    <col min="39" max="39" width="16.5703125" customWidth="1"/>
    <col min="40" max="40" width="15.5703125" customWidth="1"/>
    <col min="41" max="41" width="15.28515625" customWidth="1"/>
    <col min="42" max="42" width="28.42578125" customWidth="1"/>
    <col min="44" max="44" width="15.7109375" customWidth="1"/>
  </cols>
  <sheetData>
    <row r="1" spans="1:44" ht="15.75" thickBot="1" x14ac:dyDescent="0.3">
      <c r="A1" s="66" t="s">
        <v>37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</row>
    <row r="2" spans="1:44" ht="54.75" customHeight="1" x14ac:dyDescent="0.25">
      <c r="A2" s="25"/>
      <c r="B2" s="67"/>
      <c r="C2" s="68"/>
      <c r="D2" s="97" t="s">
        <v>38</v>
      </c>
      <c r="E2" s="98"/>
      <c r="F2" s="98"/>
      <c r="G2" s="98"/>
      <c r="H2" s="99"/>
      <c r="I2" s="89" t="s">
        <v>40</v>
      </c>
      <c r="J2" s="90"/>
      <c r="K2" s="90"/>
      <c r="L2" s="90"/>
      <c r="M2" s="91"/>
      <c r="N2" s="84" t="s">
        <v>39</v>
      </c>
      <c r="O2" s="85"/>
      <c r="P2" s="85"/>
      <c r="Q2" s="86"/>
      <c r="R2" s="89" t="s">
        <v>41</v>
      </c>
      <c r="S2" s="90"/>
      <c r="T2" s="90"/>
      <c r="U2" s="90"/>
      <c r="V2" s="87" t="s">
        <v>27</v>
      </c>
      <c r="W2" s="88"/>
      <c r="X2" s="88"/>
      <c r="Y2" s="88"/>
      <c r="Z2" s="88"/>
      <c r="AA2" s="109" t="s">
        <v>42</v>
      </c>
      <c r="AB2" s="110"/>
      <c r="AC2" s="110"/>
      <c r="AD2" s="110"/>
      <c r="AE2" s="111"/>
      <c r="AF2" s="80" t="s">
        <v>28</v>
      </c>
      <c r="AG2" s="80"/>
      <c r="AH2" s="80"/>
      <c r="AI2" s="80"/>
      <c r="AJ2" s="109" t="s">
        <v>43</v>
      </c>
      <c r="AK2" s="110"/>
      <c r="AL2" s="110"/>
      <c r="AM2" s="111"/>
      <c r="AN2" s="26" t="s">
        <v>30</v>
      </c>
      <c r="AO2" s="26" t="s">
        <v>31</v>
      </c>
      <c r="AP2" s="27" t="s">
        <v>33</v>
      </c>
    </row>
    <row r="3" spans="1:44" ht="81" customHeight="1" x14ac:dyDescent="0.25">
      <c r="A3" s="28" t="s">
        <v>0</v>
      </c>
      <c r="B3" s="102" t="s">
        <v>1</v>
      </c>
      <c r="C3" s="103"/>
      <c r="D3" s="2" t="s">
        <v>2</v>
      </c>
      <c r="E3" s="3" t="s">
        <v>3</v>
      </c>
      <c r="F3" s="3" t="s">
        <v>4</v>
      </c>
      <c r="G3" s="3" t="s">
        <v>5</v>
      </c>
      <c r="H3" s="4" t="s">
        <v>6</v>
      </c>
      <c r="I3" s="49" t="s">
        <v>2</v>
      </c>
      <c r="J3" s="46" t="s">
        <v>3</v>
      </c>
      <c r="K3" s="46" t="s">
        <v>4</v>
      </c>
      <c r="L3" s="47" t="s">
        <v>5</v>
      </c>
      <c r="M3" s="48" t="s">
        <v>6</v>
      </c>
      <c r="N3" s="5" t="s">
        <v>3</v>
      </c>
      <c r="O3" s="35" t="s">
        <v>4</v>
      </c>
      <c r="P3" s="35" t="s">
        <v>5</v>
      </c>
      <c r="Q3" s="4" t="s">
        <v>6</v>
      </c>
      <c r="R3" s="46" t="s">
        <v>3</v>
      </c>
      <c r="S3" s="46" t="s">
        <v>4</v>
      </c>
      <c r="T3" s="47" t="s">
        <v>5</v>
      </c>
      <c r="U3" s="48" t="s">
        <v>6</v>
      </c>
      <c r="V3" s="6" t="s">
        <v>2</v>
      </c>
      <c r="W3" s="3" t="s">
        <v>3</v>
      </c>
      <c r="X3" s="3" t="s">
        <v>4</v>
      </c>
      <c r="Y3" s="3" t="s">
        <v>5</v>
      </c>
      <c r="Z3" s="3" t="s">
        <v>6</v>
      </c>
      <c r="AA3" s="51" t="s">
        <v>2</v>
      </c>
      <c r="AB3" s="52" t="s">
        <v>3</v>
      </c>
      <c r="AC3" s="52" t="s">
        <v>4</v>
      </c>
      <c r="AD3" s="52" t="s">
        <v>5</v>
      </c>
      <c r="AE3" s="52" t="s">
        <v>6</v>
      </c>
      <c r="AF3" s="3" t="s">
        <v>3</v>
      </c>
      <c r="AG3" s="3" t="s">
        <v>4</v>
      </c>
      <c r="AH3" s="3" t="s">
        <v>5</v>
      </c>
      <c r="AI3" s="3" t="s">
        <v>6</v>
      </c>
      <c r="AJ3" s="52" t="s">
        <v>3</v>
      </c>
      <c r="AK3" s="52" t="s">
        <v>4</v>
      </c>
      <c r="AL3" s="52" t="s">
        <v>5</v>
      </c>
      <c r="AM3" s="52" t="s">
        <v>6</v>
      </c>
      <c r="AN3" s="64" t="s">
        <v>6</v>
      </c>
      <c r="AO3" s="64" t="s">
        <v>32</v>
      </c>
      <c r="AP3" s="65" t="s">
        <v>32</v>
      </c>
    </row>
    <row r="4" spans="1:44" ht="77.25" customHeight="1" x14ac:dyDescent="0.25">
      <c r="A4" s="7">
        <v>1</v>
      </c>
      <c r="B4" s="96" t="s">
        <v>7</v>
      </c>
      <c r="C4" s="94"/>
      <c r="D4" s="8">
        <v>2</v>
      </c>
      <c r="E4" s="9">
        <v>81670</v>
      </c>
      <c r="F4" s="10">
        <f>E4*2</f>
        <v>163340</v>
      </c>
      <c r="G4" s="11">
        <v>143</v>
      </c>
      <c r="H4" s="12">
        <f>F4*G4</f>
        <v>23357620</v>
      </c>
      <c r="I4" s="36">
        <v>2</v>
      </c>
      <c r="J4" s="37">
        <v>81670</v>
      </c>
      <c r="K4" s="37">
        <f>I4*J4</f>
        <v>163340</v>
      </c>
      <c r="L4" s="41">
        <v>143</v>
      </c>
      <c r="M4" s="37">
        <f>K4*L4</f>
        <v>23357620</v>
      </c>
      <c r="N4" s="13">
        <v>90245.35</v>
      </c>
      <c r="O4" s="14">
        <v>31</v>
      </c>
      <c r="P4" s="15">
        <f>N4*D4</f>
        <v>180490.7</v>
      </c>
      <c r="Q4" s="16">
        <f>P4*31</f>
        <v>5595211.7000000002</v>
      </c>
      <c r="R4" s="42">
        <v>90245.35</v>
      </c>
      <c r="S4" s="50">
        <f>ROUND((R4*I4),2)</f>
        <v>180490.7</v>
      </c>
      <c r="T4" s="43">
        <v>31</v>
      </c>
      <c r="U4" s="44">
        <f>ROUND((S4*T4),2)</f>
        <v>5595211.7000000002</v>
      </c>
      <c r="V4" s="17">
        <v>2</v>
      </c>
      <c r="W4" s="15">
        <v>85280</v>
      </c>
      <c r="X4" s="15">
        <f>W4*V4</f>
        <v>170560</v>
      </c>
      <c r="Y4" s="14">
        <v>143</v>
      </c>
      <c r="Z4" s="15">
        <f>X4*Y4</f>
        <v>24390080</v>
      </c>
      <c r="AA4" s="17">
        <v>2</v>
      </c>
      <c r="AB4" s="15">
        <v>85280</v>
      </c>
      <c r="AC4" s="15">
        <f>AA4*AB4</f>
        <v>170560</v>
      </c>
      <c r="AD4" s="14">
        <v>143</v>
      </c>
      <c r="AE4" s="15">
        <f>ROUND((AC4*AD4),2)</f>
        <v>24390080</v>
      </c>
      <c r="AF4" s="15">
        <v>94660.800000000003</v>
      </c>
      <c r="AG4" s="15">
        <f>AF4*V4</f>
        <v>189321.60000000001</v>
      </c>
      <c r="AH4" s="14">
        <v>31</v>
      </c>
      <c r="AI4" s="15">
        <f>AG4*AH4</f>
        <v>5868969.6000000006</v>
      </c>
      <c r="AJ4" s="15">
        <v>94660.800000000003</v>
      </c>
      <c r="AK4" s="15">
        <f>ROUND((AJ4*AA4),2)</f>
        <v>189321.60000000001</v>
      </c>
      <c r="AL4" s="14">
        <v>31</v>
      </c>
      <c r="AM4" s="15">
        <f>ROUND((AK4*AL4),2)</f>
        <v>5868969.5999999996</v>
      </c>
      <c r="AN4" s="15">
        <f t="shared" ref="AN4:AN19" si="0">ROUND(((AE4+M4)/2),2)</f>
        <v>23873850</v>
      </c>
      <c r="AO4" s="15">
        <f t="shared" ref="AO4:AO19" si="1">ROUND(((AM4+U4)/2),2)</f>
        <v>5732090.6500000004</v>
      </c>
      <c r="AP4" s="30">
        <f>ROUND((AN4+AO4),2)</f>
        <v>29605940.649999999</v>
      </c>
      <c r="AR4" s="57"/>
    </row>
    <row r="5" spans="1:44" ht="54.75" customHeight="1" x14ac:dyDescent="0.25">
      <c r="A5" s="7">
        <v>2</v>
      </c>
      <c r="B5" s="96" t="s">
        <v>8</v>
      </c>
      <c r="C5" s="94"/>
      <c r="D5" s="8">
        <v>1</v>
      </c>
      <c r="E5" s="9">
        <v>81670</v>
      </c>
      <c r="F5" s="10">
        <f t="shared" ref="F5:F19" si="2">E5*D5</f>
        <v>81670</v>
      </c>
      <c r="G5" s="11">
        <v>143</v>
      </c>
      <c r="H5" s="12">
        <f>F5*G5</f>
        <v>11678810</v>
      </c>
      <c r="I5" s="36">
        <v>1</v>
      </c>
      <c r="J5" s="37">
        <v>81670</v>
      </c>
      <c r="K5" s="37">
        <f t="shared" ref="K5:K19" si="3">I5*J5</f>
        <v>81670</v>
      </c>
      <c r="L5" s="41">
        <v>143</v>
      </c>
      <c r="M5" s="37">
        <f t="shared" ref="M5:M19" si="4">K5*L5</f>
        <v>11678810</v>
      </c>
      <c r="N5" s="13">
        <v>90245.35</v>
      </c>
      <c r="O5" s="14">
        <v>31</v>
      </c>
      <c r="P5" s="15">
        <f t="shared" ref="P5:P19" si="5">N5*D5</f>
        <v>90245.35</v>
      </c>
      <c r="Q5" s="16">
        <f t="shared" ref="Q5:Q19" si="6">P5*31</f>
        <v>2797605.85</v>
      </c>
      <c r="R5" s="42">
        <v>90245.35</v>
      </c>
      <c r="S5" s="50">
        <f>ROUND((R5*I5),2)</f>
        <v>90245.35</v>
      </c>
      <c r="T5" s="43">
        <v>31</v>
      </c>
      <c r="U5" s="44">
        <f t="shared" ref="U5:U19" si="7">ROUND((S5*T5),2)</f>
        <v>2797605.85</v>
      </c>
      <c r="V5" s="17">
        <v>1</v>
      </c>
      <c r="W5" s="15">
        <v>85280</v>
      </c>
      <c r="X5" s="15">
        <f t="shared" ref="X5:X19" si="8">W5*V5</f>
        <v>85280</v>
      </c>
      <c r="Y5" s="14">
        <v>143</v>
      </c>
      <c r="Z5" s="15">
        <f t="shared" ref="Z5:Z19" si="9">X5*Y5</f>
        <v>12195040</v>
      </c>
      <c r="AA5" s="17">
        <v>1</v>
      </c>
      <c r="AB5" s="15">
        <v>85280</v>
      </c>
      <c r="AC5" s="15">
        <f t="shared" ref="AC5:AC19" si="10">AA5*AB5</f>
        <v>85280</v>
      </c>
      <c r="AD5" s="14">
        <v>143</v>
      </c>
      <c r="AE5" s="15">
        <f t="shared" ref="AE5:AE19" si="11">ROUND((AC5*AD5),2)</f>
        <v>12195040</v>
      </c>
      <c r="AF5" s="15">
        <v>94660.800000000003</v>
      </c>
      <c r="AG5" s="15">
        <f t="shared" ref="AG5:AG19" si="12">AF5*V5</f>
        <v>94660.800000000003</v>
      </c>
      <c r="AH5" s="14">
        <v>31</v>
      </c>
      <c r="AI5" s="15">
        <f t="shared" ref="AI5:AI19" si="13">AG5*AH5</f>
        <v>2934484.8000000003</v>
      </c>
      <c r="AJ5" s="15">
        <v>94660.800000000003</v>
      </c>
      <c r="AK5" s="15">
        <f t="shared" ref="AK5:AK19" si="14">ROUND((AJ5*AA5),2)</f>
        <v>94660.800000000003</v>
      </c>
      <c r="AL5" s="14">
        <v>31</v>
      </c>
      <c r="AM5" s="15">
        <f t="shared" ref="AM5:AM19" si="15">ROUND((AK5*AL5),2)</f>
        <v>2934484.8</v>
      </c>
      <c r="AN5" s="15">
        <f t="shared" si="0"/>
        <v>11936925</v>
      </c>
      <c r="AO5" s="15">
        <f t="shared" si="1"/>
        <v>2866045.33</v>
      </c>
      <c r="AP5" s="30">
        <f t="shared" ref="AP5:AP19" si="16">ROUND((AN5+AO5),2)</f>
        <v>14802970.33</v>
      </c>
      <c r="AR5" s="57"/>
    </row>
    <row r="6" spans="1:44" ht="54.75" customHeight="1" x14ac:dyDescent="0.25">
      <c r="A6" s="7">
        <v>3</v>
      </c>
      <c r="B6" s="96" t="s">
        <v>9</v>
      </c>
      <c r="C6" s="94"/>
      <c r="D6" s="8">
        <v>2</v>
      </c>
      <c r="E6" s="9">
        <v>81670</v>
      </c>
      <c r="F6" s="10">
        <f t="shared" si="2"/>
        <v>163340</v>
      </c>
      <c r="G6" s="11">
        <v>143</v>
      </c>
      <c r="H6" s="12">
        <f t="shared" ref="H6:H19" si="17">F6*G6</f>
        <v>23357620</v>
      </c>
      <c r="I6" s="36">
        <v>2</v>
      </c>
      <c r="J6" s="37">
        <v>81670</v>
      </c>
      <c r="K6" s="37">
        <f t="shared" si="3"/>
        <v>163340</v>
      </c>
      <c r="L6" s="41">
        <v>143</v>
      </c>
      <c r="M6" s="37">
        <f t="shared" si="4"/>
        <v>23357620</v>
      </c>
      <c r="N6" s="13">
        <v>90245.35</v>
      </c>
      <c r="O6" s="14">
        <v>31</v>
      </c>
      <c r="P6" s="15">
        <f t="shared" si="5"/>
        <v>180490.7</v>
      </c>
      <c r="Q6" s="16">
        <f t="shared" si="6"/>
        <v>5595211.7000000002</v>
      </c>
      <c r="R6" s="42">
        <v>90245.35</v>
      </c>
      <c r="S6" s="50">
        <f t="shared" ref="S6:S18" si="18">ROUND((R6*I6),2)</f>
        <v>180490.7</v>
      </c>
      <c r="T6" s="43">
        <v>31</v>
      </c>
      <c r="U6" s="44">
        <f t="shared" si="7"/>
        <v>5595211.7000000002</v>
      </c>
      <c r="V6" s="17">
        <v>2</v>
      </c>
      <c r="W6" s="15">
        <v>85280</v>
      </c>
      <c r="X6" s="15">
        <f t="shared" si="8"/>
        <v>170560</v>
      </c>
      <c r="Y6" s="14">
        <v>143</v>
      </c>
      <c r="Z6" s="15">
        <f t="shared" si="9"/>
        <v>24390080</v>
      </c>
      <c r="AA6" s="17">
        <v>2</v>
      </c>
      <c r="AB6" s="15">
        <v>85280</v>
      </c>
      <c r="AC6" s="15">
        <f t="shared" si="10"/>
        <v>170560</v>
      </c>
      <c r="AD6" s="14">
        <v>143</v>
      </c>
      <c r="AE6" s="15">
        <f t="shared" si="11"/>
        <v>24390080</v>
      </c>
      <c r="AF6" s="15">
        <v>94660.800000000003</v>
      </c>
      <c r="AG6" s="15">
        <f t="shared" si="12"/>
        <v>189321.60000000001</v>
      </c>
      <c r="AH6" s="14">
        <v>31</v>
      </c>
      <c r="AI6" s="15">
        <f t="shared" si="13"/>
        <v>5868969.6000000006</v>
      </c>
      <c r="AJ6" s="15">
        <v>94660.800000000003</v>
      </c>
      <c r="AK6" s="15">
        <f t="shared" si="14"/>
        <v>189321.60000000001</v>
      </c>
      <c r="AL6" s="14">
        <v>31</v>
      </c>
      <c r="AM6" s="15">
        <f t="shared" si="15"/>
        <v>5868969.5999999996</v>
      </c>
      <c r="AN6" s="15">
        <f t="shared" si="0"/>
        <v>23873850</v>
      </c>
      <c r="AO6" s="15">
        <f t="shared" si="1"/>
        <v>5732090.6500000004</v>
      </c>
      <c r="AP6" s="30">
        <f t="shared" si="16"/>
        <v>29605940.649999999</v>
      </c>
      <c r="AR6" s="57"/>
    </row>
    <row r="7" spans="1:44" ht="31.5" customHeight="1" x14ac:dyDescent="0.25">
      <c r="A7" s="7">
        <v>4</v>
      </c>
      <c r="B7" s="96" t="s">
        <v>10</v>
      </c>
      <c r="C7" s="94"/>
      <c r="D7" s="8">
        <v>1</v>
      </c>
      <c r="E7" s="9">
        <v>81670</v>
      </c>
      <c r="F7" s="10">
        <f t="shared" si="2"/>
        <v>81670</v>
      </c>
      <c r="G7" s="11">
        <v>143</v>
      </c>
      <c r="H7" s="12">
        <f t="shared" si="17"/>
        <v>11678810</v>
      </c>
      <c r="I7" s="36">
        <v>1</v>
      </c>
      <c r="J7" s="37">
        <v>81670</v>
      </c>
      <c r="K7" s="37">
        <f t="shared" si="3"/>
        <v>81670</v>
      </c>
      <c r="L7" s="41">
        <v>143</v>
      </c>
      <c r="M7" s="37">
        <f t="shared" si="4"/>
        <v>11678810</v>
      </c>
      <c r="N7" s="13">
        <v>90245.35</v>
      </c>
      <c r="O7" s="14">
        <v>31</v>
      </c>
      <c r="P7" s="15">
        <f t="shared" si="5"/>
        <v>90245.35</v>
      </c>
      <c r="Q7" s="16">
        <f t="shared" si="6"/>
        <v>2797605.85</v>
      </c>
      <c r="R7" s="42">
        <v>90245.35</v>
      </c>
      <c r="S7" s="50">
        <f t="shared" si="18"/>
        <v>90245.35</v>
      </c>
      <c r="T7" s="43">
        <v>31</v>
      </c>
      <c r="U7" s="44">
        <f t="shared" si="7"/>
        <v>2797605.85</v>
      </c>
      <c r="V7" s="17">
        <v>1</v>
      </c>
      <c r="W7" s="15">
        <v>85280</v>
      </c>
      <c r="X7" s="15">
        <f t="shared" si="8"/>
        <v>85280</v>
      </c>
      <c r="Y7" s="14">
        <v>143</v>
      </c>
      <c r="Z7" s="15">
        <f t="shared" si="9"/>
        <v>12195040</v>
      </c>
      <c r="AA7" s="17">
        <v>1</v>
      </c>
      <c r="AB7" s="15">
        <v>85280</v>
      </c>
      <c r="AC7" s="15">
        <f t="shared" si="10"/>
        <v>85280</v>
      </c>
      <c r="AD7" s="14">
        <v>143</v>
      </c>
      <c r="AE7" s="15">
        <f t="shared" si="11"/>
        <v>12195040</v>
      </c>
      <c r="AF7" s="15">
        <v>94660.800000000003</v>
      </c>
      <c r="AG7" s="15">
        <f t="shared" si="12"/>
        <v>94660.800000000003</v>
      </c>
      <c r="AH7" s="14">
        <v>31</v>
      </c>
      <c r="AI7" s="15">
        <f t="shared" si="13"/>
        <v>2934484.8000000003</v>
      </c>
      <c r="AJ7" s="15">
        <v>94660.800000000003</v>
      </c>
      <c r="AK7" s="15">
        <f t="shared" si="14"/>
        <v>94660.800000000003</v>
      </c>
      <c r="AL7" s="14">
        <v>31</v>
      </c>
      <c r="AM7" s="15">
        <f t="shared" si="15"/>
        <v>2934484.8</v>
      </c>
      <c r="AN7" s="15">
        <f t="shared" si="0"/>
        <v>11936925</v>
      </c>
      <c r="AO7" s="15">
        <f t="shared" si="1"/>
        <v>2866045.33</v>
      </c>
      <c r="AP7" s="30">
        <f t="shared" si="16"/>
        <v>14802970.33</v>
      </c>
      <c r="AR7" s="57"/>
    </row>
    <row r="8" spans="1:44" ht="40.5" customHeight="1" x14ac:dyDescent="0.25">
      <c r="A8" s="7">
        <v>5</v>
      </c>
      <c r="B8" s="96" t="s">
        <v>11</v>
      </c>
      <c r="C8" s="94"/>
      <c r="D8" s="8">
        <v>1</v>
      </c>
      <c r="E8" s="9">
        <v>81670</v>
      </c>
      <c r="F8" s="10">
        <f t="shared" si="2"/>
        <v>81670</v>
      </c>
      <c r="G8" s="11">
        <v>143</v>
      </c>
      <c r="H8" s="12">
        <f t="shared" si="17"/>
        <v>11678810</v>
      </c>
      <c r="I8" s="36">
        <v>1</v>
      </c>
      <c r="J8" s="37">
        <v>81670</v>
      </c>
      <c r="K8" s="37">
        <f t="shared" si="3"/>
        <v>81670</v>
      </c>
      <c r="L8" s="41">
        <v>143</v>
      </c>
      <c r="M8" s="37">
        <f t="shared" si="4"/>
        <v>11678810</v>
      </c>
      <c r="N8" s="13">
        <v>90245.35</v>
      </c>
      <c r="O8" s="14">
        <v>31</v>
      </c>
      <c r="P8" s="15">
        <f t="shared" si="5"/>
        <v>90245.35</v>
      </c>
      <c r="Q8" s="16">
        <f t="shared" si="6"/>
        <v>2797605.85</v>
      </c>
      <c r="R8" s="42">
        <v>90245.35</v>
      </c>
      <c r="S8" s="50">
        <f t="shared" si="18"/>
        <v>90245.35</v>
      </c>
      <c r="T8" s="43">
        <v>31</v>
      </c>
      <c r="U8" s="44">
        <f t="shared" si="7"/>
        <v>2797605.85</v>
      </c>
      <c r="V8" s="17">
        <v>1</v>
      </c>
      <c r="W8" s="15">
        <v>85280</v>
      </c>
      <c r="X8" s="15">
        <f t="shared" si="8"/>
        <v>85280</v>
      </c>
      <c r="Y8" s="14">
        <v>143</v>
      </c>
      <c r="Z8" s="15">
        <f t="shared" si="9"/>
        <v>12195040</v>
      </c>
      <c r="AA8" s="17">
        <v>1</v>
      </c>
      <c r="AB8" s="15">
        <v>85280</v>
      </c>
      <c r="AC8" s="15">
        <f t="shared" si="10"/>
        <v>85280</v>
      </c>
      <c r="AD8" s="14">
        <v>143</v>
      </c>
      <c r="AE8" s="15">
        <f t="shared" si="11"/>
        <v>12195040</v>
      </c>
      <c r="AF8" s="15">
        <v>94660.800000000003</v>
      </c>
      <c r="AG8" s="15">
        <f t="shared" si="12"/>
        <v>94660.800000000003</v>
      </c>
      <c r="AH8" s="14">
        <v>31</v>
      </c>
      <c r="AI8" s="15">
        <f t="shared" si="13"/>
        <v>2934484.8000000003</v>
      </c>
      <c r="AJ8" s="15">
        <v>94660.800000000003</v>
      </c>
      <c r="AK8" s="15">
        <f t="shared" si="14"/>
        <v>94660.800000000003</v>
      </c>
      <c r="AL8" s="14">
        <v>31</v>
      </c>
      <c r="AM8" s="15">
        <f t="shared" si="15"/>
        <v>2934484.8</v>
      </c>
      <c r="AN8" s="15">
        <f t="shared" si="0"/>
        <v>11936925</v>
      </c>
      <c r="AO8" s="15">
        <f t="shared" si="1"/>
        <v>2866045.33</v>
      </c>
      <c r="AP8" s="30">
        <f t="shared" si="16"/>
        <v>14802970.33</v>
      </c>
      <c r="AR8" s="57"/>
    </row>
    <row r="9" spans="1:44" ht="39.75" customHeight="1" x14ac:dyDescent="0.25">
      <c r="A9" s="7">
        <v>6</v>
      </c>
      <c r="B9" s="96" t="s">
        <v>12</v>
      </c>
      <c r="C9" s="94"/>
      <c r="D9" s="8">
        <v>1</v>
      </c>
      <c r="E9" s="9">
        <v>81670</v>
      </c>
      <c r="F9" s="10">
        <f t="shared" si="2"/>
        <v>81670</v>
      </c>
      <c r="G9" s="11">
        <v>143</v>
      </c>
      <c r="H9" s="12">
        <f t="shared" si="17"/>
        <v>11678810</v>
      </c>
      <c r="I9" s="36">
        <v>1</v>
      </c>
      <c r="J9" s="37">
        <v>81670</v>
      </c>
      <c r="K9" s="37">
        <f t="shared" si="3"/>
        <v>81670</v>
      </c>
      <c r="L9" s="41">
        <v>143</v>
      </c>
      <c r="M9" s="37">
        <f t="shared" si="4"/>
        <v>11678810</v>
      </c>
      <c r="N9" s="13">
        <v>90245.35</v>
      </c>
      <c r="O9" s="14">
        <v>31</v>
      </c>
      <c r="P9" s="15">
        <f t="shared" si="5"/>
        <v>90245.35</v>
      </c>
      <c r="Q9" s="16">
        <f t="shared" si="6"/>
        <v>2797605.85</v>
      </c>
      <c r="R9" s="42">
        <v>90245.35</v>
      </c>
      <c r="S9" s="50">
        <f t="shared" si="18"/>
        <v>90245.35</v>
      </c>
      <c r="T9" s="43">
        <v>31</v>
      </c>
      <c r="U9" s="44">
        <f t="shared" si="7"/>
        <v>2797605.85</v>
      </c>
      <c r="V9" s="17">
        <v>1</v>
      </c>
      <c r="W9" s="15">
        <v>85280</v>
      </c>
      <c r="X9" s="15">
        <f t="shared" si="8"/>
        <v>85280</v>
      </c>
      <c r="Y9" s="14">
        <v>143</v>
      </c>
      <c r="Z9" s="15">
        <f t="shared" si="9"/>
        <v>12195040</v>
      </c>
      <c r="AA9" s="17">
        <v>1</v>
      </c>
      <c r="AB9" s="15">
        <v>85280</v>
      </c>
      <c r="AC9" s="15">
        <f t="shared" si="10"/>
        <v>85280</v>
      </c>
      <c r="AD9" s="14">
        <v>143</v>
      </c>
      <c r="AE9" s="15">
        <f t="shared" si="11"/>
        <v>12195040</v>
      </c>
      <c r="AF9" s="15">
        <v>94660.800000000003</v>
      </c>
      <c r="AG9" s="15">
        <f t="shared" si="12"/>
        <v>94660.800000000003</v>
      </c>
      <c r="AH9" s="14">
        <v>31</v>
      </c>
      <c r="AI9" s="15">
        <f t="shared" si="13"/>
        <v>2934484.8000000003</v>
      </c>
      <c r="AJ9" s="15">
        <v>94660.800000000003</v>
      </c>
      <c r="AK9" s="15">
        <f t="shared" si="14"/>
        <v>94660.800000000003</v>
      </c>
      <c r="AL9" s="14">
        <v>31</v>
      </c>
      <c r="AM9" s="15">
        <f t="shared" si="15"/>
        <v>2934484.8</v>
      </c>
      <c r="AN9" s="15">
        <f t="shared" si="0"/>
        <v>11936925</v>
      </c>
      <c r="AO9" s="15">
        <f t="shared" si="1"/>
        <v>2866045.33</v>
      </c>
      <c r="AP9" s="30">
        <f t="shared" si="16"/>
        <v>14802970.33</v>
      </c>
      <c r="AR9" s="57"/>
    </row>
    <row r="10" spans="1:44" ht="39.75" customHeight="1" x14ac:dyDescent="0.25">
      <c r="A10" s="7">
        <v>7</v>
      </c>
      <c r="B10" s="96" t="s">
        <v>13</v>
      </c>
      <c r="C10" s="94"/>
      <c r="D10" s="8">
        <v>1</v>
      </c>
      <c r="E10" s="9">
        <v>81670</v>
      </c>
      <c r="F10" s="10">
        <f t="shared" si="2"/>
        <v>81670</v>
      </c>
      <c r="G10" s="11">
        <v>143</v>
      </c>
      <c r="H10" s="12">
        <f t="shared" si="17"/>
        <v>11678810</v>
      </c>
      <c r="I10" s="36">
        <v>1</v>
      </c>
      <c r="J10" s="37">
        <v>81670</v>
      </c>
      <c r="K10" s="37">
        <f t="shared" si="3"/>
        <v>81670</v>
      </c>
      <c r="L10" s="41">
        <v>143</v>
      </c>
      <c r="M10" s="37">
        <f t="shared" si="4"/>
        <v>11678810</v>
      </c>
      <c r="N10" s="13">
        <v>90245.35</v>
      </c>
      <c r="O10" s="14">
        <v>31</v>
      </c>
      <c r="P10" s="15">
        <f t="shared" si="5"/>
        <v>90245.35</v>
      </c>
      <c r="Q10" s="16">
        <f t="shared" si="6"/>
        <v>2797605.85</v>
      </c>
      <c r="R10" s="42">
        <v>90245.35</v>
      </c>
      <c r="S10" s="50">
        <f t="shared" si="18"/>
        <v>90245.35</v>
      </c>
      <c r="T10" s="43">
        <v>31</v>
      </c>
      <c r="U10" s="44">
        <f t="shared" si="7"/>
        <v>2797605.85</v>
      </c>
      <c r="V10" s="17">
        <v>1</v>
      </c>
      <c r="W10" s="15">
        <v>85280</v>
      </c>
      <c r="X10" s="15">
        <f t="shared" si="8"/>
        <v>85280</v>
      </c>
      <c r="Y10" s="14">
        <v>143</v>
      </c>
      <c r="Z10" s="15">
        <f t="shared" si="9"/>
        <v>12195040</v>
      </c>
      <c r="AA10" s="17">
        <v>1</v>
      </c>
      <c r="AB10" s="15">
        <v>85280</v>
      </c>
      <c r="AC10" s="15">
        <f t="shared" si="10"/>
        <v>85280</v>
      </c>
      <c r="AD10" s="14">
        <v>143</v>
      </c>
      <c r="AE10" s="15">
        <f t="shared" si="11"/>
        <v>12195040</v>
      </c>
      <c r="AF10" s="15">
        <v>94660.800000000003</v>
      </c>
      <c r="AG10" s="15">
        <f t="shared" si="12"/>
        <v>94660.800000000003</v>
      </c>
      <c r="AH10" s="14">
        <v>31</v>
      </c>
      <c r="AI10" s="15">
        <f t="shared" si="13"/>
        <v>2934484.8000000003</v>
      </c>
      <c r="AJ10" s="15">
        <v>94660.800000000003</v>
      </c>
      <c r="AK10" s="15">
        <f t="shared" si="14"/>
        <v>94660.800000000003</v>
      </c>
      <c r="AL10" s="14">
        <v>31</v>
      </c>
      <c r="AM10" s="15">
        <f t="shared" si="15"/>
        <v>2934484.8</v>
      </c>
      <c r="AN10" s="15">
        <f t="shared" si="0"/>
        <v>11936925</v>
      </c>
      <c r="AO10" s="15">
        <f t="shared" si="1"/>
        <v>2866045.33</v>
      </c>
      <c r="AP10" s="30">
        <f t="shared" si="16"/>
        <v>14802970.33</v>
      </c>
      <c r="AR10" s="57"/>
    </row>
    <row r="11" spans="1:44" ht="30" customHeight="1" x14ac:dyDescent="0.25">
      <c r="A11" s="7">
        <v>8</v>
      </c>
      <c r="B11" s="96" t="s">
        <v>14</v>
      </c>
      <c r="C11" s="94"/>
      <c r="D11" s="8">
        <v>1</v>
      </c>
      <c r="E11" s="9">
        <v>81670</v>
      </c>
      <c r="F11" s="10">
        <f t="shared" si="2"/>
        <v>81670</v>
      </c>
      <c r="G11" s="11">
        <v>143</v>
      </c>
      <c r="H11" s="12">
        <f t="shared" si="17"/>
        <v>11678810</v>
      </c>
      <c r="I11" s="36">
        <v>1</v>
      </c>
      <c r="J11" s="37">
        <v>81670</v>
      </c>
      <c r="K11" s="37">
        <f t="shared" si="3"/>
        <v>81670</v>
      </c>
      <c r="L11" s="41">
        <v>143</v>
      </c>
      <c r="M11" s="37">
        <f t="shared" si="4"/>
        <v>11678810</v>
      </c>
      <c r="N11" s="13">
        <v>90245.35</v>
      </c>
      <c r="O11" s="14">
        <v>31</v>
      </c>
      <c r="P11" s="15">
        <f t="shared" si="5"/>
        <v>90245.35</v>
      </c>
      <c r="Q11" s="16">
        <f t="shared" si="6"/>
        <v>2797605.85</v>
      </c>
      <c r="R11" s="42">
        <v>90245.35</v>
      </c>
      <c r="S11" s="50">
        <f t="shared" si="18"/>
        <v>90245.35</v>
      </c>
      <c r="T11" s="43">
        <v>31</v>
      </c>
      <c r="U11" s="44">
        <f t="shared" si="7"/>
        <v>2797605.85</v>
      </c>
      <c r="V11" s="17">
        <v>1</v>
      </c>
      <c r="W11" s="15">
        <v>85280</v>
      </c>
      <c r="X11" s="15">
        <f t="shared" si="8"/>
        <v>85280</v>
      </c>
      <c r="Y11" s="14">
        <v>143</v>
      </c>
      <c r="Z11" s="15">
        <f t="shared" si="9"/>
        <v>12195040</v>
      </c>
      <c r="AA11" s="17">
        <v>1</v>
      </c>
      <c r="AB11" s="15">
        <v>85280</v>
      </c>
      <c r="AC11" s="15">
        <f t="shared" si="10"/>
        <v>85280</v>
      </c>
      <c r="AD11" s="14">
        <v>143</v>
      </c>
      <c r="AE11" s="15">
        <f t="shared" si="11"/>
        <v>12195040</v>
      </c>
      <c r="AF11" s="15">
        <v>94660.800000000003</v>
      </c>
      <c r="AG11" s="15">
        <f t="shared" si="12"/>
        <v>94660.800000000003</v>
      </c>
      <c r="AH11" s="14">
        <v>31</v>
      </c>
      <c r="AI11" s="15">
        <f t="shared" si="13"/>
        <v>2934484.8000000003</v>
      </c>
      <c r="AJ11" s="15">
        <v>94660.800000000003</v>
      </c>
      <c r="AK11" s="15">
        <f t="shared" si="14"/>
        <v>94660.800000000003</v>
      </c>
      <c r="AL11" s="14">
        <v>31</v>
      </c>
      <c r="AM11" s="15">
        <f t="shared" si="15"/>
        <v>2934484.8</v>
      </c>
      <c r="AN11" s="15">
        <f t="shared" si="0"/>
        <v>11936925</v>
      </c>
      <c r="AO11" s="15">
        <f t="shared" si="1"/>
        <v>2866045.33</v>
      </c>
      <c r="AP11" s="30">
        <f t="shared" si="16"/>
        <v>14802970.33</v>
      </c>
      <c r="AR11" s="57"/>
    </row>
    <row r="12" spans="1:44" ht="33.75" customHeight="1" x14ac:dyDescent="0.25">
      <c r="A12" s="7">
        <v>9</v>
      </c>
      <c r="B12" s="104" t="s">
        <v>15</v>
      </c>
      <c r="C12" s="105"/>
      <c r="D12" s="8">
        <v>1</v>
      </c>
      <c r="E12" s="9">
        <v>81670</v>
      </c>
      <c r="F12" s="10">
        <f t="shared" si="2"/>
        <v>81670</v>
      </c>
      <c r="G12" s="11">
        <v>143</v>
      </c>
      <c r="H12" s="12">
        <f t="shared" si="17"/>
        <v>11678810</v>
      </c>
      <c r="I12" s="36">
        <v>1</v>
      </c>
      <c r="J12" s="37">
        <v>81670</v>
      </c>
      <c r="K12" s="37">
        <f t="shared" si="3"/>
        <v>81670</v>
      </c>
      <c r="L12" s="41">
        <v>143</v>
      </c>
      <c r="M12" s="37">
        <f t="shared" si="4"/>
        <v>11678810</v>
      </c>
      <c r="N12" s="13">
        <v>90245.35</v>
      </c>
      <c r="O12" s="14">
        <v>31</v>
      </c>
      <c r="P12" s="15">
        <f t="shared" si="5"/>
        <v>90245.35</v>
      </c>
      <c r="Q12" s="16">
        <f t="shared" si="6"/>
        <v>2797605.85</v>
      </c>
      <c r="R12" s="42">
        <v>90245.35</v>
      </c>
      <c r="S12" s="50">
        <f t="shared" si="18"/>
        <v>90245.35</v>
      </c>
      <c r="T12" s="43">
        <v>31</v>
      </c>
      <c r="U12" s="44">
        <f t="shared" si="7"/>
        <v>2797605.85</v>
      </c>
      <c r="V12" s="17">
        <v>1</v>
      </c>
      <c r="W12" s="15">
        <v>85280</v>
      </c>
      <c r="X12" s="15">
        <f t="shared" si="8"/>
        <v>85280</v>
      </c>
      <c r="Y12" s="14">
        <v>143</v>
      </c>
      <c r="Z12" s="15">
        <f t="shared" si="9"/>
        <v>12195040</v>
      </c>
      <c r="AA12" s="17">
        <v>1</v>
      </c>
      <c r="AB12" s="15">
        <v>85280</v>
      </c>
      <c r="AC12" s="15">
        <f t="shared" si="10"/>
        <v>85280</v>
      </c>
      <c r="AD12" s="14">
        <v>143</v>
      </c>
      <c r="AE12" s="15">
        <f t="shared" si="11"/>
        <v>12195040</v>
      </c>
      <c r="AF12" s="15">
        <v>94660.800000000003</v>
      </c>
      <c r="AG12" s="15">
        <f t="shared" si="12"/>
        <v>94660.800000000003</v>
      </c>
      <c r="AH12" s="14">
        <v>31</v>
      </c>
      <c r="AI12" s="15">
        <f t="shared" si="13"/>
        <v>2934484.8000000003</v>
      </c>
      <c r="AJ12" s="15">
        <v>94660.800000000003</v>
      </c>
      <c r="AK12" s="15">
        <f t="shared" si="14"/>
        <v>94660.800000000003</v>
      </c>
      <c r="AL12" s="14">
        <v>31</v>
      </c>
      <c r="AM12" s="15">
        <f t="shared" si="15"/>
        <v>2934484.8</v>
      </c>
      <c r="AN12" s="15">
        <f t="shared" si="0"/>
        <v>11936925</v>
      </c>
      <c r="AO12" s="15">
        <f t="shared" si="1"/>
        <v>2866045.33</v>
      </c>
      <c r="AP12" s="30">
        <f t="shared" si="16"/>
        <v>14802970.33</v>
      </c>
      <c r="AR12" s="57"/>
    </row>
    <row r="13" spans="1:44" ht="38.25" customHeight="1" x14ac:dyDescent="0.25">
      <c r="A13" s="7">
        <v>10</v>
      </c>
      <c r="B13" s="96" t="s">
        <v>16</v>
      </c>
      <c r="C13" s="94"/>
      <c r="D13" s="8">
        <v>1</v>
      </c>
      <c r="E13" s="9">
        <v>81670</v>
      </c>
      <c r="F13" s="10">
        <f t="shared" si="2"/>
        <v>81670</v>
      </c>
      <c r="G13" s="11">
        <v>143</v>
      </c>
      <c r="H13" s="12">
        <f t="shared" si="17"/>
        <v>11678810</v>
      </c>
      <c r="I13" s="36">
        <v>1</v>
      </c>
      <c r="J13" s="37">
        <v>81670</v>
      </c>
      <c r="K13" s="37">
        <f t="shared" si="3"/>
        <v>81670</v>
      </c>
      <c r="L13" s="41">
        <v>143</v>
      </c>
      <c r="M13" s="37">
        <f t="shared" si="4"/>
        <v>11678810</v>
      </c>
      <c r="N13" s="13">
        <v>90245.35</v>
      </c>
      <c r="O13" s="14">
        <v>31</v>
      </c>
      <c r="P13" s="15">
        <f t="shared" si="5"/>
        <v>90245.35</v>
      </c>
      <c r="Q13" s="16">
        <f t="shared" si="6"/>
        <v>2797605.85</v>
      </c>
      <c r="R13" s="42">
        <v>90245.35</v>
      </c>
      <c r="S13" s="50">
        <f t="shared" si="18"/>
        <v>90245.35</v>
      </c>
      <c r="T13" s="43">
        <v>31</v>
      </c>
      <c r="U13" s="44">
        <f t="shared" si="7"/>
        <v>2797605.85</v>
      </c>
      <c r="V13" s="17">
        <v>1</v>
      </c>
      <c r="W13" s="15">
        <v>85280</v>
      </c>
      <c r="X13" s="15">
        <f t="shared" si="8"/>
        <v>85280</v>
      </c>
      <c r="Y13" s="14">
        <v>143</v>
      </c>
      <c r="Z13" s="15">
        <f t="shared" si="9"/>
        <v>12195040</v>
      </c>
      <c r="AA13" s="17">
        <v>1</v>
      </c>
      <c r="AB13" s="15">
        <v>85280</v>
      </c>
      <c r="AC13" s="15">
        <f t="shared" si="10"/>
        <v>85280</v>
      </c>
      <c r="AD13" s="14">
        <v>143</v>
      </c>
      <c r="AE13" s="15">
        <f t="shared" si="11"/>
        <v>12195040</v>
      </c>
      <c r="AF13" s="15">
        <v>94660.800000000003</v>
      </c>
      <c r="AG13" s="15">
        <f t="shared" si="12"/>
        <v>94660.800000000003</v>
      </c>
      <c r="AH13" s="14">
        <v>31</v>
      </c>
      <c r="AI13" s="15">
        <f t="shared" si="13"/>
        <v>2934484.8000000003</v>
      </c>
      <c r="AJ13" s="15">
        <v>94660.800000000003</v>
      </c>
      <c r="AK13" s="15">
        <f t="shared" si="14"/>
        <v>94660.800000000003</v>
      </c>
      <c r="AL13" s="14">
        <v>31</v>
      </c>
      <c r="AM13" s="15">
        <f t="shared" si="15"/>
        <v>2934484.8</v>
      </c>
      <c r="AN13" s="15">
        <f t="shared" si="0"/>
        <v>11936925</v>
      </c>
      <c r="AO13" s="15">
        <f t="shared" si="1"/>
        <v>2866045.33</v>
      </c>
      <c r="AP13" s="30">
        <f t="shared" si="16"/>
        <v>14802970.33</v>
      </c>
      <c r="AR13" s="57"/>
    </row>
    <row r="14" spans="1:44" ht="39.75" customHeight="1" x14ac:dyDescent="0.25">
      <c r="A14" s="7">
        <v>11</v>
      </c>
      <c r="B14" s="96" t="s">
        <v>17</v>
      </c>
      <c r="C14" s="94"/>
      <c r="D14" s="8">
        <v>1</v>
      </c>
      <c r="E14" s="9">
        <v>81670</v>
      </c>
      <c r="F14" s="10">
        <f t="shared" si="2"/>
        <v>81670</v>
      </c>
      <c r="G14" s="11">
        <v>143</v>
      </c>
      <c r="H14" s="12">
        <f t="shared" si="17"/>
        <v>11678810</v>
      </c>
      <c r="I14" s="36">
        <v>1</v>
      </c>
      <c r="J14" s="37">
        <v>81670</v>
      </c>
      <c r="K14" s="37">
        <f t="shared" si="3"/>
        <v>81670</v>
      </c>
      <c r="L14" s="41">
        <v>143</v>
      </c>
      <c r="M14" s="37">
        <f t="shared" si="4"/>
        <v>11678810</v>
      </c>
      <c r="N14" s="13">
        <v>90245.35</v>
      </c>
      <c r="O14" s="14">
        <v>31</v>
      </c>
      <c r="P14" s="15">
        <f t="shared" si="5"/>
        <v>90245.35</v>
      </c>
      <c r="Q14" s="16">
        <f t="shared" si="6"/>
        <v>2797605.85</v>
      </c>
      <c r="R14" s="42">
        <v>90245.35</v>
      </c>
      <c r="S14" s="50">
        <f t="shared" si="18"/>
        <v>90245.35</v>
      </c>
      <c r="T14" s="43">
        <v>31</v>
      </c>
      <c r="U14" s="44">
        <f t="shared" si="7"/>
        <v>2797605.85</v>
      </c>
      <c r="V14" s="17">
        <v>1</v>
      </c>
      <c r="W14" s="15">
        <v>85280</v>
      </c>
      <c r="X14" s="15">
        <f t="shared" si="8"/>
        <v>85280</v>
      </c>
      <c r="Y14" s="14">
        <v>143</v>
      </c>
      <c r="Z14" s="15">
        <f t="shared" si="9"/>
        <v>12195040</v>
      </c>
      <c r="AA14" s="17">
        <v>1</v>
      </c>
      <c r="AB14" s="15">
        <v>85280</v>
      </c>
      <c r="AC14" s="15">
        <f t="shared" si="10"/>
        <v>85280</v>
      </c>
      <c r="AD14" s="14">
        <v>143</v>
      </c>
      <c r="AE14" s="15">
        <f t="shared" si="11"/>
        <v>12195040</v>
      </c>
      <c r="AF14" s="15">
        <v>94660.800000000003</v>
      </c>
      <c r="AG14" s="15">
        <f t="shared" si="12"/>
        <v>94660.800000000003</v>
      </c>
      <c r="AH14" s="14">
        <v>31</v>
      </c>
      <c r="AI14" s="15">
        <f t="shared" si="13"/>
        <v>2934484.8000000003</v>
      </c>
      <c r="AJ14" s="15">
        <v>94660.800000000003</v>
      </c>
      <c r="AK14" s="15">
        <f t="shared" si="14"/>
        <v>94660.800000000003</v>
      </c>
      <c r="AL14" s="14">
        <v>31</v>
      </c>
      <c r="AM14" s="15">
        <f t="shared" si="15"/>
        <v>2934484.8</v>
      </c>
      <c r="AN14" s="15">
        <f t="shared" si="0"/>
        <v>11936925</v>
      </c>
      <c r="AO14" s="15">
        <f t="shared" si="1"/>
        <v>2866045.33</v>
      </c>
      <c r="AP14" s="30">
        <f t="shared" si="16"/>
        <v>14802970.33</v>
      </c>
      <c r="AR14" s="57"/>
    </row>
    <row r="15" spans="1:44" ht="35.25" customHeight="1" x14ac:dyDescent="0.25">
      <c r="A15" s="7">
        <v>12</v>
      </c>
      <c r="B15" s="96" t="s">
        <v>18</v>
      </c>
      <c r="C15" s="94"/>
      <c r="D15" s="8">
        <v>1</v>
      </c>
      <c r="E15" s="9">
        <v>81670</v>
      </c>
      <c r="F15" s="10">
        <f t="shared" si="2"/>
        <v>81670</v>
      </c>
      <c r="G15" s="11">
        <v>143</v>
      </c>
      <c r="H15" s="12">
        <f t="shared" si="17"/>
        <v>11678810</v>
      </c>
      <c r="I15" s="36">
        <v>1</v>
      </c>
      <c r="J15" s="37">
        <v>81670</v>
      </c>
      <c r="K15" s="37">
        <f t="shared" si="3"/>
        <v>81670</v>
      </c>
      <c r="L15" s="41">
        <v>143</v>
      </c>
      <c r="M15" s="37">
        <f t="shared" si="4"/>
        <v>11678810</v>
      </c>
      <c r="N15" s="13">
        <v>90245.35</v>
      </c>
      <c r="O15" s="14">
        <v>31</v>
      </c>
      <c r="P15" s="15">
        <f t="shared" si="5"/>
        <v>90245.35</v>
      </c>
      <c r="Q15" s="16">
        <f t="shared" si="6"/>
        <v>2797605.85</v>
      </c>
      <c r="R15" s="42">
        <v>90245.35</v>
      </c>
      <c r="S15" s="50">
        <f t="shared" si="18"/>
        <v>90245.35</v>
      </c>
      <c r="T15" s="43">
        <v>31</v>
      </c>
      <c r="U15" s="44">
        <f t="shared" si="7"/>
        <v>2797605.85</v>
      </c>
      <c r="V15" s="17">
        <v>1</v>
      </c>
      <c r="W15" s="15">
        <v>85280</v>
      </c>
      <c r="X15" s="15">
        <f t="shared" si="8"/>
        <v>85280</v>
      </c>
      <c r="Y15" s="14">
        <v>143</v>
      </c>
      <c r="Z15" s="15">
        <f t="shared" si="9"/>
        <v>12195040</v>
      </c>
      <c r="AA15" s="17">
        <v>1</v>
      </c>
      <c r="AB15" s="15">
        <v>85280</v>
      </c>
      <c r="AC15" s="15">
        <f t="shared" si="10"/>
        <v>85280</v>
      </c>
      <c r="AD15" s="14">
        <v>143</v>
      </c>
      <c r="AE15" s="15">
        <f t="shared" si="11"/>
        <v>12195040</v>
      </c>
      <c r="AF15" s="15">
        <v>94660.800000000003</v>
      </c>
      <c r="AG15" s="15">
        <f t="shared" si="12"/>
        <v>94660.800000000003</v>
      </c>
      <c r="AH15" s="14">
        <v>31</v>
      </c>
      <c r="AI15" s="15">
        <f t="shared" si="13"/>
        <v>2934484.8000000003</v>
      </c>
      <c r="AJ15" s="15">
        <v>94660.800000000003</v>
      </c>
      <c r="AK15" s="15">
        <f t="shared" si="14"/>
        <v>94660.800000000003</v>
      </c>
      <c r="AL15" s="14">
        <v>31</v>
      </c>
      <c r="AM15" s="15">
        <f t="shared" si="15"/>
        <v>2934484.8</v>
      </c>
      <c r="AN15" s="15">
        <f t="shared" si="0"/>
        <v>11936925</v>
      </c>
      <c r="AO15" s="15">
        <f t="shared" si="1"/>
        <v>2866045.33</v>
      </c>
      <c r="AP15" s="30">
        <f t="shared" si="16"/>
        <v>14802970.33</v>
      </c>
      <c r="AR15" s="57"/>
    </row>
    <row r="16" spans="1:44" ht="43.5" customHeight="1" x14ac:dyDescent="0.25">
      <c r="A16" s="7">
        <v>13</v>
      </c>
      <c r="B16" s="96" t="s">
        <v>19</v>
      </c>
      <c r="C16" s="94"/>
      <c r="D16" s="8">
        <v>2</v>
      </c>
      <c r="E16" s="9">
        <v>81670</v>
      </c>
      <c r="F16" s="10">
        <f t="shared" si="2"/>
        <v>163340</v>
      </c>
      <c r="G16" s="11">
        <v>143</v>
      </c>
      <c r="H16" s="12">
        <f t="shared" si="17"/>
        <v>23357620</v>
      </c>
      <c r="I16" s="36">
        <v>2</v>
      </c>
      <c r="J16" s="37">
        <v>81670</v>
      </c>
      <c r="K16" s="37">
        <f t="shared" si="3"/>
        <v>163340</v>
      </c>
      <c r="L16" s="41">
        <v>143</v>
      </c>
      <c r="M16" s="37">
        <f t="shared" si="4"/>
        <v>23357620</v>
      </c>
      <c r="N16" s="13">
        <v>90245.35</v>
      </c>
      <c r="O16" s="14">
        <v>31</v>
      </c>
      <c r="P16" s="15">
        <f t="shared" si="5"/>
        <v>180490.7</v>
      </c>
      <c r="Q16" s="16">
        <f t="shared" si="6"/>
        <v>5595211.7000000002</v>
      </c>
      <c r="R16" s="42">
        <v>90245.35</v>
      </c>
      <c r="S16" s="50">
        <f t="shared" si="18"/>
        <v>180490.7</v>
      </c>
      <c r="T16" s="43">
        <v>31</v>
      </c>
      <c r="U16" s="44">
        <f t="shared" si="7"/>
        <v>5595211.7000000002</v>
      </c>
      <c r="V16" s="17">
        <v>2</v>
      </c>
      <c r="W16" s="15">
        <v>85280</v>
      </c>
      <c r="X16" s="15">
        <f t="shared" si="8"/>
        <v>170560</v>
      </c>
      <c r="Y16" s="14">
        <v>143</v>
      </c>
      <c r="Z16" s="15">
        <f t="shared" si="9"/>
        <v>24390080</v>
      </c>
      <c r="AA16" s="17">
        <v>2</v>
      </c>
      <c r="AB16" s="15">
        <v>85280</v>
      </c>
      <c r="AC16" s="15">
        <f t="shared" si="10"/>
        <v>170560</v>
      </c>
      <c r="AD16" s="14">
        <v>143</v>
      </c>
      <c r="AE16" s="15">
        <f t="shared" si="11"/>
        <v>24390080</v>
      </c>
      <c r="AF16" s="15">
        <v>94660.800000000003</v>
      </c>
      <c r="AG16" s="15">
        <f t="shared" si="12"/>
        <v>189321.60000000001</v>
      </c>
      <c r="AH16" s="14">
        <v>31</v>
      </c>
      <c r="AI16" s="15">
        <f t="shared" si="13"/>
        <v>5868969.6000000006</v>
      </c>
      <c r="AJ16" s="15">
        <v>94660.800000000003</v>
      </c>
      <c r="AK16" s="15">
        <f t="shared" si="14"/>
        <v>189321.60000000001</v>
      </c>
      <c r="AL16" s="14">
        <v>31</v>
      </c>
      <c r="AM16" s="15">
        <f t="shared" si="15"/>
        <v>5868969.5999999996</v>
      </c>
      <c r="AN16" s="15">
        <f t="shared" si="0"/>
        <v>23873850</v>
      </c>
      <c r="AO16" s="15">
        <f t="shared" si="1"/>
        <v>5732090.6500000004</v>
      </c>
      <c r="AP16" s="30">
        <f t="shared" si="16"/>
        <v>29605940.649999999</v>
      </c>
      <c r="AR16" s="57"/>
    </row>
    <row r="17" spans="1:44" ht="45" customHeight="1" x14ac:dyDescent="0.25">
      <c r="A17" s="7">
        <v>14</v>
      </c>
      <c r="B17" s="96" t="s">
        <v>26</v>
      </c>
      <c r="C17" s="94"/>
      <c r="D17" s="8">
        <v>1</v>
      </c>
      <c r="E17" s="9">
        <v>81670</v>
      </c>
      <c r="F17" s="10">
        <f t="shared" si="2"/>
        <v>81670</v>
      </c>
      <c r="G17" s="11">
        <v>143</v>
      </c>
      <c r="H17" s="12">
        <f t="shared" si="17"/>
        <v>11678810</v>
      </c>
      <c r="I17" s="36">
        <v>1</v>
      </c>
      <c r="J17" s="37">
        <v>81670</v>
      </c>
      <c r="K17" s="37">
        <f t="shared" si="3"/>
        <v>81670</v>
      </c>
      <c r="L17" s="41">
        <v>143</v>
      </c>
      <c r="M17" s="37">
        <f t="shared" si="4"/>
        <v>11678810</v>
      </c>
      <c r="N17" s="13">
        <v>90245.35</v>
      </c>
      <c r="O17" s="14">
        <v>31</v>
      </c>
      <c r="P17" s="15">
        <f t="shared" si="5"/>
        <v>90245.35</v>
      </c>
      <c r="Q17" s="16">
        <f t="shared" si="6"/>
        <v>2797605.85</v>
      </c>
      <c r="R17" s="42">
        <v>90245.35</v>
      </c>
      <c r="S17" s="50">
        <f t="shared" si="18"/>
        <v>90245.35</v>
      </c>
      <c r="T17" s="43">
        <v>31</v>
      </c>
      <c r="U17" s="44">
        <f t="shared" si="7"/>
        <v>2797605.85</v>
      </c>
      <c r="V17" s="17">
        <v>1</v>
      </c>
      <c r="W17" s="15">
        <v>85280</v>
      </c>
      <c r="X17" s="15">
        <f t="shared" si="8"/>
        <v>85280</v>
      </c>
      <c r="Y17" s="14">
        <v>143</v>
      </c>
      <c r="Z17" s="15">
        <f t="shared" si="9"/>
        <v>12195040</v>
      </c>
      <c r="AA17" s="17">
        <v>1</v>
      </c>
      <c r="AB17" s="15">
        <v>85280</v>
      </c>
      <c r="AC17" s="15">
        <f t="shared" si="10"/>
        <v>85280</v>
      </c>
      <c r="AD17" s="14">
        <v>143</v>
      </c>
      <c r="AE17" s="15">
        <f t="shared" si="11"/>
        <v>12195040</v>
      </c>
      <c r="AF17" s="15">
        <v>94660.800000000003</v>
      </c>
      <c r="AG17" s="15">
        <f t="shared" si="12"/>
        <v>94660.800000000003</v>
      </c>
      <c r="AH17" s="14">
        <v>31</v>
      </c>
      <c r="AI17" s="15">
        <f t="shared" si="13"/>
        <v>2934484.8000000003</v>
      </c>
      <c r="AJ17" s="15">
        <v>94660.800000000003</v>
      </c>
      <c r="AK17" s="15">
        <f t="shared" si="14"/>
        <v>94660.800000000003</v>
      </c>
      <c r="AL17" s="14">
        <v>31</v>
      </c>
      <c r="AM17" s="15">
        <f t="shared" si="15"/>
        <v>2934484.8</v>
      </c>
      <c r="AN17" s="15">
        <f t="shared" si="0"/>
        <v>11936925</v>
      </c>
      <c r="AO17" s="15">
        <f t="shared" si="1"/>
        <v>2866045.33</v>
      </c>
      <c r="AP17" s="30">
        <f t="shared" si="16"/>
        <v>14802970.33</v>
      </c>
      <c r="AR17" s="57"/>
    </row>
    <row r="18" spans="1:44" ht="23.25" customHeight="1" x14ac:dyDescent="0.25">
      <c r="A18" s="29">
        <v>15</v>
      </c>
      <c r="B18" s="94" t="s">
        <v>20</v>
      </c>
      <c r="C18" s="95"/>
      <c r="D18" s="8">
        <v>2</v>
      </c>
      <c r="E18" s="9">
        <v>81670</v>
      </c>
      <c r="F18" s="10">
        <f t="shared" si="2"/>
        <v>163340</v>
      </c>
      <c r="G18" s="11">
        <v>143</v>
      </c>
      <c r="H18" s="12">
        <f>F18*G18</f>
        <v>23357620</v>
      </c>
      <c r="I18" s="36">
        <v>2</v>
      </c>
      <c r="J18" s="37">
        <v>81670</v>
      </c>
      <c r="K18" s="37">
        <f t="shared" si="3"/>
        <v>163340</v>
      </c>
      <c r="L18" s="41">
        <v>143</v>
      </c>
      <c r="M18" s="37">
        <f t="shared" si="4"/>
        <v>23357620</v>
      </c>
      <c r="N18" s="13">
        <v>90245.35</v>
      </c>
      <c r="O18" s="14">
        <v>31</v>
      </c>
      <c r="P18" s="15">
        <f t="shared" si="5"/>
        <v>180490.7</v>
      </c>
      <c r="Q18" s="16">
        <f t="shared" si="6"/>
        <v>5595211.7000000002</v>
      </c>
      <c r="R18" s="42">
        <v>90245.35</v>
      </c>
      <c r="S18" s="50">
        <f t="shared" si="18"/>
        <v>180490.7</v>
      </c>
      <c r="T18" s="43">
        <v>31</v>
      </c>
      <c r="U18" s="44">
        <f t="shared" si="7"/>
        <v>5595211.7000000002</v>
      </c>
      <c r="V18" s="17">
        <v>2</v>
      </c>
      <c r="W18" s="15">
        <v>85280</v>
      </c>
      <c r="X18" s="15">
        <f t="shared" si="8"/>
        <v>170560</v>
      </c>
      <c r="Y18" s="14">
        <v>143</v>
      </c>
      <c r="Z18" s="15">
        <f t="shared" si="9"/>
        <v>24390080</v>
      </c>
      <c r="AA18" s="17">
        <v>2</v>
      </c>
      <c r="AB18" s="15">
        <v>85280</v>
      </c>
      <c r="AC18" s="15">
        <f t="shared" si="10"/>
        <v>170560</v>
      </c>
      <c r="AD18" s="14">
        <v>143</v>
      </c>
      <c r="AE18" s="15">
        <f t="shared" si="11"/>
        <v>24390080</v>
      </c>
      <c r="AF18" s="15">
        <v>94660.800000000003</v>
      </c>
      <c r="AG18" s="15">
        <f t="shared" si="12"/>
        <v>189321.60000000001</v>
      </c>
      <c r="AH18" s="14">
        <v>31</v>
      </c>
      <c r="AI18" s="15">
        <f t="shared" si="13"/>
        <v>5868969.6000000006</v>
      </c>
      <c r="AJ18" s="15">
        <v>94660.800000000003</v>
      </c>
      <c r="AK18" s="15">
        <f t="shared" si="14"/>
        <v>189321.60000000001</v>
      </c>
      <c r="AL18" s="14">
        <v>31</v>
      </c>
      <c r="AM18" s="15">
        <f t="shared" si="15"/>
        <v>5868969.5999999996</v>
      </c>
      <c r="AN18" s="15">
        <f t="shared" si="0"/>
        <v>23873850</v>
      </c>
      <c r="AO18" s="15">
        <f t="shared" si="1"/>
        <v>5732090.6500000004</v>
      </c>
      <c r="AP18" s="30">
        <f t="shared" si="16"/>
        <v>29605940.649999999</v>
      </c>
      <c r="AR18" s="57"/>
    </row>
    <row r="19" spans="1:44" x14ac:dyDescent="0.25">
      <c r="A19" s="7">
        <v>16</v>
      </c>
      <c r="B19" s="96" t="s">
        <v>21</v>
      </c>
      <c r="C19" s="94"/>
      <c r="D19" s="8">
        <v>3</v>
      </c>
      <c r="E19" s="18">
        <v>129490</v>
      </c>
      <c r="F19" s="18">
        <f t="shared" si="2"/>
        <v>388470</v>
      </c>
      <c r="G19" s="11">
        <v>143</v>
      </c>
      <c r="H19" s="12">
        <f t="shared" si="17"/>
        <v>55551210</v>
      </c>
      <c r="I19" s="36">
        <v>3</v>
      </c>
      <c r="J19" s="37">
        <v>129490</v>
      </c>
      <c r="K19" s="37">
        <f t="shared" si="3"/>
        <v>388470</v>
      </c>
      <c r="L19" s="41">
        <v>143</v>
      </c>
      <c r="M19" s="37">
        <f t="shared" si="4"/>
        <v>55551210</v>
      </c>
      <c r="N19" s="13">
        <v>143086.45000000001</v>
      </c>
      <c r="O19" s="14">
        <v>31</v>
      </c>
      <c r="P19" s="15">
        <f t="shared" si="5"/>
        <v>429259.35000000003</v>
      </c>
      <c r="Q19" s="16">
        <f t="shared" si="6"/>
        <v>13307039.850000001</v>
      </c>
      <c r="R19" s="42">
        <v>143086.45000000001</v>
      </c>
      <c r="S19" s="50">
        <f>ROUND((R19*I19),2)</f>
        <v>429259.35</v>
      </c>
      <c r="T19" s="43">
        <v>31</v>
      </c>
      <c r="U19" s="44">
        <f t="shared" si="7"/>
        <v>13307039.85</v>
      </c>
      <c r="V19" s="17">
        <v>3</v>
      </c>
      <c r="W19" s="15">
        <v>137280</v>
      </c>
      <c r="X19" s="15">
        <f t="shared" si="8"/>
        <v>411840</v>
      </c>
      <c r="Y19" s="14">
        <v>143</v>
      </c>
      <c r="Z19" s="15">
        <f t="shared" si="9"/>
        <v>58893120</v>
      </c>
      <c r="AA19" s="17">
        <v>3</v>
      </c>
      <c r="AB19" s="15">
        <v>137280</v>
      </c>
      <c r="AC19" s="15">
        <f t="shared" si="10"/>
        <v>411840</v>
      </c>
      <c r="AD19" s="14">
        <v>143</v>
      </c>
      <c r="AE19" s="15">
        <f t="shared" si="11"/>
        <v>58893120</v>
      </c>
      <c r="AF19" s="15">
        <v>152380.79999999999</v>
      </c>
      <c r="AG19" s="15">
        <f t="shared" si="12"/>
        <v>457142.39999999997</v>
      </c>
      <c r="AH19" s="14">
        <v>31</v>
      </c>
      <c r="AI19" s="15">
        <f t="shared" si="13"/>
        <v>14171414.399999999</v>
      </c>
      <c r="AJ19" s="15">
        <v>152380.79999999999</v>
      </c>
      <c r="AK19" s="15">
        <f t="shared" si="14"/>
        <v>457142.4</v>
      </c>
      <c r="AL19" s="14">
        <v>31</v>
      </c>
      <c r="AM19" s="15">
        <f t="shared" si="15"/>
        <v>14171414.4</v>
      </c>
      <c r="AN19" s="15">
        <f t="shared" si="0"/>
        <v>57222165</v>
      </c>
      <c r="AO19" s="15">
        <f t="shared" si="1"/>
        <v>13739227.130000001</v>
      </c>
      <c r="AP19" s="30">
        <f t="shared" si="16"/>
        <v>70961392.129999995</v>
      </c>
      <c r="AR19" s="57"/>
    </row>
    <row r="20" spans="1:44" ht="15" customHeight="1" x14ac:dyDescent="0.25">
      <c r="A20" s="100" t="s">
        <v>22</v>
      </c>
      <c r="B20" s="69"/>
      <c r="C20" s="101"/>
      <c r="D20" s="8">
        <v>22</v>
      </c>
      <c r="E20" s="69" t="s">
        <v>35</v>
      </c>
      <c r="F20" s="69"/>
      <c r="G20" s="69"/>
      <c r="H20" s="19">
        <f>SUM(H4:H19)</f>
        <v>277448600</v>
      </c>
      <c r="I20" s="33"/>
      <c r="J20" s="38"/>
      <c r="K20" s="38"/>
      <c r="L20" s="33">
        <f>ROUND(M20,2)</f>
        <v>277448600</v>
      </c>
      <c r="M20" s="38">
        <f>SUM(M4:M19)</f>
        <v>277448600</v>
      </c>
      <c r="N20" s="69" t="s">
        <v>36</v>
      </c>
      <c r="O20" s="69"/>
      <c r="P20" s="69"/>
      <c r="Q20" s="16">
        <f>SUM(Q4:Q19)</f>
        <v>66461551.000000022</v>
      </c>
      <c r="R20" s="92" t="s">
        <v>36</v>
      </c>
      <c r="S20" s="92"/>
      <c r="T20" s="92"/>
      <c r="U20" s="44">
        <f>ROUND((SUM(U4:U19)),2)</f>
        <v>66461551</v>
      </c>
      <c r="V20" s="17">
        <v>22</v>
      </c>
      <c r="W20" s="69" t="s">
        <v>36</v>
      </c>
      <c r="X20" s="69"/>
      <c r="Y20" s="69"/>
      <c r="Z20" s="15">
        <f>SUM(Z4:Z19)</f>
        <v>290598880</v>
      </c>
      <c r="AA20" s="17">
        <v>22</v>
      </c>
      <c r="AB20" s="69" t="s">
        <v>36</v>
      </c>
      <c r="AC20" s="69"/>
      <c r="AD20" s="69"/>
      <c r="AE20" s="15">
        <f>SUM(AE4:AE19)</f>
        <v>290598880</v>
      </c>
      <c r="AF20" s="69" t="s">
        <v>36</v>
      </c>
      <c r="AG20" s="69"/>
      <c r="AH20" s="69"/>
      <c r="AI20" s="15">
        <f>SUM(AI4:AI19)</f>
        <v>69926625.599999994</v>
      </c>
      <c r="AJ20" s="69" t="s">
        <v>36</v>
      </c>
      <c r="AK20" s="69"/>
      <c r="AL20" s="69"/>
      <c r="AM20" s="15">
        <f>ROUND((SUM(AM4:AM19)),2)</f>
        <v>69926625.599999994</v>
      </c>
      <c r="AN20" s="15">
        <f>SUM(AN4:AN19)</f>
        <v>284023740</v>
      </c>
      <c r="AO20" s="53">
        <f>SUM(AO4:AO19)</f>
        <v>68194088.359999985</v>
      </c>
      <c r="AP20" s="30">
        <f>ROUND((SUM(AP4:AP19)),2)</f>
        <v>352217828.36000001</v>
      </c>
      <c r="AR20" s="57"/>
    </row>
    <row r="21" spans="1:44" x14ac:dyDescent="0.25">
      <c r="A21" s="74"/>
      <c r="B21" s="75"/>
      <c r="C21" s="75"/>
      <c r="D21" s="75"/>
      <c r="E21" s="69" t="s">
        <v>23</v>
      </c>
      <c r="F21" s="69"/>
      <c r="G21" s="69"/>
      <c r="H21" s="19">
        <f>(H20*10)/100</f>
        <v>27744860</v>
      </c>
      <c r="I21" s="33"/>
      <c r="J21" s="38"/>
      <c r="K21" s="38"/>
      <c r="L21" s="33">
        <f t="shared" ref="L21:L23" si="19">ROUND(M21,2)</f>
        <v>27744860</v>
      </c>
      <c r="M21" s="38">
        <f>M20*0.1</f>
        <v>27744860</v>
      </c>
      <c r="N21" s="69" t="s">
        <v>23</v>
      </c>
      <c r="O21" s="69"/>
      <c r="P21" s="69"/>
      <c r="Q21" s="16">
        <f>Q20*10%</f>
        <v>6646155.1000000024</v>
      </c>
      <c r="R21" s="92" t="s">
        <v>23</v>
      </c>
      <c r="S21" s="92"/>
      <c r="T21" s="92"/>
      <c r="U21" s="44">
        <f>ROUND((U20*0.1),2)</f>
        <v>6646155.0999999996</v>
      </c>
      <c r="V21" s="20"/>
      <c r="W21" s="69" t="s">
        <v>23</v>
      </c>
      <c r="X21" s="69"/>
      <c r="Y21" s="69"/>
      <c r="Z21" s="15">
        <f>Z20*10%</f>
        <v>29059888</v>
      </c>
      <c r="AA21" s="20"/>
      <c r="AB21" s="69" t="s">
        <v>23</v>
      </c>
      <c r="AC21" s="69"/>
      <c r="AD21" s="69"/>
      <c r="AE21" s="15">
        <f>AE20*0.1</f>
        <v>29059888</v>
      </c>
      <c r="AF21" s="69" t="s">
        <v>23</v>
      </c>
      <c r="AG21" s="69"/>
      <c r="AH21" s="69"/>
      <c r="AI21" s="15">
        <f>AI20*10%</f>
        <v>6992662.5599999996</v>
      </c>
      <c r="AJ21" s="69" t="s">
        <v>23</v>
      </c>
      <c r="AK21" s="69"/>
      <c r="AL21" s="69"/>
      <c r="AM21" s="15">
        <f>ROUND((AM20*0.1),2)</f>
        <v>6992662.5599999996</v>
      </c>
      <c r="AN21" s="15">
        <f>AN20*0.1</f>
        <v>28402374</v>
      </c>
      <c r="AO21" s="54">
        <f>ROUND((AO20*0.1),2)</f>
        <v>6819408.8399999999</v>
      </c>
      <c r="AP21" s="30">
        <f>ROUND((AP20*0.1),2)</f>
        <v>35221782.840000004</v>
      </c>
      <c r="AR21" s="57"/>
    </row>
    <row r="22" spans="1:44" ht="15" customHeight="1" x14ac:dyDescent="0.25">
      <c r="A22" s="76"/>
      <c r="B22" s="77"/>
      <c r="C22" s="77"/>
      <c r="D22" s="77"/>
      <c r="E22" s="69" t="s">
        <v>24</v>
      </c>
      <c r="F22" s="69"/>
      <c r="G22" s="69"/>
      <c r="H22" s="19">
        <f>(H21*19)/100</f>
        <v>5271523.4000000004</v>
      </c>
      <c r="I22" s="33"/>
      <c r="J22" s="38"/>
      <c r="K22" s="38"/>
      <c r="L22" s="33">
        <f t="shared" si="19"/>
        <v>5271523.4000000004</v>
      </c>
      <c r="M22" s="38">
        <f>M21*0.19</f>
        <v>5271523.4000000004</v>
      </c>
      <c r="N22" s="69" t="s">
        <v>24</v>
      </c>
      <c r="O22" s="69"/>
      <c r="P22" s="69"/>
      <c r="Q22" s="16">
        <f>Q21*19%</f>
        <v>1262769.4690000005</v>
      </c>
      <c r="R22" s="92" t="s">
        <v>24</v>
      </c>
      <c r="S22" s="92"/>
      <c r="T22" s="92"/>
      <c r="U22" s="44">
        <f>ROUND((U21*0.19),2)</f>
        <v>1262769.47</v>
      </c>
      <c r="V22" s="20"/>
      <c r="W22" s="69" t="s">
        <v>24</v>
      </c>
      <c r="X22" s="69"/>
      <c r="Y22" s="69"/>
      <c r="Z22" s="15">
        <f>Z21*19%</f>
        <v>5521378.7199999997</v>
      </c>
      <c r="AA22" s="20"/>
      <c r="AB22" s="69" t="s">
        <v>24</v>
      </c>
      <c r="AC22" s="69"/>
      <c r="AD22" s="69"/>
      <c r="AE22" s="15">
        <f>ROUND((AE21*0.19),2)</f>
        <v>5521378.7199999997</v>
      </c>
      <c r="AF22" s="69" t="s">
        <v>24</v>
      </c>
      <c r="AG22" s="69"/>
      <c r="AH22" s="69"/>
      <c r="AI22" s="15">
        <f>AI21*19%</f>
        <v>1328605.8864</v>
      </c>
      <c r="AJ22" s="69" t="s">
        <v>24</v>
      </c>
      <c r="AK22" s="69"/>
      <c r="AL22" s="69"/>
      <c r="AM22" s="15">
        <f>ROUND((AM21*0.19),2)</f>
        <v>1328605.8899999999</v>
      </c>
      <c r="AN22" s="53">
        <f>AN21*0.19</f>
        <v>5396451.0600000005</v>
      </c>
      <c r="AO22" s="55">
        <f>ROUND((AO21*0.19),2)</f>
        <v>1295687.6799999999</v>
      </c>
      <c r="AP22" s="30">
        <f>ROUND((AP21*0.19),2)</f>
        <v>6692138.7400000002</v>
      </c>
      <c r="AR22" s="57"/>
    </row>
    <row r="23" spans="1:44" ht="15.75" customHeight="1" thickBot="1" x14ac:dyDescent="0.35">
      <c r="A23" s="76"/>
      <c r="B23" s="77"/>
      <c r="C23" s="77"/>
      <c r="D23" s="77"/>
      <c r="E23" s="70" t="s">
        <v>25</v>
      </c>
      <c r="F23" s="70"/>
      <c r="G23" s="70"/>
      <c r="H23" s="21">
        <f>H20+H21+H22</f>
        <v>310464983.39999998</v>
      </c>
      <c r="I23" s="34"/>
      <c r="J23" s="39"/>
      <c r="K23" s="39"/>
      <c r="L23" s="33">
        <f t="shared" si="19"/>
        <v>310464983.39999998</v>
      </c>
      <c r="M23" s="39">
        <f>M20+M21+M22</f>
        <v>310464983.39999998</v>
      </c>
      <c r="N23" s="70" t="s">
        <v>25</v>
      </c>
      <c r="O23" s="70"/>
      <c r="P23" s="70"/>
      <c r="Q23" s="22">
        <f>SUM(Q20:Q22)</f>
        <v>74370475.569000021</v>
      </c>
      <c r="R23" s="93" t="s">
        <v>25</v>
      </c>
      <c r="S23" s="93"/>
      <c r="T23" s="93"/>
      <c r="U23" s="45">
        <f>ROUND((SUM(U20:U22)),2)</f>
        <v>74370475.569999993</v>
      </c>
      <c r="V23" s="20"/>
      <c r="W23" s="69" t="s">
        <v>25</v>
      </c>
      <c r="X23" s="69"/>
      <c r="Y23" s="69"/>
      <c r="Z23" s="15">
        <f>SUM(Z20:Z22)</f>
        <v>325180146.72000003</v>
      </c>
      <c r="AA23" s="20"/>
      <c r="AB23" s="69" t="s">
        <v>25</v>
      </c>
      <c r="AC23" s="69"/>
      <c r="AD23" s="69"/>
      <c r="AE23" s="15">
        <f>AE20+AE21+AE22</f>
        <v>325180146.72000003</v>
      </c>
      <c r="AF23" s="69" t="s">
        <v>25</v>
      </c>
      <c r="AG23" s="69"/>
      <c r="AH23" s="69"/>
      <c r="AI23" s="15">
        <f>SUM(AI20:AI22)</f>
        <v>78247894.046399996</v>
      </c>
      <c r="AJ23" s="69" t="s">
        <v>25</v>
      </c>
      <c r="AK23" s="69"/>
      <c r="AL23" s="69"/>
      <c r="AM23" s="15">
        <f>ROUND((AM20+AM21+AM22),2)</f>
        <v>78247894.049999997</v>
      </c>
      <c r="AN23" s="23">
        <f>AN20+AN21+AN22</f>
        <v>317822565.06</v>
      </c>
      <c r="AO23" s="23">
        <f>AO20+AO21+AO22</f>
        <v>76309184.879999995</v>
      </c>
      <c r="AP23" s="58">
        <f>AP20+AP21+AP22</f>
        <v>394131749.94000006</v>
      </c>
      <c r="AQ23" s="57"/>
      <c r="AR23" s="57"/>
    </row>
    <row r="24" spans="1:44" ht="19.5" thickBot="1" x14ac:dyDescent="0.35">
      <c r="A24" s="78"/>
      <c r="B24" s="79"/>
      <c r="C24" s="79"/>
      <c r="D24" s="79"/>
      <c r="E24" s="81" t="s">
        <v>29</v>
      </c>
      <c r="F24" s="82"/>
      <c r="G24" s="82"/>
      <c r="H24" s="82"/>
      <c r="I24" s="82"/>
      <c r="J24" s="82"/>
      <c r="K24" s="82"/>
      <c r="L24" s="82"/>
      <c r="M24" s="82"/>
      <c r="N24" s="83"/>
      <c r="O24" s="83"/>
      <c r="P24" s="83"/>
      <c r="Q24" s="24">
        <f>H23+Q23</f>
        <v>384835458.96899998</v>
      </c>
      <c r="R24" s="106">
        <f>ROUND((U23+M23),2)</f>
        <v>384835458.97000003</v>
      </c>
      <c r="S24" s="107"/>
      <c r="T24" s="107"/>
      <c r="U24" s="108"/>
      <c r="V24" s="71" t="s">
        <v>29</v>
      </c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3"/>
      <c r="AI24" s="31">
        <f>Z23+AI23</f>
        <v>403428040.76640004</v>
      </c>
      <c r="AJ24" s="112">
        <f>ROUND((AM23+AE23),2)</f>
        <v>403428040.76999998</v>
      </c>
      <c r="AK24" s="113"/>
      <c r="AL24" s="113"/>
      <c r="AM24" s="114"/>
      <c r="AN24" s="112" t="s">
        <v>34</v>
      </c>
      <c r="AO24" s="114"/>
      <c r="AP24" s="32">
        <f>AP23</f>
        <v>394131749.94000006</v>
      </c>
    </row>
    <row r="27" spans="1:44" x14ac:dyDescent="0.25">
      <c r="AH27" s="1"/>
      <c r="AL27" s="1"/>
      <c r="AO27" s="59"/>
      <c r="AP27" s="63"/>
    </row>
    <row r="28" spans="1:44" x14ac:dyDescent="0.25">
      <c r="AO28" s="60"/>
      <c r="AP28" s="63"/>
    </row>
    <row r="29" spans="1:44" x14ac:dyDescent="0.25">
      <c r="AO29" s="62"/>
      <c r="AP29" s="56"/>
    </row>
    <row r="30" spans="1:44" x14ac:dyDescent="0.25">
      <c r="AP30" s="61"/>
    </row>
  </sheetData>
  <mergeCells count="62">
    <mergeCell ref="AJ24:AM24"/>
    <mergeCell ref="AN24:AO24"/>
    <mergeCell ref="AJ2:AM2"/>
    <mergeCell ref="AJ20:AL20"/>
    <mergeCell ref="AJ21:AL21"/>
    <mergeCell ref="AJ22:AL22"/>
    <mergeCell ref="AJ23:AL23"/>
    <mergeCell ref="R24:U24"/>
    <mergeCell ref="AA2:AE2"/>
    <mergeCell ref="AB20:AD20"/>
    <mergeCell ref="AB21:AD21"/>
    <mergeCell ref="AB22:AD22"/>
    <mergeCell ref="AB23:AD23"/>
    <mergeCell ref="AF23:AH23"/>
    <mergeCell ref="D2:H2"/>
    <mergeCell ref="A20:C20"/>
    <mergeCell ref="B14:C14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5:C15"/>
    <mergeCell ref="E23:G23"/>
    <mergeCell ref="I2:M2"/>
    <mergeCell ref="R2:U2"/>
    <mergeCell ref="R20:T20"/>
    <mergeCell ref="R21:T21"/>
    <mergeCell ref="R22:T22"/>
    <mergeCell ref="R23:T23"/>
    <mergeCell ref="N23:P23"/>
    <mergeCell ref="V24:AH24"/>
    <mergeCell ref="A21:D24"/>
    <mergeCell ref="AF2:AI2"/>
    <mergeCell ref="W20:Y20"/>
    <mergeCell ref="W21:Y21"/>
    <mergeCell ref="W22:Y22"/>
    <mergeCell ref="W23:Y23"/>
    <mergeCell ref="AF20:AH20"/>
    <mergeCell ref="AF21:AH21"/>
    <mergeCell ref="E24:P24"/>
    <mergeCell ref="N2:Q2"/>
    <mergeCell ref="V2:Z2"/>
    <mergeCell ref="E20:G20"/>
    <mergeCell ref="E21:G21"/>
    <mergeCell ref="E22:G22"/>
    <mergeCell ref="A1:AM1"/>
    <mergeCell ref="B2:C2"/>
    <mergeCell ref="N20:P20"/>
    <mergeCell ref="N21:P21"/>
    <mergeCell ref="N22:P22"/>
    <mergeCell ref="B18:C18"/>
    <mergeCell ref="B19:C19"/>
    <mergeCell ref="AF22:AH22"/>
    <mergeCell ref="B16:C16"/>
    <mergeCell ref="B17:C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ARMANDO ARAQUE VARGAS</dc:creator>
  <cp:lastModifiedBy>ALCALDIA SOGAMOSO</cp:lastModifiedBy>
  <dcterms:created xsi:type="dcterms:W3CDTF">2025-01-21T20:33:29Z</dcterms:created>
  <dcterms:modified xsi:type="dcterms:W3CDTF">2025-07-14T17:19:41Z</dcterms:modified>
</cp:coreProperties>
</file>