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 ELENA DIAZ A\Desktop\UAESP\2025\PROCESOS\CORREGIDA CERRAMIENTO\"/>
    </mc:Choice>
  </mc:AlternateContent>
  <xr:revisionPtr revIDLastSave="0" documentId="13_ncr:1_{C38F711C-848D-47D3-9E1A-10FBBB2EEE32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Factor Multiplicador" sheetId="8" state="hidden" r:id="rId1"/>
    <sheet name="Tarifas de Personal" sheetId="9" state="hidden" r:id="rId2"/>
    <sheet name="Presupuesto" sheetId="1" r:id="rId3"/>
    <sheet name="APU" sheetId="12" r:id="rId4"/>
    <sheet name="AIU" sheetId="7" r:id="rId5"/>
    <sheet name="CUADRILLAS" sheetId="11" r:id="rId6"/>
  </sheets>
  <externalReferences>
    <externalReference r:id="rId7"/>
  </externalReferences>
  <definedNames>
    <definedName name="_______________EST1" localSheetId="3">#REF!</definedName>
    <definedName name="_______________EST1" localSheetId="5">#REF!</definedName>
    <definedName name="_______________EST1" localSheetId="1">#REF!</definedName>
    <definedName name="_______________EST1">#REF!</definedName>
    <definedName name="_______________EST10" localSheetId="1">#REF!</definedName>
    <definedName name="_______________EST10">#REF!</definedName>
    <definedName name="_______________EST11" localSheetId="1">#REF!</definedName>
    <definedName name="_______________EST11">#REF!</definedName>
    <definedName name="_______________EST12" localSheetId="1">#REF!</definedName>
    <definedName name="_______________EST12">#REF!</definedName>
    <definedName name="_______________EST13" localSheetId="1">#REF!</definedName>
    <definedName name="_______________EST13">#REF!</definedName>
    <definedName name="_______________EST14" localSheetId="1">#REF!</definedName>
    <definedName name="_______________EST14">#REF!</definedName>
    <definedName name="_______________EST15" localSheetId="1">#REF!</definedName>
    <definedName name="_______________EST15">#REF!</definedName>
    <definedName name="_______________EST16" localSheetId="1">#REF!</definedName>
    <definedName name="_______________EST16">#REF!</definedName>
    <definedName name="_______________EST17" localSheetId="1">#REF!</definedName>
    <definedName name="_______________EST17">#REF!</definedName>
    <definedName name="_______________EST18" localSheetId="1">#REF!</definedName>
    <definedName name="_______________EST18">#REF!</definedName>
    <definedName name="_______________EST19" localSheetId="1">#REF!</definedName>
    <definedName name="_______________EST19">#REF!</definedName>
    <definedName name="_______________EST2" localSheetId="1">#REF!</definedName>
    <definedName name="_______________EST2">#REF!</definedName>
    <definedName name="_______________EST3" localSheetId="1">#REF!</definedName>
    <definedName name="_______________EST3">#REF!</definedName>
    <definedName name="_______________EST4" localSheetId="1">#REF!</definedName>
    <definedName name="_______________EST4">#REF!</definedName>
    <definedName name="_______________EST5" localSheetId="1">#REF!</definedName>
    <definedName name="_______________EST5">#REF!</definedName>
    <definedName name="_______________EST6" localSheetId="1">#REF!</definedName>
    <definedName name="_______________EST6">#REF!</definedName>
    <definedName name="_______________EST7" localSheetId="1">#REF!</definedName>
    <definedName name="_______________EST7">#REF!</definedName>
    <definedName name="_______________EST8" localSheetId="1">#REF!</definedName>
    <definedName name="_______________EST8">#REF!</definedName>
    <definedName name="_______________EST9" localSheetId="1">#REF!</definedName>
    <definedName name="_______________EST9">#REF!</definedName>
    <definedName name="_______________EXC1" localSheetId="1">#REF!</definedName>
    <definedName name="_______________EXC1">#REF!</definedName>
    <definedName name="_______________EXC10" localSheetId="1">#REF!</definedName>
    <definedName name="_______________EXC10">#REF!</definedName>
    <definedName name="_______________EXC11" localSheetId="1">#REF!</definedName>
    <definedName name="_______________EXC11">#REF!</definedName>
    <definedName name="_______________EXC12" localSheetId="1">#REF!</definedName>
    <definedName name="_______________EXC12">#REF!</definedName>
    <definedName name="_______________EXC2" localSheetId="1">#REF!</definedName>
    <definedName name="_______________EXC2">#REF!</definedName>
    <definedName name="_______________EXC3" localSheetId="1">#REF!</definedName>
    <definedName name="_______________EXC3">#REF!</definedName>
    <definedName name="_______________EXC4" localSheetId="1">#REF!</definedName>
    <definedName name="_______________EXC4">#REF!</definedName>
    <definedName name="_______________EXC5" localSheetId="1">#REF!</definedName>
    <definedName name="_______________EXC5">#REF!</definedName>
    <definedName name="_______________EXC6" localSheetId="1">#REF!</definedName>
    <definedName name="_______________EXC6">#REF!</definedName>
    <definedName name="_______________EXC7" localSheetId="1">#REF!</definedName>
    <definedName name="_______________EXC7">#REF!</definedName>
    <definedName name="_______________EXC8" localSheetId="1">#REF!</definedName>
    <definedName name="_______________EXC8">#REF!</definedName>
    <definedName name="_______________EXC9" localSheetId="1">#REF!</definedName>
    <definedName name="_______________EXC9">#REF!</definedName>
    <definedName name="_____________EST1" localSheetId="1">#REF!</definedName>
    <definedName name="_____________EST1">#REF!</definedName>
    <definedName name="_____________EST10" localSheetId="1">#REF!</definedName>
    <definedName name="_____________EST10">#REF!</definedName>
    <definedName name="_____________EST11" localSheetId="1">#REF!</definedName>
    <definedName name="_____________EST11">#REF!</definedName>
    <definedName name="_____________EST12" localSheetId="1">#REF!</definedName>
    <definedName name="_____________EST12">#REF!</definedName>
    <definedName name="_____________EST13" localSheetId="1">#REF!</definedName>
    <definedName name="_____________EST13">#REF!</definedName>
    <definedName name="_____________EST14" localSheetId="1">#REF!</definedName>
    <definedName name="_____________EST14">#REF!</definedName>
    <definedName name="_____________EST15" localSheetId="1">#REF!</definedName>
    <definedName name="_____________EST15">#REF!</definedName>
    <definedName name="_____________EST16" localSheetId="1">#REF!</definedName>
    <definedName name="_____________EST16">#REF!</definedName>
    <definedName name="_____________EST17" localSheetId="1">#REF!</definedName>
    <definedName name="_____________EST17">#REF!</definedName>
    <definedName name="_____________EST18" localSheetId="1">#REF!</definedName>
    <definedName name="_____________EST18">#REF!</definedName>
    <definedName name="_____________EST19" localSheetId="1">#REF!</definedName>
    <definedName name="_____________EST19">#REF!</definedName>
    <definedName name="_____________EST2" localSheetId="1">#REF!</definedName>
    <definedName name="_____________EST2">#REF!</definedName>
    <definedName name="_____________EST3" localSheetId="1">#REF!</definedName>
    <definedName name="_____________EST3">#REF!</definedName>
    <definedName name="_____________EST4" localSheetId="1">#REF!</definedName>
    <definedName name="_____________EST4">#REF!</definedName>
    <definedName name="_____________EST5" localSheetId="1">#REF!</definedName>
    <definedName name="_____________EST5">#REF!</definedName>
    <definedName name="_____________EST6" localSheetId="1">#REF!</definedName>
    <definedName name="_____________EST6">#REF!</definedName>
    <definedName name="_____________EST7" localSheetId="1">#REF!</definedName>
    <definedName name="_____________EST7">#REF!</definedName>
    <definedName name="_____________EST8" localSheetId="1">#REF!</definedName>
    <definedName name="_____________EST8">#REF!</definedName>
    <definedName name="_____________EST9" localSheetId="1">#REF!</definedName>
    <definedName name="_____________EST9">#REF!</definedName>
    <definedName name="_____________EXC1" localSheetId="1">#REF!</definedName>
    <definedName name="_____________EXC1">#REF!</definedName>
    <definedName name="_____________EXC10" localSheetId="1">#REF!</definedName>
    <definedName name="_____________EXC10">#REF!</definedName>
    <definedName name="_____________EXC11" localSheetId="1">#REF!</definedName>
    <definedName name="_____________EXC11">#REF!</definedName>
    <definedName name="_____________EXC12" localSheetId="1">#REF!</definedName>
    <definedName name="_____________EXC12">#REF!</definedName>
    <definedName name="_____________EXC2" localSheetId="1">#REF!</definedName>
    <definedName name="_____________EXC2">#REF!</definedName>
    <definedName name="_____________EXC3" localSheetId="1">#REF!</definedName>
    <definedName name="_____________EXC3">#REF!</definedName>
    <definedName name="_____________EXC4" localSheetId="1">#REF!</definedName>
    <definedName name="_____________EXC4">#REF!</definedName>
    <definedName name="_____________EXC5" localSheetId="1">#REF!</definedName>
    <definedName name="_____________EXC5">#REF!</definedName>
    <definedName name="_____________EXC6" localSheetId="1">#REF!</definedName>
    <definedName name="_____________EXC6">#REF!</definedName>
    <definedName name="_____________EXC7" localSheetId="1">#REF!</definedName>
    <definedName name="_____________EXC7">#REF!</definedName>
    <definedName name="_____________EXC8" localSheetId="1">#REF!</definedName>
    <definedName name="_____________EXC8">#REF!</definedName>
    <definedName name="_____________EXC9" localSheetId="1">#REF!</definedName>
    <definedName name="_____________EXC9">#REF!</definedName>
    <definedName name="_____________ORO10" localSheetId="1">#REF!</definedName>
    <definedName name="_____________ORO10">#REF!</definedName>
    <definedName name="_____________ORO11" localSheetId="1">#REF!</definedName>
    <definedName name="_____________ORO11">#REF!</definedName>
    <definedName name="_____________ORO12" localSheetId="1">#REF!</definedName>
    <definedName name="_____________ORO12">#REF!</definedName>
    <definedName name="_____________ORO13" localSheetId="1">#REF!</definedName>
    <definedName name="_____________ORO13">#REF!</definedName>
    <definedName name="_____________ORO14" localSheetId="1">#REF!</definedName>
    <definedName name="_____________ORO14">#REF!</definedName>
    <definedName name="_____________ORO15" localSheetId="1">#REF!</definedName>
    <definedName name="_____________ORO15">#REF!</definedName>
    <definedName name="_____________ORO16" localSheetId="1">#REF!</definedName>
    <definedName name="_____________ORO16">#REF!</definedName>
    <definedName name="_____________ORO17" localSheetId="1">#REF!</definedName>
    <definedName name="_____________ORO17">#REF!</definedName>
    <definedName name="_____________ORO18" localSheetId="1">#REF!</definedName>
    <definedName name="_____________ORO18">#REF!</definedName>
    <definedName name="_____________ORO19" localSheetId="1">#REF!</definedName>
    <definedName name="_____________ORO19">#REF!</definedName>
    <definedName name="____________EST1" localSheetId="1">#REF!</definedName>
    <definedName name="____________EST1">#REF!</definedName>
    <definedName name="____________EST10" localSheetId="1">#REF!</definedName>
    <definedName name="____________EST10">#REF!</definedName>
    <definedName name="____________EST11" localSheetId="1">#REF!</definedName>
    <definedName name="____________EST11">#REF!</definedName>
    <definedName name="____________EST12" localSheetId="1">#REF!</definedName>
    <definedName name="____________EST12">#REF!</definedName>
    <definedName name="____________EST13" localSheetId="1">#REF!</definedName>
    <definedName name="____________EST13">#REF!</definedName>
    <definedName name="____________EST14" localSheetId="1">#REF!</definedName>
    <definedName name="____________EST14">#REF!</definedName>
    <definedName name="____________EST15" localSheetId="1">#REF!</definedName>
    <definedName name="____________EST15">#REF!</definedName>
    <definedName name="____________EST16" localSheetId="1">#REF!</definedName>
    <definedName name="____________EST16">#REF!</definedName>
    <definedName name="____________EST17" localSheetId="1">#REF!</definedName>
    <definedName name="____________EST17">#REF!</definedName>
    <definedName name="____________EST18" localSheetId="1">#REF!</definedName>
    <definedName name="____________EST18">#REF!</definedName>
    <definedName name="____________EST19" localSheetId="1">#REF!</definedName>
    <definedName name="____________EST19">#REF!</definedName>
    <definedName name="____________EST2" localSheetId="1">#REF!</definedName>
    <definedName name="____________EST2">#REF!</definedName>
    <definedName name="____________EST3" localSheetId="1">#REF!</definedName>
    <definedName name="____________EST3">#REF!</definedName>
    <definedName name="____________EST4" localSheetId="1">#REF!</definedName>
    <definedName name="____________EST4">#REF!</definedName>
    <definedName name="____________EST5" localSheetId="1">#REF!</definedName>
    <definedName name="____________EST5">#REF!</definedName>
    <definedName name="____________EST6" localSheetId="1">#REF!</definedName>
    <definedName name="____________EST6">#REF!</definedName>
    <definedName name="____________EST7" localSheetId="1">#REF!</definedName>
    <definedName name="____________EST7">#REF!</definedName>
    <definedName name="____________EST8" localSheetId="1">#REF!</definedName>
    <definedName name="____________EST8">#REF!</definedName>
    <definedName name="____________EST9" localSheetId="1">#REF!</definedName>
    <definedName name="____________EST9">#REF!</definedName>
    <definedName name="____________EXC1" localSheetId="1">#REF!</definedName>
    <definedName name="____________EXC1">#REF!</definedName>
    <definedName name="____________EXC10" localSheetId="1">#REF!</definedName>
    <definedName name="____________EXC10">#REF!</definedName>
    <definedName name="____________EXC11" localSheetId="1">#REF!</definedName>
    <definedName name="____________EXC11">#REF!</definedName>
    <definedName name="____________EXC12" localSheetId="1">#REF!</definedName>
    <definedName name="____________EXC12">#REF!</definedName>
    <definedName name="____________EXC2" localSheetId="1">#REF!</definedName>
    <definedName name="____________EXC2">#REF!</definedName>
    <definedName name="____________EXC3" localSheetId="1">#REF!</definedName>
    <definedName name="____________EXC3">#REF!</definedName>
    <definedName name="____________EXC4" localSheetId="1">#REF!</definedName>
    <definedName name="____________EXC4">#REF!</definedName>
    <definedName name="____________EXC5" localSheetId="1">#REF!</definedName>
    <definedName name="____________EXC5">#REF!</definedName>
    <definedName name="____________EXC6" localSheetId="1">#REF!</definedName>
    <definedName name="____________EXC6">#REF!</definedName>
    <definedName name="____________EXC7" localSheetId="1">#REF!</definedName>
    <definedName name="____________EXC7">#REF!</definedName>
    <definedName name="____________EXC8" localSheetId="1">#REF!</definedName>
    <definedName name="____________EXC8">#REF!</definedName>
    <definedName name="____________EXC9" localSheetId="1">#REF!</definedName>
    <definedName name="____________EXC9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EST1" localSheetId="1">#REF!</definedName>
    <definedName name="___________EST1">#REF!</definedName>
    <definedName name="___________EST10" localSheetId="1">#REF!</definedName>
    <definedName name="___________EST10">#REF!</definedName>
    <definedName name="___________EST11" localSheetId="1">#REF!</definedName>
    <definedName name="___________EST11">#REF!</definedName>
    <definedName name="___________EST12" localSheetId="1">#REF!</definedName>
    <definedName name="___________EST12">#REF!</definedName>
    <definedName name="___________EST13" localSheetId="1">#REF!</definedName>
    <definedName name="___________EST13">#REF!</definedName>
    <definedName name="___________EST14" localSheetId="1">#REF!</definedName>
    <definedName name="___________EST14">#REF!</definedName>
    <definedName name="___________EST15" localSheetId="1">#REF!</definedName>
    <definedName name="___________EST15">#REF!</definedName>
    <definedName name="___________EST16" localSheetId="1">#REF!</definedName>
    <definedName name="___________EST16">#REF!</definedName>
    <definedName name="___________EST17" localSheetId="1">#REF!</definedName>
    <definedName name="___________EST17">#REF!</definedName>
    <definedName name="___________EST18" localSheetId="1">#REF!</definedName>
    <definedName name="___________EST18">#REF!</definedName>
    <definedName name="___________EST19" localSheetId="1">#REF!</definedName>
    <definedName name="___________EST19">#REF!</definedName>
    <definedName name="___________EST2" localSheetId="1">#REF!</definedName>
    <definedName name="___________EST2">#REF!</definedName>
    <definedName name="___________EST3" localSheetId="1">#REF!</definedName>
    <definedName name="___________EST3">#REF!</definedName>
    <definedName name="___________EST4" localSheetId="1">#REF!</definedName>
    <definedName name="___________EST4">#REF!</definedName>
    <definedName name="___________EST5" localSheetId="1">#REF!</definedName>
    <definedName name="___________EST5">#REF!</definedName>
    <definedName name="___________EST6" localSheetId="1">#REF!</definedName>
    <definedName name="___________EST6">#REF!</definedName>
    <definedName name="___________EST7" localSheetId="1">#REF!</definedName>
    <definedName name="___________EST7">#REF!</definedName>
    <definedName name="___________EST8" localSheetId="1">#REF!</definedName>
    <definedName name="___________EST8">#REF!</definedName>
    <definedName name="___________EST9" localSheetId="1">#REF!</definedName>
    <definedName name="___________EST9">#REF!</definedName>
    <definedName name="___________EXC1" localSheetId="1">#REF!</definedName>
    <definedName name="___________EXC1">#REF!</definedName>
    <definedName name="___________EXC10" localSheetId="1">#REF!</definedName>
    <definedName name="___________EXC10">#REF!</definedName>
    <definedName name="___________EXC11" localSheetId="1">#REF!</definedName>
    <definedName name="___________EXC11">#REF!</definedName>
    <definedName name="___________EXC12" localSheetId="1">#REF!</definedName>
    <definedName name="___________EXC12">#REF!</definedName>
    <definedName name="___________EXC2" localSheetId="1">#REF!</definedName>
    <definedName name="___________EXC2">#REF!</definedName>
    <definedName name="___________EXC3" localSheetId="1">#REF!</definedName>
    <definedName name="___________EXC3">#REF!</definedName>
    <definedName name="___________EXC4" localSheetId="1">#REF!</definedName>
    <definedName name="___________EXC4">#REF!</definedName>
    <definedName name="___________EXC5" localSheetId="1">#REF!</definedName>
    <definedName name="___________EXC5">#REF!</definedName>
    <definedName name="___________EXC6" localSheetId="1">#REF!</definedName>
    <definedName name="___________EXC6">#REF!</definedName>
    <definedName name="___________EXC7" localSheetId="1">#REF!</definedName>
    <definedName name="___________EXC7">#REF!</definedName>
    <definedName name="___________EXC8" localSheetId="1">#REF!</definedName>
    <definedName name="___________EXC8">#REF!</definedName>
    <definedName name="___________EXC9" localSheetId="1">#REF!</definedName>
    <definedName name="___________EXC9">#REF!</definedName>
    <definedName name="___________ORO10" localSheetId="1">#REF!</definedName>
    <definedName name="___________ORO10">#REF!</definedName>
    <definedName name="___________ORO11" localSheetId="1">#REF!</definedName>
    <definedName name="___________ORO11">#REF!</definedName>
    <definedName name="___________ORO12" localSheetId="1">#REF!</definedName>
    <definedName name="___________ORO12">#REF!</definedName>
    <definedName name="___________ORO13" localSheetId="1">#REF!</definedName>
    <definedName name="___________ORO13">#REF!</definedName>
    <definedName name="___________ORO14" localSheetId="1">#REF!</definedName>
    <definedName name="___________ORO14">#REF!</definedName>
    <definedName name="___________ORO15" localSheetId="1">#REF!</definedName>
    <definedName name="___________ORO15">#REF!</definedName>
    <definedName name="___________ORO16" localSheetId="1">#REF!</definedName>
    <definedName name="___________ORO16">#REF!</definedName>
    <definedName name="___________ORO17" localSheetId="1">#REF!</definedName>
    <definedName name="___________ORO17">#REF!</definedName>
    <definedName name="___________ORO18" localSheetId="1">#REF!</definedName>
    <definedName name="___________ORO18">#REF!</definedName>
    <definedName name="___________ORO19" localSheetId="1">#REF!</definedName>
    <definedName name="___________ORO19">#REF!</definedName>
    <definedName name="___________tab1" localSheetId="1">#REF!</definedName>
    <definedName name="___________tab1">#REF!</definedName>
    <definedName name="___________tab2" localSheetId="1">#REF!</definedName>
    <definedName name="___________tab2">#REF!</definedName>
    <definedName name="___________tab3" localSheetId="1">#REF!</definedName>
    <definedName name="___________tab3">#REF!</definedName>
    <definedName name="___________TAB4" localSheetId="1">#REF!</definedName>
    <definedName name="___________TAB4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RO10" localSheetId="1">#REF!</definedName>
    <definedName name="__________ORO10">#REF!</definedName>
    <definedName name="__________ORO11" localSheetId="1">#REF!</definedName>
    <definedName name="__________ORO11">#REF!</definedName>
    <definedName name="__________ORO12" localSheetId="1">#REF!</definedName>
    <definedName name="__________ORO12">#REF!</definedName>
    <definedName name="__________ORO13" localSheetId="1">#REF!</definedName>
    <definedName name="__________ORO13">#REF!</definedName>
    <definedName name="__________ORO14" localSheetId="1">#REF!</definedName>
    <definedName name="__________ORO14">#REF!</definedName>
    <definedName name="__________ORO15" localSheetId="1">#REF!</definedName>
    <definedName name="__________ORO15">#REF!</definedName>
    <definedName name="__________ORO16" localSheetId="1">#REF!</definedName>
    <definedName name="__________ORO16">#REF!</definedName>
    <definedName name="__________ORO17" localSheetId="1">#REF!</definedName>
    <definedName name="__________ORO17">#REF!</definedName>
    <definedName name="__________ORO18" localSheetId="1">#REF!</definedName>
    <definedName name="__________ORO18">#REF!</definedName>
    <definedName name="__________ORO19" localSheetId="1">#REF!</definedName>
    <definedName name="__________ORO19">#REF!</definedName>
    <definedName name="__________PMT5671" localSheetId="1">#REF!</definedName>
    <definedName name="__________PMT5671">#REF!</definedName>
    <definedName name="__________PMT5805" localSheetId="1">#REF!</definedName>
    <definedName name="__________PMT5805">#REF!</definedName>
    <definedName name="__________PMT5806" localSheetId="1">#REF!</definedName>
    <definedName name="__________PMT5806">#REF!</definedName>
    <definedName name="__________PMT5815" localSheetId="1">#REF!</definedName>
    <definedName name="__________PMT5815">#REF!</definedName>
    <definedName name="__________PMT5820" localSheetId="1">#REF!</definedName>
    <definedName name="__________PMT5820">#REF!</definedName>
    <definedName name="__________tab1" localSheetId="1">#REF!</definedName>
    <definedName name="__________tab1">#REF!</definedName>
    <definedName name="__________tab2" localSheetId="1">#REF!</definedName>
    <definedName name="__________tab2">#REF!</definedName>
    <definedName name="__________tab3" localSheetId="1">#REF!</definedName>
    <definedName name="__________tab3">#REF!</definedName>
    <definedName name="__________TAB4" localSheetId="1">#REF!</definedName>
    <definedName name="__________TAB4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MT5671" localSheetId="1">#REF!</definedName>
    <definedName name="_________PMT5671">#REF!</definedName>
    <definedName name="_________PMT5805" localSheetId="1">#REF!</definedName>
    <definedName name="_________PMT5805">#REF!</definedName>
    <definedName name="_________PMT5806" localSheetId="1">#REF!</definedName>
    <definedName name="_________PMT5806">#REF!</definedName>
    <definedName name="_________PMT5815" localSheetId="1">#REF!</definedName>
    <definedName name="_________PMT5815">#REF!</definedName>
    <definedName name="_________PMT5820" localSheetId="1">#REF!</definedName>
    <definedName name="_________PMT5820">#REF!</definedName>
    <definedName name="_________r">#REF!</definedName>
    <definedName name="_________tab1" localSheetId="1">#REF!</definedName>
    <definedName name="_________tab1">#REF!</definedName>
    <definedName name="_________tab2" localSheetId="1">#REF!</definedName>
    <definedName name="_________tab2">#REF!</definedName>
    <definedName name="_________tab3" localSheetId="1">#REF!</definedName>
    <definedName name="_________tab3">#REF!</definedName>
    <definedName name="_________TAB4" localSheetId="1">#REF!</definedName>
    <definedName name="_________TAB4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 localSheetId="1">#REF!</definedName>
    <definedName name="________EXC6">#REF!</definedName>
    <definedName name="________EXC7" localSheetId="1">#REF!</definedName>
    <definedName name="________EXC7">#REF!</definedName>
    <definedName name="________EXC8">#REF!</definedName>
    <definedName name="________EXC9">#REF!</definedName>
    <definedName name="________ORO10" localSheetId="1">#REF!</definedName>
    <definedName name="________ORO10">#REF!</definedName>
    <definedName name="________ORO11" localSheetId="1">#REF!</definedName>
    <definedName name="________ORO11">#REF!</definedName>
    <definedName name="________ORO12" localSheetId="1">#REF!</definedName>
    <definedName name="________ORO12">#REF!</definedName>
    <definedName name="________ORO13" localSheetId="1">#REF!</definedName>
    <definedName name="________ORO13">#REF!</definedName>
    <definedName name="________ORO14" localSheetId="1">#REF!</definedName>
    <definedName name="________ORO14">#REF!</definedName>
    <definedName name="________ORO15" localSheetId="1">#REF!</definedName>
    <definedName name="________ORO15">#REF!</definedName>
    <definedName name="________ORO16" localSheetId="1">#REF!</definedName>
    <definedName name="________ORO16">#REF!</definedName>
    <definedName name="________ORO17" localSheetId="1">#REF!</definedName>
    <definedName name="________ORO17">#REF!</definedName>
    <definedName name="________ORO18" localSheetId="1">#REF!</definedName>
    <definedName name="________ORO18">#REF!</definedName>
    <definedName name="________ORO19" localSheetId="1">#REF!</definedName>
    <definedName name="________ORO19">#REF!</definedName>
    <definedName name="________PMT5671" localSheetId="1">#REF!</definedName>
    <definedName name="________PMT5671">#REF!</definedName>
    <definedName name="________PMT5805" localSheetId="1">#REF!</definedName>
    <definedName name="________PMT5805">#REF!</definedName>
    <definedName name="________PMT5806" localSheetId="1">#REF!</definedName>
    <definedName name="________PMT5806">#REF!</definedName>
    <definedName name="________PMT5815" localSheetId="1">#REF!</definedName>
    <definedName name="________PMT5815">#REF!</definedName>
    <definedName name="________PMT5820" localSheetId="1">#REF!</definedName>
    <definedName name="________PMT5820">#REF!</definedName>
    <definedName name="________r" localSheetId="1">#REF!</definedName>
    <definedName name="________r">#REF!</definedName>
    <definedName name="________tab1" localSheetId="1">#REF!</definedName>
    <definedName name="________tab1">#REF!</definedName>
    <definedName name="________tab2" localSheetId="1">#REF!</definedName>
    <definedName name="________tab2">#REF!</definedName>
    <definedName name="________tab3" localSheetId="1">#REF!</definedName>
    <definedName name="________tab3">#REF!</definedName>
    <definedName name="________TAB4" localSheetId="1">#REF!</definedName>
    <definedName name="________TAB4">#REF!</definedName>
    <definedName name="_______EST1" localSheetId="1">#REF!</definedName>
    <definedName name="_______EST1">#REF!</definedName>
    <definedName name="_______EST10" localSheetId="1">#REF!</definedName>
    <definedName name="_______EST10">#REF!</definedName>
    <definedName name="_______EST11" localSheetId="1">#REF!</definedName>
    <definedName name="_______EST11">#REF!</definedName>
    <definedName name="_______EST12" localSheetId="1">#REF!</definedName>
    <definedName name="_______EST12">#REF!</definedName>
    <definedName name="_______EST13" localSheetId="1">#REF!</definedName>
    <definedName name="_______EST13">#REF!</definedName>
    <definedName name="_______EST14" localSheetId="1">#REF!</definedName>
    <definedName name="_______EST14">#REF!</definedName>
    <definedName name="_______EST15" localSheetId="1">#REF!</definedName>
    <definedName name="_______EST15">#REF!</definedName>
    <definedName name="_______EST16" localSheetId="1">#REF!</definedName>
    <definedName name="_______EST16">#REF!</definedName>
    <definedName name="_______EST17" localSheetId="1">#REF!</definedName>
    <definedName name="_______EST17">#REF!</definedName>
    <definedName name="_______EST18" localSheetId="1">#REF!</definedName>
    <definedName name="_______EST18">#REF!</definedName>
    <definedName name="_______EST19" localSheetId="1">#REF!</definedName>
    <definedName name="_______EST19">#REF!</definedName>
    <definedName name="_______EST2" localSheetId="1">#REF!</definedName>
    <definedName name="_______EST2">#REF!</definedName>
    <definedName name="_______EST3" localSheetId="1">#REF!</definedName>
    <definedName name="_______EST3">#REF!</definedName>
    <definedName name="_______EST4" localSheetId="1">#REF!</definedName>
    <definedName name="_______EST4">#REF!</definedName>
    <definedName name="_______EST5" localSheetId="1">#REF!</definedName>
    <definedName name="_______EST5">#REF!</definedName>
    <definedName name="_______EST6" localSheetId="1">#REF!</definedName>
    <definedName name="_______EST6">#REF!</definedName>
    <definedName name="_______EST7" localSheetId="1">#REF!</definedName>
    <definedName name="_______EST7">#REF!</definedName>
    <definedName name="_______EST8" localSheetId="1">#REF!</definedName>
    <definedName name="_______EST8">#REF!</definedName>
    <definedName name="_______EST9" localSheetId="1">#REF!</definedName>
    <definedName name="_______EST9">#REF!</definedName>
    <definedName name="_______EXC1" localSheetId="1">#REF!</definedName>
    <definedName name="_______EXC1">#REF!</definedName>
    <definedName name="_______EXC10" localSheetId="1">#REF!</definedName>
    <definedName name="_______EXC10">#REF!</definedName>
    <definedName name="_______EXC11" localSheetId="1">#REF!</definedName>
    <definedName name="_______EXC11">#REF!</definedName>
    <definedName name="_______EXC12" localSheetId="1">#REF!</definedName>
    <definedName name="_______EXC12">#REF!</definedName>
    <definedName name="_______EXC2" localSheetId="1">#REF!</definedName>
    <definedName name="_______EXC2">#REF!</definedName>
    <definedName name="_______EXC3" localSheetId="1">#REF!</definedName>
    <definedName name="_______EXC3">#REF!</definedName>
    <definedName name="_______EXC4" localSheetId="1">#REF!</definedName>
    <definedName name="_______EXC4">#REF!</definedName>
    <definedName name="_______EXC5" localSheetId="1">#REF!</definedName>
    <definedName name="_______EXC5">#REF!</definedName>
    <definedName name="_______EXC6">#REF!</definedName>
    <definedName name="_______EXC7">#REF!</definedName>
    <definedName name="_______EXC8" localSheetId="1">#REF!</definedName>
    <definedName name="_______EXC8">#REF!</definedName>
    <definedName name="_______EXC9" localSheetId="1">#REF!</definedName>
    <definedName name="_______EXC9">#REF!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MT5671">#REF!</definedName>
    <definedName name="_______PMT5805">#REF!</definedName>
    <definedName name="_______PMT5806">#REF!</definedName>
    <definedName name="_______PMT5815">#REF!</definedName>
    <definedName name="_______PMT5820">#REF!</definedName>
    <definedName name="_______r" localSheetId="1">#REF!</definedName>
    <definedName name="_______r">#REF!</definedName>
    <definedName name="_______tab1">#REF!</definedName>
    <definedName name="_______tab2">#REF!</definedName>
    <definedName name="_______tab3">#REF!</definedName>
    <definedName name="_______TAB4">#REF!</definedName>
    <definedName name="______EST1" localSheetId="1">#REF!</definedName>
    <definedName name="______EST1">#REF!</definedName>
    <definedName name="______EST10" localSheetId="1">#REF!</definedName>
    <definedName name="______EST10">#REF!</definedName>
    <definedName name="______EST11" localSheetId="1">#REF!</definedName>
    <definedName name="______EST11">#REF!</definedName>
    <definedName name="______EST12" localSheetId="1">#REF!</definedName>
    <definedName name="______EST12">#REF!</definedName>
    <definedName name="______EST13" localSheetId="1">#REF!</definedName>
    <definedName name="______EST13">#REF!</definedName>
    <definedName name="______EST14" localSheetId="1">#REF!</definedName>
    <definedName name="______EST14">#REF!</definedName>
    <definedName name="______EST15" localSheetId="1">#REF!</definedName>
    <definedName name="______EST15">#REF!</definedName>
    <definedName name="______EST16" localSheetId="1">#REF!</definedName>
    <definedName name="______EST16">#REF!</definedName>
    <definedName name="______EST17" localSheetId="1">#REF!</definedName>
    <definedName name="______EST17">#REF!</definedName>
    <definedName name="______EST18" localSheetId="1">#REF!</definedName>
    <definedName name="______EST18">#REF!</definedName>
    <definedName name="______EST19" localSheetId="1">#REF!</definedName>
    <definedName name="______EST19">#REF!</definedName>
    <definedName name="______EST2" localSheetId="1">#REF!</definedName>
    <definedName name="______EST2">#REF!</definedName>
    <definedName name="______EST3" localSheetId="1">#REF!</definedName>
    <definedName name="______EST3">#REF!</definedName>
    <definedName name="______EST4" localSheetId="1">#REF!</definedName>
    <definedName name="______EST4">#REF!</definedName>
    <definedName name="______EST5" localSheetId="1">#REF!</definedName>
    <definedName name="______EST5">#REF!</definedName>
    <definedName name="______EST6" localSheetId="1">#REF!</definedName>
    <definedName name="______EST6">#REF!</definedName>
    <definedName name="______EST7" localSheetId="1">#REF!</definedName>
    <definedName name="______EST7">#REF!</definedName>
    <definedName name="______EST8" localSheetId="1">#REF!</definedName>
    <definedName name="______EST8">#REF!</definedName>
    <definedName name="______EST9" localSheetId="1">#REF!</definedName>
    <definedName name="______EST9">#REF!</definedName>
    <definedName name="______EXC1" localSheetId="1">#REF!</definedName>
    <definedName name="______EXC1">#REF!</definedName>
    <definedName name="______EXC10" localSheetId="1">#REF!</definedName>
    <definedName name="______EXC10">#REF!</definedName>
    <definedName name="______EXC11" localSheetId="1">#REF!</definedName>
    <definedName name="______EXC11">#REF!</definedName>
    <definedName name="______EXC12" localSheetId="1">#REF!</definedName>
    <definedName name="______EXC12">#REF!</definedName>
    <definedName name="______EXC2" localSheetId="1">#REF!</definedName>
    <definedName name="______EXC2">#REF!</definedName>
    <definedName name="______EXC3" localSheetId="1">#REF!</definedName>
    <definedName name="______EXC3">#REF!</definedName>
    <definedName name="______EXC4" localSheetId="1">#REF!</definedName>
    <definedName name="______EXC4">#REF!</definedName>
    <definedName name="______EXC5" localSheetId="1">#REF!</definedName>
    <definedName name="______EXC5">#REF!</definedName>
    <definedName name="______EXC6" localSheetId="1">#REF!</definedName>
    <definedName name="______EXC6">#REF!</definedName>
    <definedName name="______EXC7" localSheetId="1">#REF!</definedName>
    <definedName name="______EXC7">#REF!</definedName>
    <definedName name="______EXC8" localSheetId="1">#REF!</definedName>
    <definedName name="______EXC8">#REF!</definedName>
    <definedName name="______EXC9" localSheetId="1">#REF!</definedName>
    <definedName name="______EXC9">#REF!</definedName>
    <definedName name="______ORO10" localSheetId="1">#REF!</definedName>
    <definedName name="______ORO10">#REF!</definedName>
    <definedName name="______ORO11" localSheetId="1">#REF!</definedName>
    <definedName name="______ORO11">#REF!</definedName>
    <definedName name="______ORO12" localSheetId="1">#REF!</definedName>
    <definedName name="______ORO12">#REF!</definedName>
    <definedName name="______ORO13" localSheetId="1">#REF!</definedName>
    <definedName name="______ORO13">#REF!</definedName>
    <definedName name="______ORO14" localSheetId="1">#REF!</definedName>
    <definedName name="______ORO14">#REF!</definedName>
    <definedName name="______ORO15" localSheetId="1">#REF!</definedName>
    <definedName name="______ORO15">#REF!</definedName>
    <definedName name="______ORO16" localSheetId="1">#REF!</definedName>
    <definedName name="______ORO16">#REF!</definedName>
    <definedName name="______ORO17" localSheetId="1">#REF!</definedName>
    <definedName name="______ORO17">#REF!</definedName>
    <definedName name="______ORO18" localSheetId="1">#REF!</definedName>
    <definedName name="______ORO18">#REF!</definedName>
    <definedName name="______ORO19" localSheetId="1">#REF!</definedName>
    <definedName name="______ORO19">#REF!</definedName>
    <definedName name="______PMT5671" localSheetId="1">#REF!</definedName>
    <definedName name="______PMT5671">#REF!</definedName>
    <definedName name="______PMT5805" localSheetId="1">#REF!</definedName>
    <definedName name="______PMT5805">#REF!</definedName>
    <definedName name="______PMT5806" localSheetId="1">#REF!</definedName>
    <definedName name="______PMT5806">#REF!</definedName>
    <definedName name="______PMT5815" localSheetId="1">#REF!</definedName>
    <definedName name="______PMT5815">#REF!</definedName>
    <definedName name="______PMT5820" localSheetId="1">#REF!</definedName>
    <definedName name="______PMT5820">#REF!</definedName>
    <definedName name="______r" localSheetId="1">#REF!</definedName>
    <definedName name="______r">#REF!</definedName>
    <definedName name="______SAL1" localSheetId="1">#REF!</definedName>
    <definedName name="______SAL1">#REF!</definedName>
    <definedName name="______tab1" localSheetId="1">#REF!</definedName>
    <definedName name="______tab1">#REF!</definedName>
    <definedName name="______tab2" localSheetId="1">#REF!</definedName>
    <definedName name="______tab2">#REF!</definedName>
    <definedName name="______tab3" localSheetId="1">#REF!</definedName>
    <definedName name="______tab3">#REF!</definedName>
    <definedName name="______TAB4" localSheetId="1">#REF!</definedName>
    <definedName name="______TAB4">#REF!</definedName>
    <definedName name="_____EST1" localSheetId="1">#REF!</definedName>
    <definedName name="_____EST1">#REF!</definedName>
    <definedName name="_____EST10" localSheetId="1">#REF!</definedName>
    <definedName name="_____EST10">#REF!</definedName>
    <definedName name="_____EST11" localSheetId="1">#REF!</definedName>
    <definedName name="_____EST11">#REF!</definedName>
    <definedName name="_____EST12" localSheetId="1">#REF!</definedName>
    <definedName name="_____EST12">#REF!</definedName>
    <definedName name="_____EST13" localSheetId="1">#REF!</definedName>
    <definedName name="_____EST13">#REF!</definedName>
    <definedName name="_____EST14" localSheetId="1">#REF!</definedName>
    <definedName name="_____EST14">#REF!</definedName>
    <definedName name="_____EST15" localSheetId="1">#REF!</definedName>
    <definedName name="_____EST15">#REF!</definedName>
    <definedName name="_____EST16" localSheetId="1">#REF!</definedName>
    <definedName name="_____EST16">#REF!</definedName>
    <definedName name="_____EST17" localSheetId="1">#REF!</definedName>
    <definedName name="_____EST17">#REF!</definedName>
    <definedName name="_____EST18" localSheetId="1">#REF!</definedName>
    <definedName name="_____EST18">#REF!</definedName>
    <definedName name="_____EST19" localSheetId="1">#REF!</definedName>
    <definedName name="_____EST19">#REF!</definedName>
    <definedName name="_____EST2" localSheetId="1">#REF!</definedName>
    <definedName name="_____EST2">#REF!</definedName>
    <definedName name="_____EST3" localSheetId="1">#REF!</definedName>
    <definedName name="_____EST3">#REF!</definedName>
    <definedName name="_____EST4" localSheetId="1">#REF!</definedName>
    <definedName name="_____EST4">#REF!</definedName>
    <definedName name="_____EST5" localSheetId="1">#REF!</definedName>
    <definedName name="_____EST5">#REF!</definedName>
    <definedName name="_____EST6" localSheetId="1">#REF!</definedName>
    <definedName name="_____EST6">#REF!</definedName>
    <definedName name="_____EST7" localSheetId="1">#REF!</definedName>
    <definedName name="_____EST7">#REF!</definedName>
    <definedName name="_____EST8" localSheetId="1">#REF!</definedName>
    <definedName name="_____EST8">#REF!</definedName>
    <definedName name="_____EST9" localSheetId="1">#REF!</definedName>
    <definedName name="_____EST9">#REF!</definedName>
    <definedName name="_____EXC1" localSheetId="1">#REF!</definedName>
    <definedName name="_____EXC1">#REF!</definedName>
    <definedName name="_____EXC10" localSheetId="1">#REF!</definedName>
    <definedName name="_____EXC10">#REF!</definedName>
    <definedName name="_____EXC11" localSheetId="1">#REF!</definedName>
    <definedName name="_____EXC11">#REF!</definedName>
    <definedName name="_____EXC12" localSheetId="1">#REF!</definedName>
    <definedName name="_____EXC12">#REF!</definedName>
    <definedName name="_____EXC2" localSheetId="1">#REF!</definedName>
    <definedName name="_____EXC2">#REF!</definedName>
    <definedName name="_____EXC3" localSheetId="1">#REF!</definedName>
    <definedName name="_____EXC3">#REF!</definedName>
    <definedName name="_____EXC4" localSheetId="1">#REF!</definedName>
    <definedName name="_____EXC4">#REF!</definedName>
    <definedName name="_____EXC5" localSheetId="1">#REF!</definedName>
    <definedName name="_____EXC5">#REF!</definedName>
    <definedName name="_____EXC6" localSheetId="1">#REF!</definedName>
    <definedName name="_____EXC6">#REF!</definedName>
    <definedName name="_____EXC7" localSheetId="1">#REF!</definedName>
    <definedName name="_____EXC7">#REF!</definedName>
    <definedName name="_____EXC8" localSheetId="1">#REF!</definedName>
    <definedName name="_____EXC8">#REF!</definedName>
    <definedName name="_____EXC9" localSheetId="1">#REF!</definedName>
    <definedName name="_____EXC9">#REF!</definedName>
    <definedName name="_____ORO10" localSheetId="1">#REF!</definedName>
    <definedName name="_____ORO10">#REF!</definedName>
    <definedName name="_____ORO11" localSheetId="1">#REF!</definedName>
    <definedName name="_____ORO11">#REF!</definedName>
    <definedName name="_____ORO12" localSheetId="1">#REF!</definedName>
    <definedName name="_____ORO12">#REF!</definedName>
    <definedName name="_____ORO13" localSheetId="1">#REF!</definedName>
    <definedName name="_____ORO13">#REF!</definedName>
    <definedName name="_____ORO14" localSheetId="1">#REF!</definedName>
    <definedName name="_____ORO14">#REF!</definedName>
    <definedName name="_____ORO15" localSheetId="1">#REF!</definedName>
    <definedName name="_____ORO15">#REF!</definedName>
    <definedName name="_____ORO16" localSheetId="1">#REF!</definedName>
    <definedName name="_____ORO16">#REF!</definedName>
    <definedName name="_____ORO17" localSheetId="1">#REF!</definedName>
    <definedName name="_____ORO17">#REF!</definedName>
    <definedName name="_____ORO18" localSheetId="1">#REF!</definedName>
    <definedName name="_____ORO18">#REF!</definedName>
    <definedName name="_____ORO19" localSheetId="1">#REF!</definedName>
    <definedName name="_____ORO19">#REF!</definedName>
    <definedName name="_____PMT5671" localSheetId="1">#REF!</definedName>
    <definedName name="_____PMT5671">#REF!</definedName>
    <definedName name="_____PMT5805" localSheetId="1">#REF!</definedName>
    <definedName name="_____PMT5805">#REF!</definedName>
    <definedName name="_____PMT5806" localSheetId="1">#REF!</definedName>
    <definedName name="_____PMT5806">#REF!</definedName>
    <definedName name="_____PMT5815" localSheetId="1">#REF!</definedName>
    <definedName name="_____PMT5815">#REF!</definedName>
    <definedName name="_____PMT5820" localSheetId="1">#REF!</definedName>
    <definedName name="_____PMT5820">#REF!</definedName>
    <definedName name="_____r" localSheetId="1">#REF!</definedName>
    <definedName name="_____r">#REF!</definedName>
    <definedName name="_____SAL1" localSheetId="1">#REF!</definedName>
    <definedName name="_____SAL1">#REF!</definedName>
    <definedName name="_____tab1" localSheetId="1">#REF!</definedName>
    <definedName name="_____tab1">#REF!</definedName>
    <definedName name="_____tab2" localSheetId="1">#REF!</definedName>
    <definedName name="_____tab2">#REF!</definedName>
    <definedName name="_____tab3" localSheetId="1">#REF!</definedName>
    <definedName name="_____tab3">#REF!</definedName>
    <definedName name="_____TAB4" localSheetId="1">#REF!</definedName>
    <definedName name="_____TAB4">#REF!</definedName>
    <definedName name="____EST1" localSheetId="1">#REF!</definedName>
    <definedName name="____EST1">#REF!</definedName>
    <definedName name="____EST10" localSheetId="1">#REF!</definedName>
    <definedName name="____EST10">#REF!</definedName>
    <definedName name="____EST11" localSheetId="1">#REF!</definedName>
    <definedName name="____EST11">#REF!</definedName>
    <definedName name="____EST12" localSheetId="1">#REF!</definedName>
    <definedName name="____EST12">#REF!</definedName>
    <definedName name="____EST13" localSheetId="1">#REF!</definedName>
    <definedName name="____EST13">#REF!</definedName>
    <definedName name="____EST14" localSheetId="1">#REF!</definedName>
    <definedName name="____EST14">#REF!</definedName>
    <definedName name="____EST15" localSheetId="1">#REF!</definedName>
    <definedName name="____EST15">#REF!</definedName>
    <definedName name="____EST16" localSheetId="1">#REF!</definedName>
    <definedName name="____EST16">#REF!</definedName>
    <definedName name="____EST17" localSheetId="1">#REF!</definedName>
    <definedName name="____EST17">#REF!</definedName>
    <definedName name="____EST18" localSheetId="1">#REF!</definedName>
    <definedName name="____EST18">#REF!</definedName>
    <definedName name="____EST19" localSheetId="1">#REF!</definedName>
    <definedName name="____EST19">#REF!</definedName>
    <definedName name="____EST2" localSheetId="1">#REF!</definedName>
    <definedName name="____EST2">#REF!</definedName>
    <definedName name="____EST3" localSheetId="1">#REF!</definedName>
    <definedName name="____EST3">#REF!</definedName>
    <definedName name="____EST4" localSheetId="1">#REF!</definedName>
    <definedName name="____EST4">#REF!</definedName>
    <definedName name="____EST5" localSheetId="1">#REF!</definedName>
    <definedName name="____EST5">#REF!</definedName>
    <definedName name="____EST6" localSheetId="1">#REF!</definedName>
    <definedName name="____EST6">#REF!</definedName>
    <definedName name="____EST7" localSheetId="1">#REF!</definedName>
    <definedName name="____EST7">#REF!</definedName>
    <definedName name="____EST8" localSheetId="1">#REF!</definedName>
    <definedName name="____EST8">#REF!</definedName>
    <definedName name="____EST9" localSheetId="1">#REF!</definedName>
    <definedName name="____EST9">#REF!</definedName>
    <definedName name="____EXC1" localSheetId="1">#REF!</definedName>
    <definedName name="____EXC1">#REF!</definedName>
    <definedName name="____EXC10" localSheetId="1">#REF!</definedName>
    <definedName name="____EXC10">#REF!</definedName>
    <definedName name="____EXC11" localSheetId="1">#REF!</definedName>
    <definedName name="____EXC11">#REF!</definedName>
    <definedName name="____EXC12" localSheetId="1">#REF!</definedName>
    <definedName name="____EXC12">#REF!</definedName>
    <definedName name="____EXC2" localSheetId="1">#REF!</definedName>
    <definedName name="____EXC2">#REF!</definedName>
    <definedName name="____EXC3" localSheetId="1">#REF!</definedName>
    <definedName name="____EXC3">#REF!</definedName>
    <definedName name="____EXC4" localSheetId="1">#REF!</definedName>
    <definedName name="____EXC4">#REF!</definedName>
    <definedName name="____EXC5" localSheetId="1">#REF!</definedName>
    <definedName name="____EXC5">#REF!</definedName>
    <definedName name="____EXC6" localSheetId="1">#REF!</definedName>
    <definedName name="____EXC6">#REF!</definedName>
    <definedName name="____EXC7" localSheetId="1">#REF!</definedName>
    <definedName name="____EXC7">#REF!</definedName>
    <definedName name="____EXC8" localSheetId="1">#REF!</definedName>
    <definedName name="____EXC8">#REF!</definedName>
    <definedName name="____EXC9" localSheetId="1">#REF!</definedName>
    <definedName name="____EXC9">#REF!</definedName>
    <definedName name="____ORO10" localSheetId="1">#REF!</definedName>
    <definedName name="____ORO10">#REF!</definedName>
    <definedName name="____ORO11" localSheetId="1">#REF!</definedName>
    <definedName name="____ORO11">#REF!</definedName>
    <definedName name="____ORO12" localSheetId="1">#REF!</definedName>
    <definedName name="____ORO12">#REF!</definedName>
    <definedName name="____ORO13" localSheetId="1">#REF!</definedName>
    <definedName name="____ORO13">#REF!</definedName>
    <definedName name="____ORO14" localSheetId="1">#REF!</definedName>
    <definedName name="____ORO14">#REF!</definedName>
    <definedName name="____ORO15" localSheetId="1">#REF!</definedName>
    <definedName name="____ORO15">#REF!</definedName>
    <definedName name="____ORO16" localSheetId="1">#REF!</definedName>
    <definedName name="____ORO16">#REF!</definedName>
    <definedName name="____ORO17" localSheetId="1">#REF!</definedName>
    <definedName name="____ORO17">#REF!</definedName>
    <definedName name="____ORO18" localSheetId="1">#REF!</definedName>
    <definedName name="____ORO18">#REF!</definedName>
    <definedName name="____ORO19" localSheetId="1">#REF!</definedName>
    <definedName name="____ORO19">#REF!</definedName>
    <definedName name="____PMT5671" localSheetId="1">#REF!</definedName>
    <definedName name="____PMT5671">#REF!</definedName>
    <definedName name="____PMT5805" localSheetId="1">#REF!</definedName>
    <definedName name="____PMT5805">#REF!</definedName>
    <definedName name="____PMT5806" localSheetId="1">#REF!</definedName>
    <definedName name="____PMT5806">#REF!</definedName>
    <definedName name="____PMT5815" localSheetId="1">#REF!</definedName>
    <definedName name="____PMT5815">#REF!</definedName>
    <definedName name="____PMT5820" localSheetId="1">#REF!</definedName>
    <definedName name="____PMT5820">#REF!</definedName>
    <definedName name="____pv2">#REF!</definedName>
    <definedName name="____r" localSheetId="1">#REF!</definedName>
    <definedName name="____r">#REF!</definedName>
    <definedName name="____SAL1" localSheetId="1">#REF!</definedName>
    <definedName name="____SAL1">#REF!</definedName>
    <definedName name="____tab1" localSheetId="1">#REF!</definedName>
    <definedName name="____tab1">#REF!</definedName>
    <definedName name="____tab2" localSheetId="1">#REF!</definedName>
    <definedName name="____tab2">#REF!</definedName>
    <definedName name="____tab3" localSheetId="1">#REF!</definedName>
    <definedName name="____tab3">#REF!</definedName>
    <definedName name="____TAB4" localSheetId="1">#REF!</definedName>
    <definedName name="____TAB4">#REF!</definedName>
    <definedName name="___EST1" localSheetId="1">#REF!</definedName>
    <definedName name="___EST1">#REF!</definedName>
    <definedName name="___EST10" localSheetId="1">#REF!</definedName>
    <definedName name="___EST10">#REF!</definedName>
    <definedName name="___EST11" localSheetId="1">#REF!</definedName>
    <definedName name="___EST11">#REF!</definedName>
    <definedName name="___EST12" localSheetId="1">#REF!</definedName>
    <definedName name="___EST12">#REF!</definedName>
    <definedName name="___EST13" localSheetId="1">#REF!</definedName>
    <definedName name="___EST13">#REF!</definedName>
    <definedName name="___EST14" localSheetId="1">#REF!</definedName>
    <definedName name="___EST14">#REF!</definedName>
    <definedName name="___EST15" localSheetId="1">#REF!</definedName>
    <definedName name="___EST15">#REF!</definedName>
    <definedName name="___EST16" localSheetId="1">#REF!</definedName>
    <definedName name="___EST16">#REF!</definedName>
    <definedName name="___EST17" localSheetId="1">#REF!</definedName>
    <definedName name="___EST17">#REF!</definedName>
    <definedName name="___EST18" localSheetId="1">#REF!</definedName>
    <definedName name="___EST18">#REF!</definedName>
    <definedName name="___EST19" localSheetId="1">#REF!</definedName>
    <definedName name="___EST19">#REF!</definedName>
    <definedName name="___EST2" localSheetId="1">#REF!</definedName>
    <definedName name="___EST2">#REF!</definedName>
    <definedName name="___EST3" localSheetId="1">#REF!</definedName>
    <definedName name="___EST3">#REF!</definedName>
    <definedName name="___EST4" localSheetId="1">#REF!</definedName>
    <definedName name="___EST4">#REF!</definedName>
    <definedName name="___EST5" localSheetId="1">#REF!</definedName>
    <definedName name="___EST5">#REF!</definedName>
    <definedName name="___EST6" localSheetId="1">#REF!</definedName>
    <definedName name="___EST6">#REF!</definedName>
    <definedName name="___EST7" localSheetId="1">#REF!</definedName>
    <definedName name="___EST7">#REF!</definedName>
    <definedName name="___EST8" localSheetId="1">#REF!</definedName>
    <definedName name="___EST8">#REF!</definedName>
    <definedName name="___EST9" localSheetId="1">#REF!</definedName>
    <definedName name="___EST9">#REF!</definedName>
    <definedName name="___ETR13" localSheetId="1">#REF!</definedName>
    <definedName name="___ETR13">#REF!</definedName>
    <definedName name="___EXC1" localSheetId="1">#REF!</definedName>
    <definedName name="___EXC1">#REF!</definedName>
    <definedName name="___EXC10" localSheetId="1">#REF!</definedName>
    <definedName name="___EXC10">#REF!</definedName>
    <definedName name="___EXC11" localSheetId="1">#REF!</definedName>
    <definedName name="___EXC11">#REF!</definedName>
    <definedName name="___EXC12" localSheetId="1">#REF!</definedName>
    <definedName name="___EXC12">#REF!</definedName>
    <definedName name="___EXC2" localSheetId="1">#REF!</definedName>
    <definedName name="___EXC2">#REF!</definedName>
    <definedName name="___EXC3" localSheetId="1">#REF!</definedName>
    <definedName name="___EXC3">#REF!</definedName>
    <definedName name="___EXC4" localSheetId="1">#REF!</definedName>
    <definedName name="___EXC4">#REF!</definedName>
    <definedName name="___EXC5" localSheetId="1">#REF!</definedName>
    <definedName name="___EXC5">#REF!</definedName>
    <definedName name="___EXC6" localSheetId="1">#REF!</definedName>
    <definedName name="___EXC6">#REF!</definedName>
    <definedName name="___EXC7" localSheetId="1">#REF!</definedName>
    <definedName name="___EXC7">#REF!</definedName>
    <definedName name="___EXC8" localSheetId="1">#REF!</definedName>
    <definedName name="___EXC8">#REF!</definedName>
    <definedName name="___EXC9" localSheetId="1">#REF!</definedName>
    <definedName name="___EXC9">#REF!</definedName>
    <definedName name="___ORO10" localSheetId="1">#REF!</definedName>
    <definedName name="___ORO10">#REF!</definedName>
    <definedName name="___ORO11" localSheetId="1">#REF!</definedName>
    <definedName name="___ORO11">#REF!</definedName>
    <definedName name="___ORO12" localSheetId="1">#REF!</definedName>
    <definedName name="___ORO12">#REF!</definedName>
    <definedName name="___ORO13" localSheetId="1">#REF!</definedName>
    <definedName name="___ORO13">#REF!</definedName>
    <definedName name="___ORO14" localSheetId="1">#REF!</definedName>
    <definedName name="___ORO14">#REF!</definedName>
    <definedName name="___ORO15" localSheetId="1">#REF!</definedName>
    <definedName name="___ORO15">#REF!</definedName>
    <definedName name="___ORO16" localSheetId="1">#REF!</definedName>
    <definedName name="___ORO16">#REF!</definedName>
    <definedName name="___ORO17" localSheetId="1">#REF!</definedName>
    <definedName name="___ORO17">#REF!</definedName>
    <definedName name="___ORO18" localSheetId="1">#REF!</definedName>
    <definedName name="___ORO18">#REF!</definedName>
    <definedName name="___ORO19" localSheetId="1">#REF!</definedName>
    <definedName name="___ORO19">#REF!</definedName>
    <definedName name="___PMT5671" localSheetId="1">#REF!</definedName>
    <definedName name="___PMT5671">#REF!</definedName>
    <definedName name="___PMT5805" localSheetId="1">#REF!</definedName>
    <definedName name="___PMT5805">#REF!</definedName>
    <definedName name="___PMT5806" localSheetId="1">#REF!</definedName>
    <definedName name="___PMT5806">#REF!</definedName>
    <definedName name="___PMT5815" localSheetId="1">#REF!</definedName>
    <definedName name="___PMT5815">#REF!</definedName>
    <definedName name="___PMT5820" localSheetId="1">#REF!</definedName>
    <definedName name="___PMT5820">#REF!</definedName>
    <definedName name="___pv2">#REF!</definedName>
    <definedName name="___r" localSheetId="1">#REF!</definedName>
    <definedName name="___r">#REF!</definedName>
    <definedName name="___tab1" localSheetId="1">#REF!</definedName>
    <definedName name="___tab1">#REF!</definedName>
    <definedName name="___tab2" localSheetId="1">#REF!</definedName>
    <definedName name="___tab2">#REF!</definedName>
    <definedName name="___tab3" localSheetId="1">#REF!</definedName>
    <definedName name="___tab3">#REF!</definedName>
    <definedName name="___TAB4" localSheetId="1">#REF!</definedName>
    <definedName name="___TAB4">#REF!</definedName>
    <definedName name="__123">#REF!</definedName>
    <definedName name="__1234">#REF!</definedName>
    <definedName name="__123Graph_A">#REF!</definedName>
    <definedName name="__123Graph_AGraph2">#REF!</definedName>
    <definedName name="__123Graph_X">#REF!</definedName>
    <definedName name="__1Excel_BuiltIn_Print_Area_1_1_1" localSheetId="1">#REF!</definedName>
    <definedName name="__1Excel_BuiltIn_Print_Area_1_1_1">#REF!</definedName>
    <definedName name="__2Excel_BuiltIn_Print_Titles_1_1_1_1" localSheetId="1">#REF!</definedName>
    <definedName name="__2Excel_BuiltIn_Print_Titles_1_1_1_1">#REF!</definedName>
    <definedName name="__78UIHJ">#REF!</definedName>
    <definedName name="__EST1" localSheetId="1">#REF!</definedName>
    <definedName name="__EST1">#REF!</definedName>
    <definedName name="__EST10" localSheetId="1">#REF!</definedName>
    <definedName name="__EST10">#REF!</definedName>
    <definedName name="__EST11" localSheetId="1">#REF!</definedName>
    <definedName name="__EST11">#REF!</definedName>
    <definedName name="__EST12" localSheetId="1">#REF!</definedName>
    <definedName name="__EST12">#REF!</definedName>
    <definedName name="__EST13" localSheetId="1">#REF!</definedName>
    <definedName name="__EST13">#REF!</definedName>
    <definedName name="__EST14" localSheetId="1">#REF!</definedName>
    <definedName name="__EST14">#REF!</definedName>
    <definedName name="__EST15" localSheetId="1">#REF!</definedName>
    <definedName name="__EST15">#REF!</definedName>
    <definedName name="__EST16" localSheetId="1">#REF!</definedName>
    <definedName name="__EST16">#REF!</definedName>
    <definedName name="__EST17" localSheetId="1">#REF!</definedName>
    <definedName name="__EST17">#REF!</definedName>
    <definedName name="__EST18" localSheetId="1">#REF!</definedName>
    <definedName name="__EST18">#REF!</definedName>
    <definedName name="__EST19" localSheetId="1">#REF!</definedName>
    <definedName name="__EST19">#REF!</definedName>
    <definedName name="__EST2" localSheetId="1">#REF!</definedName>
    <definedName name="__EST2">#REF!</definedName>
    <definedName name="__EST3" localSheetId="1">#REF!</definedName>
    <definedName name="__EST3">#REF!</definedName>
    <definedName name="__EST4" localSheetId="1">#REF!</definedName>
    <definedName name="__EST4">#REF!</definedName>
    <definedName name="__EST5" localSheetId="1">#REF!</definedName>
    <definedName name="__EST5">#REF!</definedName>
    <definedName name="__EST52">#REF!</definedName>
    <definedName name="__EST6" localSheetId="1">#REF!</definedName>
    <definedName name="__EST6">#REF!</definedName>
    <definedName name="__EST7" localSheetId="1">#REF!</definedName>
    <definedName name="__EST7">#REF!</definedName>
    <definedName name="__EST8" localSheetId="1">#REF!</definedName>
    <definedName name="__EST8">#REF!</definedName>
    <definedName name="__EST9" localSheetId="1">#REF!</definedName>
    <definedName name="__EST9">#REF!</definedName>
    <definedName name="__ETR13" localSheetId="1">#REF!</definedName>
    <definedName name="__ETR13">#REF!</definedName>
    <definedName name="__EXC1" localSheetId="1">#REF!</definedName>
    <definedName name="__EXC1">#REF!</definedName>
    <definedName name="__EXC10" localSheetId="1">#REF!</definedName>
    <definedName name="__EXC10">#REF!</definedName>
    <definedName name="__EXC11" localSheetId="1">#REF!</definedName>
    <definedName name="__EXC11">#REF!</definedName>
    <definedName name="__EXC12" localSheetId="1">#REF!</definedName>
    <definedName name="__EXC12">#REF!</definedName>
    <definedName name="__EXC2" localSheetId="1">#REF!</definedName>
    <definedName name="__EXC2">#REF!</definedName>
    <definedName name="__EXC3" localSheetId="1">#REF!</definedName>
    <definedName name="__EXC3">#REF!</definedName>
    <definedName name="__EXC4" localSheetId="1">#REF!</definedName>
    <definedName name="__EXC4">#REF!</definedName>
    <definedName name="__EXC5" localSheetId="1">#REF!</definedName>
    <definedName name="__EXC5">#REF!</definedName>
    <definedName name="__EXC6" localSheetId="1">#REF!</definedName>
    <definedName name="__EXC6">#REF!</definedName>
    <definedName name="__EXC7" localSheetId="1">#REF!</definedName>
    <definedName name="__EXC7">#REF!</definedName>
    <definedName name="__EXC8" localSheetId="1">#REF!</definedName>
    <definedName name="__EXC8">#REF!</definedName>
    <definedName name="__EXC9" localSheetId="1">#REF!</definedName>
    <definedName name="__EXC9">#REF!</definedName>
    <definedName name="__ORO10" localSheetId="1">#REF!</definedName>
    <definedName name="__ORO10">#REF!</definedName>
    <definedName name="__ORO11" localSheetId="1">#REF!</definedName>
    <definedName name="__ORO11">#REF!</definedName>
    <definedName name="__ORO12" localSheetId="1">#REF!</definedName>
    <definedName name="__ORO12">#REF!</definedName>
    <definedName name="__ORO13" localSheetId="1">#REF!</definedName>
    <definedName name="__ORO13">#REF!</definedName>
    <definedName name="__ORO14" localSheetId="1">#REF!</definedName>
    <definedName name="__ORO14">#REF!</definedName>
    <definedName name="__ORO15" localSheetId="1">#REF!</definedName>
    <definedName name="__ORO15">#REF!</definedName>
    <definedName name="__ORO16" localSheetId="1">#REF!</definedName>
    <definedName name="__ORO16">#REF!</definedName>
    <definedName name="__ORO17" localSheetId="1">#REF!</definedName>
    <definedName name="__ORO17">#REF!</definedName>
    <definedName name="__ORO18" localSheetId="1">#REF!</definedName>
    <definedName name="__ORO18">#REF!</definedName>
    <definedName name="__ORO19" localSheetId="1">#REF!</definedName>
    <definedName name="__ORO19">#REF!</definedName>
    <definedName name="__PMT5671" localSheetId="1">#REF!</definedName>
    <definedName name="__PMT5671">#REF!</definedName>
    <definedName name="__PMT5805" localSheetId="1">#REF!</definedName>
    <definedName name="__PMT5805">#REF!</definedName>
    <definedName name="__PMT5806" localSheetId="1">#REF!</definedName>
    <definedName name="__PMT5806">#REF!</definedName>
    <definedName name="__PMT5815" localSheetId="1">#REF!</definedName>
    <definedName name="__PMT5815">#REF!</definedName>
    <definedName name="__PMT5820" localSheetId="1">#REF!</definedName>
    <definedName name="__PMT5820">#REF!</definedName>
    <definedName name="__pv2">#REF!</definedName>
    <definedName name="__r" localSheetId="1">#REF!</definedName>
    <definedName name="__r">#REF!</definedName>
    <definedName name="__SAL1" localSheetId="1">#REF!</definedName>
    <definedName name="__SAL1">#REF!</definedName>
    <definedName name="__tab1" localSheetId="1">#REF!</definedName>
    <definedName name="__tab1">#REF!</definedName>
    <definedName name="__tab2" localSheetId="1">#REF!</definedName>
    <definedName name="__tab2">#REF!</definedName>
    <definedName name="__tab3" localSheetId="1">#REF!</definedName>
    <definedName name="__tab3">#REF!</definedName>
    <definedName name="__TAB4" localSheetId="1">#REF!</definedName>
    <definedName name="__TAB4">#REF!</definedName>
    <definedName name="_1__Excel_BuiltIn_Print_Area_1_1_1">#REF!</definedName>
    <definedName name="_123">#REF!</definedName>
    <definedName name="_19Excel_BuiltIn_Print_Area_1_1_1" localSheetId="1">#REF!</definedName>
    <definedName name="_19Excel_BuiltIn_Print_Area_1_1_1">#REF!</definedName>
    <definedName name="_1Excel_BuiltIn_Print_Area_1_1" localSheetId="1">#REF!</definedName>
    <definedName name="_1Excel_BuiltIn_Print_Area_1_1">#REF!</definedName>
    <definedName name="_1Excel_BuiltIn_Print_Area_1_1_1" localSheetId="1">#REF!</definedName>
    <definedName name="_1Excel_BuiltIn_Print_Area_1_1_1">#REF!</definedName>
    <definedName name="_2_Excel_BuiltIn_Print_Area_1_1">#REF!</definedName>
    <definedName name="_25Excel_BuiltIn_Print_Titles_1_1_1_1" localSheetId="1">#REF!</definedName>
    <definedName name="_25Excel_BuiltIn_Print_Titles_1_1_1_1">#REF!</definedName>
    <definedName name="_2Excel_BuiltIn_Print_Titles_1_1_1_1" localSheetId="1">#REF!</definedName>
    <definedName name="_2Excel_BuiltIn_Print_Titles_1_1_1_1">#REF!</definedName>
    <definedName name="_3_Excel_BuiltIn_Print_Titles_1_1_1_1">#REF!</definedName>
    <definedName name="_3214">#REF!</definedName>
    <definedName name="_5Excel_BuiltIn_Print_Area_1_1">#REF!</definedName>
    <definedName name="_7Excel_BuiltIn_Print_Area_1_1_1">#REF!</definedName>
    <definedName name="_9Excel_BuiltIn_Print_Titles_1_1_1_1">#REF!</definedName>
    <definedName name="_A1">#REF!</definedName>
    <definedName name="_a3">#REF!</definedName>
    <definedName name="_a4">#REF!</definedName>
    <definedName name="_a5">#REF!</definedName>
    <definedName name="_a6">#REF!</definedName>
    <definedName name="_AAAA">#REF!</definedName>
    <definedName name="_AAS1">#REF!</definedName>
    <definedName name="_ABC1">#REF!</definedName>
    <definedName name="_abc2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b9">#REF!</definedName>
    <definedName name="_bgb5">#REF!</definedName>
    <definedName name="_dasd">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TR13" localSheetId="1">#REF!</definedName>
    <definedName name="_ETR13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ill">#REF!</definedName>
    <definedName name="_xlnm._FilterDatabase" localSheetId="3" hidden="1">APU!$A$111:$E$474</definedName>
    <definedName name="_g2" localSheetId="3">#REF!</definedName>
    <definedName name="_g2">#REF!</definedName>
    <definedName name="_g3" localSheetId="3">#REF!</definedName>
    <definedName name="_g3">#REF!</definedName>
    <definedName name="_g4" localSheetId="3">#REF!</definedName>
    <definedName name="_g4">#REF!</definedName>
    <definedName name="_g5">#REF!</definedName>
    <definedName name="_g6">#REF!</definedName>
    <definedName name="_g7">#REF!</definedName>
    <definedName name="_GR1">#REF!</definedName>
    <definedName name="_GRILL">#REF!</definedName>
    <definedName name="_gtr4">#REF!</definedName>
    <definedName name="_h2">#REF!</definedName>
    <definedName name="_h3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fh7">#REF!</definedName>
    <definedName name="_HJGFG">#REF!</definedName>
    <definedName name="_i4">#REF!</definedName>
    <definedName name="_i5">#REF!</definedName>
    <definedName name="_i6">#REF!</definedName>
    <definedName name="_i7">#REF!</definedName>
    <definedName name="_i77">#REF!</definedName>
    <definedName name="_i8">#REF!</definedName>
    <definedName name="_i9">#REF!</definedName>
    <definedName name="_k3">#REF!</definedName>
    <definedName name="_k4">#REF!</definedName>
    <definedName name="_k5">#REF!</definedName>
    <definedName name="_k6">#REF!</definedName>
    <definedName name="_k7">#REF!</definedName>
    <definedName name="_k8">#REF!</definedName>
    <definedName name="_k9">#REF!</definedName>
    <definedName name="_Key1">#REF!</definedName>
    <definedName name="_Key2">#REF!</definedName>
    <definedName name="_kjk6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n3">#REF!</definedName>
    <definedName name="_n4">#REF!</definedName>
    <definedName name="_n5">#REF!</definedName>
    <definedName name="_NB">#REF!</definedName>
    <definedName name="_nyn7">#REF!</definedName>
    <definedName name="_o4">#REF!</definedName>
    <definedName name="_o5">#REF!</definedName>
    <definedName name="_o6">#REF!</definedName>
    <definedName name="_o7">#REF!</definedName>
    <definedName name="_o8">#REF!</definedName>
    <definedName name="_o9">#REF!</definedName>
    <definedName name="_ORO10" localSheetId="1">#REF!</definedName>
    <definedName name="_ORO10">#REF!</definedName>
    <definedName name="_ORO11" localSheetId="1">#REF!</definedName>
    <definedName name="_ORO11">#REF!</definedName>
    <definedName name="_ORO12" localSheetId="1">#REF!</definedName>
    <definedName name="_ORO12">#REF!</definedName>
    <definedName name="_ORO13" localSheetId="1">#REF!</definedName>
    <definedName name="_ORO13">#REF!</definedName>
    <definedName name="_ORO14" localSheetId="1">#REF!</definedName>
    <definedName name="_ORO14">#REF!</definedName>
    <definedName name="_ORO15" localSheetId="1">#REF!</definedName>
    <definedName name="_ORO15">#REF!</definedName>
    <definedName name="_ORO16" localSheetId="1">#REF!</definedName>
    <definedName name="_ORO16">#REF!</definedName>
    <definedName name="_ORO17" localSheetId="1">#REF!</definedName>
    <definedName name="_ORO17">#REF!</definedName>
    <definedName name="_ORO18" localSheetId="1">#REF!</definedName>
    <definedName name="_ORO18">#REF!</definedName>
    <definedName name="_ORO19" localSheetId="1">#REF!</definedName>
    <definedName name="_ORO19">#REF!</definedName>
    <definedName name="_p6">#REF!</definedName>
    <definedName name="_p7">#REF!</definedName>
    <definedName name="_p8">#REF!</definedName>
    <definedName name="_Parse_Out">#REF!</definedName>
    <definedName name="_PMT5671" localSheetId="1">#REF!</definedName>
    <definedName name="_PMT5671">#REF!</definedName>
    <definedName name="_PMT5805" localSheetId="1">#REF!</definedName>
    <definedName name="_PMT5805">#REF!</definedName>
    <definedName name="_PMT5806" localSheetId="1">#REF!</definedName>
    <definedName name="_PMT5806">#REF!</definedName>
    <definedName name="_PMT5815" localSheetId="1">#REF!</definedName>
    <definedName name="_PMT5815">#REF!</definedName>
    <definedName name="_PMT5820" localSheetId="1">#REF!</definedName>
    <definedName name="_PMT5820">#REF!</definedName>
    <definedName name="_pv2">#REF!</definedName>
    <definedName name="_r" localSheetId="1">#REF!</definedName>
    <definedName name="_r">#REF!</definedName>
    <definedName name="_r4r">#REF!</definedName>
    <definedName name="_rtu6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AL1" localSheetId="1">#REF!</definedName>
    <definedName name="_SAL1">#REF!</definedName>
    <definedName name="_Sort">#REF!</definedName>
    <definedName name="_t3">#REF!</definedName>
    <definedName name="_t4">#REF!</definedName>
    <definedName name="_t5">#REF!</definedName>
    <definedName name="_t6">#REF!</definedName>
    <definedName name="_t66">#REF!</definedName>
    <definedName name="_t7">#REF!</definedName>
    <definedName name="_t77">#REF!</definedName>
    <definedName name="_t8">#REF!</definedName>
    <definedName name="_t88">#REF!</definedName>
    <definedName name="_t9">#REF!</definedName>
    <definedName name="_t99">#REF!</definedName>
    <definedName name="_tab1" localSheetId="1">#REF!</definedName>
    <definedName name="_tab1">#REF!</definedName>
    <definedName name="_tab2" localSheetId="1">#REF!</definedName>
    <definedName name="_tab2">#REF!</definedName>
    <definedName name="_tab3" localSheetId="1">#REF!</definedName>
    <definedName name="_tab3">#REF!</definedName>
    <definedName name="_TAB4" localSheetId="1">#REF!</definedName>
    <definedName name="_TAB4">#REF!</definedName>
    <definedName name="_u4">#REF!</definedName>
    <definedName name="_u5">#REF!</definedName>
    <definedName name="_u6">#REF!</definedName>
    <definedName name="_u7">#REF!</definedName>
    <definedName name="_u8">#REF!</definedName>
    <definedName name="_u9">#REF!</definedName>
    <definedName name="_ur7">#REF!</definedName>
    <definedName name="_v2">#REF!</definedName>
    <definedName name="_v3">#REF!</definedName>
    <definedName name="_v4">#REF!</definedName>
    <definedName name="_v5">#REF!</definedName>
    <definedName name="_v6">#REF!</definedName>
    <definedName name="_v7">#REF!</definedName>
    <definedName name="_v8">#REF!</definedName>
    <definedName name="_v9">#REF!</definedName>
    <definedName name="_vfv4">#REF!</definedName>
    <definedName name="_x1">#REF!</definedName>
    <definedName name="_x2">#REF!</definedName>
    <definedName name="_x3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y2">#REF!</definedName>
    <definedName name="_y3">#REF!</definedName>
    <definedName name="_y4">#REF!</definedName>
    <definedName name="_y5">#REF!</definedName>
    <definedName name="_y6">#REF!</definedName>
    <definedName name="_y7">#REF!</definedName>
    <definedName name="_y8">#REF!</definedName>
    <definedName name="_y9">#REF!</definedName>
    <definedName name="_z1">#REF!</definedName>
    <definedName name="_z2">#REF!</definedName>
    <definedName name="_z3">#REF!</definedName>
    <definedName name="_z4">#REF!</definedName>
    <definedName name="_z5">#REF!</definedName>
    <definedName name="_z6">#REF!</definedName>
    <definedName name="A" localSheetId="1">#REF!</definedName>
    <definedName name="A">#REF!</definedName>
    <definedName name="A_impresión_IM" localSheetId="1">#REF!</definedName>
    <definedName name="A_impresión_IM">#REF!</definedName>
    <definedName name="a2a">#REF!</definedName>
    <definedName name="AA">#REF!</definedName>
    <definedName name="AAA" localSheetId="1">#REF!</definedName>
    <definedName name="AAA">#REF!</definedName>
    <definedName name="AAAAAAAAAA" localSheetId="1">#REF!</definedName>
    <definedName name="AAAAAAAAAA">#REF!</definedName>
    <definedName name="AAAAAAAAAAAAAAAAAAAA" localSheetId="1">#REF!</definedName>
    <definedName name="AAAAAAAAAAAAAAAAAAAA">#REF!</definedName>
    <definedName name="aaaaas">#REF!</definedName>
    <definedName name="AADOQUINVEH" localSheetId="1">#REF!</definedName>
    <definedName name="AADOQUINVEH">#REF!</definedName>
    <definedName name="Aanden">#REF!</definedName>
    <definedName name="AANDENES" localSheetId="1">#REF!</definedName>
    <definedName name="AANDENES">#REF!</definedName>
    <definedName name="AAS">#REF!</definedName>
    <definedName name="abc" localSheetId="1">#REF!</definedName>
    <definedName name="abc">#REF!</definedName>
    <definedName name="ABCD">#REF!</definedName>
    <definedName name="ABCDE">#REF!</definedName>
    <definedName name="ABR" localSheetId="1">#REF!</definedName>
    <definedName name="ABR">#REF!</definedName>
    <definedName name="ACALZADA" localSheetId="1">#REF!</definedName>
    <definedName name="ACALZADA">#REF!</definedName>
    <definedName name="AccessDatabase" hidden="1">"C:\C-314\VOLUMENES\volfin4.mdb"</definedName>
    <definedName name="Acicloruta">#REF!</definedName>
    <definedName name="Actividad">#REF!</definedName>
    <definedName name="ADFGSDB">#REF!</definedName>
    <definedName name="ADSAD">#REF!</definedName>
    <definedName name="aefa">#REF!</definedName>
    <definedName name="Aexcavacion">#REF!</definedName>
    <definedName name="afdsw">#REF!</definedName>
    <definedName name="agdsgg">#REF!</definedName>
    <definedName name="AGO" localSheetId="1">#REF!</definedName>
    <definedName name="AGO">#REF!</definedName>
    <definedName name="Ambien">#REF!</definedName>
    <definedName name="AMBIENTAL" localSheetId="1">#REF!</definedName>
    <definedName name="AMBIENTAL">#REF!</definedName>
    <definedName name="Andenes">#REF!</definedName>
    <definedName name="aqaq">#REF!</definedName>
    <definedName name="AREA" localSheetId="1">#REF!</definedName>
    <definedName name="AREA">#REF!</definedName>
    <definedName name="_xlnm.Print_Area" localSheetId="4">AIU!$A$1:$H$46</definedName>
    <definedName name="_xlnm.Print_Area" localSheetId="3">APU!$A$110:$E$254</definedName>
    <definedName name="ASD" localSheetId="3">#REF!</definedName>
    <definedName name="ASD">#REF!</definedName>
    <definedName name="ASDA" localSheetId="3">#REF!</definedName>
    <definedName name="ASDA">#REF!</definedName>
    <definedName name="asdasd" localSheetId="3">#REF!</definedName>
    <definedName name="asdasd">#REF!</definedName>
    <definedName name="asdf">#REF!</definedName>
    <definedName name="asdfa">#REF!</definedName>
    <definedName name="Aseparador">#REF!</definedName>
    <definedName name="asfasd">#REF!</definedName>
    <definedName name="asfasdl">#REF!</definedName>
    <definedName name="asff">#REF!</definedName>
    <definedName name="asfghjoi">#REF!</definedName>
    <definedName name="asojkdr">#REF!</definedName>
    <definedName name="aspecto">#REF!</definedName>
    <definedName name="AU" localSheetId="1">#REF!</definedName>
    <definedName name="AU">#REF!</definedName>
    <definedName name="AUTOPISTA" localSheetId="1">#REF!</definedName>
    <definedName name="AUTOPISTA">#REF!</definedName>
    <definedName name="Averde">#REF!</definedName>
    <definedName name="azaz">#REF!</definedName>
    <definedName name="Azonaverde">#REF!</definedName>
    <definedName name="b" localSheetId="1">#REF!</definedName>
    <definedName name="b">#REF!</definedName>
    <definedName name="B_impresión_IM" localSheetId="1">#REF!</definedName>
    <definedName name="B_impresión_IM">#REF!</definedName>
    <definedName name="BANCO" localSheetId="1">#REF!</definedName>
    <definedName name="BANCO">#REF!</definedName>
    <definedName name="bbbbbb">#REF!</definedName>
    <definedName name="bbbbbh">#REF!</definedName>
    <definedName name="bbd">#REF!</definedName>
    <definedName name="BCXBDFG">#REF!</definedName>
    <definedName name="BDFB">#REF!</definedName>
    <definedName name="BDFBDFDFBH">#REF!</definedName>
    <definedName name="BDFBGDFG">#REF!</definedName>
    <definedName name="BDFGDG">#REF!</definedName>
    <definedName name="be">#REF!</definedName>
    <definedName name="BFGDFG">#REF!</definedName>
    <definedName name="bfnfv">#REF!</definedName>
    <definedName name="bgb">#REF!</definedName>
    <definedName name="BGDGFRT">#REF!</definedName>
    <definedName name="BGFBFH">#REF!</definedName>
    <definedName name="bgvfcdx">#REF!</definedName>
    <definedName name="BL" localSheetId="1">#REF!</definedName>
    <definedName name="BL">#REF!</definedName>
    <definedName name="BO" localSheetId="1">#REF!</definedName>
    <definedName name="BO">#REF!</definedName>
    <definedName name="br">#REF!</definedName>
    <definedName name="bsb">#REF!</definedName>
    <definedName name="bspoi">#REF!</definedName>
    <definedName name="bt">#REF!</definedName>
    <definedName name="BTYJHTR">#REF!</definedName>
    <definedName name="bvbc">#REF!</definedName>
    <definedName name="bvcb">#REF!</definedName>
    <definedName name="BVGDFGDFG">#REF!</definedName>
    <definedName name="bvn">#REF!</definedName>
    <definedName name="by">#REF!</definedName>
    <definedName name="CANT1.1" localSheetId="1">#REF!</definedName>
    <definedName name="CANT1.1">#REF!</definedName>
    <definedName name="CANT1.2" localSheetId="1">#REF!</definedName>
    <definedName name="CANT1.2">#REF!</definedName>
    <definedName name="CANT1.3" localSheetId="1">#REF!</definedName>
    <definedName name="CANT1.3">#REF!</definedName>
    <definedName name="CANT1.5" localSheetId="1">#REF!</definedName>
    <definedName name="CANT1.5">#REF!</definedName>
    <definedName name="CANT1.6" localSheetId="1">#REF!</definedName>
    <definedName name="CANT1.6">#REF!</definedName>
    <definedName name="CANT1.7" localSheetId="1">#REF!</definedName>
    <definedName name="CANT1.7">#REF!</definedName>
    <definedName name="CANT1.9" localSheetId="1">#REF!</definedName>
    <definedName name="CANT1.9">#REF!</definedName>
    <definedName name="CANT2.11" localSheetId="1">#REF!</definedName>
    <definedName name="CANT2.11">#REF!</definedName>
    <definedName name="CANT2.12" localSheetId="1">#REF!</definedName>
    <definedName name="CANT2.12">#REF!</definedName>
    <definedName name="CANT2.2" localSheetId="1">#REF!</definedName>
    <definedName name="CANT2.2">#REF!</definedName>
    <definedName name="CANT2.3" localSheetId="1">#REF!</definedName>
    <definedName name="CANT2.3">#REF!</definedName>
    <definedName name="CANT2.4" localSheetId="1">#REF!</definedName>
    <definedName name="CANT2.4">#REF!</definedName>
    <definedName name="CANT8.1" localSheetId="1">#REF!</definedName>
    <definedName name="CANT8.1">#REF!</definedName>
    <definedName name="CANT8.2" localSheetId="1">#REF!</definedName>
    <definedName name="CANT8.2">#REF!</definedName>
    <definedName name="CANT8.3" localSheetId="1">#REF!</definedName>
    <definedName name="CANT8.3">#REF!</definedName>
    <definedName name="CANT8.4" localSheetId="1">#REF!</definedName>
    <definedName name="CANT8.4">#REF!</definedName>
    <definedName name="CANT8.5" localSheetId="1">#REF!</definedName>
    <definedName name="CANT8.5">#REF!</definedName>
    <definedName name="CANT8.6" localSheetId="1">#REF!</definedName>
    <definedName name="CANT8.6">#REF!</definedName>
    <definedName name="CANT8.7" localSheetId="1">#REF!</definedName>
    <definedName name="CANT8.7">#REF!</definedName>
    <definedName name="CARGO_CONTRATISTA">#REF!</definedName>
    <definedName name="CARGO_INTERVENTORIA">#REF!</definedName>
    <definedName name="casa">#REF!</definedName>
    <definedName name="causa">#REF!</definedName>
    <definedName name="CC" localSheetId="1">#REF!</definedName>
    <definedName name="CC">#REF!</definedName>
    <definedName name="ccccc">#REF!</definedName>
    <definedName name="cdcd">#REF!</definedName>
    <definedName name="cdcdc">#REF!</definedName>
    <definedName name="CDS_V_INDICES_CIRCUITO_CAUSA" localSheetId="1">#REF!</definedName>
    <definedName name="CDS_V_INDICES_CIRCUITO_CAUSA">#REF!</definedName>
    <definedName name="ceerf">#REF!</definedName>
    <definedName name="CIRCUNVALAR" localSheetId="1">#REF!</definedName>
    <definedName name="CIRCUNVALAR">#REF!</definedName>
    <definedName name="civ">#REF!</definedName>
    <definedName name="CL" localSheetId="1">#REF!</definedName>
    <definedName name="CL">#REF!</definedName>
    <definedName name="clase">#REF!</definedName>
    <definedName name="COMPAÑIA_CONTRATISTA">#REF!</definedName>
    <definedName name="COMPAÑIA_INTERVENTORIA">#REF!</definedName>
    <definedName name="CONDI1" localSheetId="1">#REF!</definedName>
    <definedName name="CONDI1">#REF!</definedName>
    <definedName name="Costopérdidas" localSheetId="1">#REF!</definedName>
    <definedName name="Costopérdidas">#REF!</definedName>
    <definedName name="CT" localSheetId="1">#REF!</definedName>
    <definedName name="CT">#REF!</definedName>
    <definedName name="CU" localSheetId="1">#REF!</definedName>
    <definedName name="CU">#REF!</definedName>
    <definedName name="cuad1" localSheetId="1">#REF!</definedName>
    <definedName name="cuad1">#REF!</definedName>
    <definedName name="cuad2" localSheetId="1">#REF!</definedName>
    <definedName name="cuad2">#REF!</definedName>
    <definedName name="cuad3" localSheetId="1">#REF!</definedName>
    <definedName name="cuad3">#REF!</definedName>
    <definedName name="cuad4" localSheetId="1">#REF!</definedName>
    <definedName name="cuad4">#REF!</definedName>
    <definedName name="CUAD5" localSheetId="1">#REF!</definedName>
    <definedName name="CUAD5">#REF!</definedName>
    <definedName name="cuado" localSheetId="1">#REF!</definedName>
    <definedName name="cuado">#REF!</definedName>
    <definedName name="CUNET">#REF!</definedName>
    <definedName name="cv">#REF!</definedName>
    <definedName name="cvfvd">#REF!</definedName>
    <definedName name="cvn">#REF!</definedName>
    <definedName name="CVXC">#REF!</definedName>
    <definedName name="CZXDCSDC">#REF!</definedName>
    <definedName name="D" localSheetId="1">#REF!</definedName>
    <definedName name="D">#REF!</definedName>
    <definedName name="DASD">#REF!</definedName>
    <definedName name="Datos" localSheetId="1">#REF!</definedName>
    <definedName name="Datos">#REF!</definedName>
    <definedName name="dbfdfbi">#REF!</definedName>
    <definedName name="DCSDCTV">#REF!</definedName>
    <definedName name="dd">#REF!</definedName>
    <definedName name="ddd">#REF!</definedName>
    <definedName name="ddddt">#REF!</definedName>
    <definedName name="DDE">#REF!</definedName>
    <definedName name="ddewdw">#REF!</definedName>
    <definedName name="ddfdh">#REF!</definedName>
    <definedName name="DDGSDP">#REF!</definedName>
    <definedName name="Decision">#REF!</definedName>
    <definedName name="deded">#REF!</definedName>
    <definedName name="defd">#REF!</definedName>
    <definedName name="DESC1">#REF!</definedName>
    <definedName name="DESC521">#REF!</definedName>
    <definedName name="dfa">#REF!</definedName>
    <definedName name="dfasd">#REF!</definedName>
    <definedName name="DFBNJ">#REF!</definedName>
    <definedName name="DFDE">#REF!</definedName>
    <definedName name="dfds">#REF!</definedName>
    <definedName name="dfdsfi">#REF!</definedName>
    <definedName name="DFEET">#REF!</definedName>
    <definedName name="dffffe">#REF!</definedName>
    <definedName name="DFG">#REF!</definedName>
    <definedName name="DFGBHJ">#REF!</definedName>
    <definedName name="DFGDFG">#REF!</definedName>
    <definedName name="DFGDFGDFG">#REF!</definedName>
    <definedName name="DFGDYYB">#REF!</definedName>
    <definedName name="dfgf">#REF!</definedName>
    <definedName name="DFGFBOP">#REF!</definedName>
    <definedName name="DFGFDG">#REF!</definedName>
    <definedName name="DFGHB">#REF!</definedName>
    <definedName name="DFGV">#REF!</definedName>
    <definedName name="DFGVDFGDFG">#REF!</definedName>
    <definedName name="dfgypuj">#REF!</definedName>
    <definedName name="dfh">#REF!</definedName>
    <definedName name="dfhdr">#REF!</definedName>
    <definedName name="dfhgh">#REF!</definedName>
    <definedName name="dfj">#REF!</definedName>
    <definedName name="DFRFRF">#REF!</definedName>
    <definedName name="DFVGDFGDFGDF">#REF!</definedName>
    <definedName name="DFVUI">#REF!</definedName>
    <definedName name="dg">#REF!</definedName>
    <definedName name="dgdgr">#REF!</definedName>
    <definedName name="dgfd">#REF!</definedName>
    <definedName name="DGFDFVSDF">#REF!</definedName>
    <definedName name="dgfdg">#REF!</definedName>
    <definedName name="DGFEE">#REF!</definedName>
    <definedName name="DGFG">#REF!</definedName>
    <definedName name="DGFGGHF">#REF!</definedName>
    <definedName name="DGFR">#REF!</definedName>
    <definedName name="dgfsado">#REF!</definedName>
    <definedName name="DGGGHHJT">#REF!</definedName>
    <definedName name="dgrdeb">#REF!</definedName>
    <definedName name="dgreg">#REF!</definedName>
    <definedName name="DGRR">#REF!</definedName>
    <definedName name="DH">#REF!</definedName>
    <definedName name="dhdth">#REF!</definedName>
    <definedName name="dhgh">#REF!</definedName>
    <definedName name="DIC" localSheetId="1">#REF!</definedName>
    <definedName name="DIC">#REF!</definedName>
    <definedName name="djdytj">#REF!</definedName>
    <definedName name="dry">#REF!</definedName>
    <definedName name="DSAD">#REF!</definedName>
    <definedName name="dsadfp">#REF!</definedName>
    <definedName name="DSD">#REF!</definedName>
    <definedName name="dsdads4">#REF!</definedName>
    <definedName name="DSF">#REF!</definedName>
    <definedName name="DSFCVTY">#REF!</definedName>
    <definedName name="dsfg">#REF!</definedName>
    <definedName name="DSFGDFGSDFGDF">#REF!</definedName>
    <definedName name="dsfhgfdh">#REF!</definedName>
    <definedName name="dsfsdf">#REF!</definedName>
    <definedName name="DSFSDFCXV">#REF!</definedName>
    <definedName name="dsfsvm">#REF!</definedName>
    <definedName name="dsftbv">#REF!</definedName>
    <definedName name="dtrhj">#REF!</definedName>
    <definedName name="DWPRICE">#REF!</definedName>
    <definedName name="dxfgg">#REF!</definedName>
    <definedName name="e3e33">#REF!</definedName>
    <definedName name="EDEDWSWQA">#REF!</definedName>
    <definedName name="edgfhmn">#REF!</definedName>
    <definedName name="eeedfr">#REF!</definedName>
    <definedName name="eeeeer">#REF!</definedName>
    <definedName name="eeerfd">#REF!</definedName>
    <definedName name="efef">#REF!</definedName>
    <definedName name="efer">#REF!</definedName>
    <definedName name="egeg">#REF!</definedName>
    <definedName name="egtrgthrt">#REF!</definedName>
    <definedName name="ENE" localSheetId="1">#REF!</definedName>
    <definedName name="ENE">#REF!</definedName>
    <definedName name="eqw">#REF!</definedName>
    <definedName name="erg">#REF!</definedName>
    <definedName name="erger">#REF!</definedName>
    <definedName name="ergerg">#REF!</definedName>
    <definedName name="ergfegr">#REF!</definedName>
    <definedName name="ergge">#REF!</definedName>
    <definedName name="erggewg">#REF!</definedName>
    <definedName name="ergreg">#REF!</definedName>
    <definedName name="ergregerg">#REF!</definedName>
    <definedName name="ergrg">#REF!</definedName>
    <definedName name="ergweg">#REF!</definedName>
    <definedName name="ergwreg">#REF!</definedName>
    <definedName name="erheyh">#REF!</definedName>
    <definedName name="err">#REF!</definedName>
    <definedName name="ert">#REF!</definedName>
    <definedName name="erte">#REF!</definedName>
    <definedName name="erter">#REF!</definedName>
    <definedName name="ertert">#REF!</definedName>
    <definedName name="ertgyhik">#REF!</definedName>
    <definedName name="ertreb">#REF!</definedName>
    <definedName name="ertret">#REF!</definedName>
    <definedName name="erttret">#REF!</definedName>
    <definedName name="ertuiy">#REF!</definedName>
    <definedName name="ertwert">#REF!</definedName>
    <definedName name="eru">#REF!</definedName>
    <definedName name="ERV">#REF!</definedName>
    <definedName name="erware">#REF!</definedName>
    <definedName name="ERWER">#REF!</definedName>
    <definedName name="erwertd">#REF!</definedName>
    <definedName name="erwr">#REF!</definedName>
    <definedName name="ERWRL">#REF!</definedName>
    <definedName name="ery">#REF!</definedName>
    <definedName name="eryhd">#REF!</definedName>
    <definedName name="eryhdf">#REF!</definedName>
    <definedName name="eryhk">#REF!</definedName>
    <definedName name="eryhrf">#REF!</definedName>
    <definedName name="eryre">#REF!</definedName>
    <definedName name="erytd">#REF!</definedName>
    <definedName name="eryty">#REF!</definedName>
    <definedName name="eryy">#REF!</definedName>
    <definedName name="ES" localSheetId="1">#REF!</definedName>
    <definedName name="ES">#REF!</definedName>
    <definedName name="EST10A" localSheetId="1">#REF!</definedName>
    <definedName name="EST10A">#REF!</definedName>
    <definedName name="EST10V1" localSheetId="1">#REF!</definedName>
    <definedName name="EST10V1">#REF!</definedName>
    <definedName name="EST11A" localSheetId="1">#REF!</definedName>
    <definedName name="EST11A">#REF!</definedName>
    <definedName name="ESTADO">#REF!</definedName>
    <definedName name="ESTRUCTURA">#REF!</definedName>
    <definedName name="etertgg">#REF!</definedName>
    <definedName name="etewt">#REF!</definedName>
    <definedName name="etu">#REF!</definedName>
    <definedName name="etueh">#REF!</definedName>
    <definedName name="etyty">#REF!</definedName>
    <definedName name="etyu">#REF!</definedName>
    <definedName name="eu">#REF!</definedName>
    <definedName name="eut">#REF!</definedName>
    <definedName name="euyt">#REF!</definedName>
    <definedName name="ewegt">#REF!</definedName>
    <definedName name="ewfewfg">#REF!</definedName>
    <definedName name="ewre">#REF!</definedName>
    <definedName name="ewrewf">#REF!</definedName>
    <definedName name="ewrr">#REF!</definedName>
    <definedName name="ewrt">#REF!</definedName>
    <definedName name="ewrwer">#REF!</definedName>
    <definedName name="Excel_BuiltIn_Print_Area_1" localSheetId="1">#REF!</definedName>
    <definedName name="Excel_BuiltIn_Print_Area_1">#REF!</definedName>
    <definedName name="Excel_BuiltIn_Print_Area_1_1" localSheetId="1">#REF!</definedName>
    <definedName name="Excel_BuiltIn_Print_Area_1_1">#REF!</definedName>
    <definedName name="Excel_BuiltIn_Print_Area_1_1_1" localSheetId="1">#REF!</definedName>
    <definedName name="Excel_BuiltIn_Print_Area_1_1_1">#REF!</definedName>
    <definedName name="Excel_BuiltIn_Print_Area_1_1_1_1" localSheetId="1">#REF!</definedName>
    <definedName name="Excel_BuiltIn_Print_Area_1_1_1_1">#REF!</definedName>
    <definedName name="Excel_BuiltIn_Print_Area_1_1_1_1_1" localSheetId="1">#REF!</definedName>
    <definedName name="Excel_BuiltIn_Print_Area_1_1_1_1_1">#REF!</definedName>
    <definedName name="Excel_BuiltIn_Print_Area_1_1_1_1_1_1" localSheetId="1">#REF!</definedName>
    <definedName name="Excel_BuiltIn_Print_Area_1_1_1_1_1_1">#REF!</definedName>
    <definedName name="Excel_BuiltIn_Print_Area_7" localSheetId="1">#REF!</definedName>
    <definedName name="Excel_BuiltIn_Print_Area_7">#REF!</definedName>
    <definedName name="Excel_BuiltIn_Print_Titles_1" localSheetId="1">#REF!</definedName>
    <definedName name="Excel_BuiltIn_Print_Titles_1">#REF!</definedName>
    <definedName name="Excel_BuiltIn_Print_Titles_1_1" localSheetId="1">#REF!</definedName>
    <definedName name="Excel_BuiltIn_Print_Titles_1_1">#REF!</definedName>
    <definedName name="Excel_BuiltIn_Print_Titles_1_1_1" localSheetId="1">#REF!</definedName>
    <definedName name="Excel_BuiltIn_Print_Titles_1_1_1">#REF!</definedName>
    <definedName name="Excel_BuiltIn_Print_Titles_1_1_1_1" localSheetId="1">#REF!</definedName>
    <definedName name="Excel_BuiltIn_Print_Titles_1_1_1_1">#REF!</definedName>
    <definedName name="Excel_BuiltIn_Print_Titles_3" localSheetId="1">#REF!</definedName>
    <definedName name="Excel_BuiltIn_Print_Titles_3">#REF!</definedName>
    <definedName name="Excel_BuiltIn_Print_Titles_4" localSheetId="1">#REF!</definedName>
    <definedName name="Excel_BuiltIn_Print_Titles_4">#REF!</definedName>
    <definedName name="EXTERNO">#REF!</definedName>
    <definedName name="Factor_Multiplicador">'Factor Multiplicador'!$C$46</definedName>
    <definedName name="Factor_Multiplicador2">'Factor Multiplicador'!$C$47</definedName>
    <definedName name="FactorCostoPotencia" localSheetId="3">#REF!</definedName>
    <definedName name="FactorCostoPotencia" localSheetId="1">#REF!</definedName>
    <definedName name="FactorCostoPotencia">#REF!</definedName>
    <definedName name="fda" localSheetId="3">#REF!</definedName>
    <definedName name="fda">#REF!</definedName>
    <definedName name="fdadsfa">#REF!</definedName>
    <definedName name="fdbjp">#REF!</definedName>
    <definedName name="fdf">#REF!</definedName>
    <definedName name="fdg">#REF!</definedName>
    <definedName name="FDGD">#REF!</definedName>
    <definedName name="FDGFDBBP">#REF!</definedName>
    <definedName name="fdh">#REF!</definedName>
    <definedName name="fdsf">#REF!</definedName>
    <definedName name="fdsfds">#REF!</definedName>
    <definedName name="fdsfdsf">#REF!</definedName>
    <definedName name="fdsgfds">#REF!</definedName>
    <definedName name="fdsgsdfu">#REF!</definedName>
    <definedName name="FDSIO">#REF!</definedName>
    <definedName name="FEB" localSheetId="1">#REF!</definedName>
    <definedName name="FEB">#REF!</definedName>
    <definedName name="FECHA_ELABORACION">#REF!</definedName>
    <definedName name="ferfer">#REF!</definedName>
    <definedName name="fff">#REF!</definedName>
    <definedName name="ffff">#REF!</definedName>
    <definedName name="ffffd">#REF!</definedName>
    <definedName name="fffffft">#REF!</definedName>
    <definedName name="fffffik">#REF!</definedName>
    <definedName name="fffffj">#REF!</definedName>
    <definedName name="ffffrd">#REF!</definedName>
    <definedName name="ffffy">#REF!</definedName>
    <definedName name="fffrfr">#REF!</definedName>
    <definedName name="fffs">#REF!</definedName>
    <definedName name="fgdfg">#REF!</definedName>
    <definedName name="fgdfsgr">#REF!</definedName>
    <definedName name="fgdsfg">#REF!</definedName>
    <definedName name="FGFDH">#REF!</definedName>
    <definedName name="fgghhj">#REF!</definedName>
    <definedName name="FGHFBC">#REF!</definedName>
    <definedName name="fghfg">#REF!</definedName>
    <definedName name="fghfgh">#REF!</definedName>
    <definedName name="FGHFW">#REF!</definedName>
    <definedName name="fghhh">#REF!</definedName>
    <definedName name="fghsfgh">#REF!</definedName>
    <definedName name="fght">#REF!</definedName>
    <definedName name="fgjgryi">#REF!</definedName>
    <definedName name="fhfg">#REF!</definedName>
    <definedName name="fhfgh">#REF!</definedName>
    <definedName name="fhg">#REF!</definedName>
    <definedName name="fhgh">#REF!</definedName>
    <definedName name="fhpltyunh">#REF!</definedName>
    <definedName name="FO" localSheetId="1">#REF!</definedName>
    <definedName name="FO">#REF!</definedName>
    <definedName name="FP">#REF!</definedName>
    <definedName name="frbgsd">#REF!</definedName>
    <definedName name="frefr">#REF!</definedName>
    <definedName name="frfa">#REF!</definedName>
    <definedName name="frfr">#REF!</definedName>
    <definedName name="FUENTE">#REF!</definedName>
    <definedName name="fwff">#REF!</definedName>
    <definedName name="fwwe">#REF!</definedName>
    <definedName name="gbbfghghj">#REF!</definedName>
    <definedName name="GDFGDFDF">#REF!</definedName>
    <definedName name="GDFGDFGDF">#REF!</definedName>
    <definedName name="gdt">#REF!</definedName>
    <definedName name="geg">#REF!</definedName>
    <definedName name="gerg">#REF!</definedName>
    <definedName name="gerg54">#REF!</definedName>
    <definedName name="gergew">#REF!</definedName>
    <definedName name="gergw">#REF!</definedName>
    <definedName name="gfd">#REF!</definedName>
    <definedName name="gfdg">#REF!</definedName>
    <definedName name="gfgfgr">#REF!</definedName>
    <definedName name="gfhf">#REF!</definedName>
    <definedName name="gfhfdh">#REF!</definedName>
    <definedName name="gfhgfh">#REF!</definedName>
    <definedName name="GFJHGJ">#REF!</definedName>
    <definedName name="gfjjh">#REF!</definedName>
    <definedName name="gfutyj6">#REF!</definedName>
    <definedName name="GG" localSheetId="1">#REF!</definedName>
    <definedName name="GG">#REF!</definedName>
    <definedName name="ggdr">#REF!</definedName>
    <definedName name="ggerg">#REF!</definedName>
    <definedName name="gggb">#REF!</definedName>
    <definedName name="gggg">#REF!</definedName>
    <definedName name="ggggd">#REF!</definedName>
    <definedName name="gggggt">#REF!</definedName>
    <definedName name="gggghn">#REF!</definedName>
    <definedName name="ggggt">#REF!</definedName>
    <definedName name="ggggy">#REF!</definedName>
    <definedName name="gggtgd">#REF!</definedName>
    <definedName name="ggtgt">#REF!</definedName>
    <definedName name="ghdghuy">#REF!</definedName>
    <definedName name="GHDP">#REF!</definedName>
    <definedName name="ghfg">#REF!</definedName>
    <definedName name="ghjghj">#REF!</definedName>
    <definedName name="GHKJHK">#REF!</definedName>
    <definedName name="GJHVCB">#REF!</definedName>
    <definedName name="gk">#REF!</definedName>
    <definedName name="GRAF1ANO">#REF!</definedName>
    <definedName name="GRAF1AÑO">#REF!</definedName>
    <definedName name="gregds">#REF!</definedName>
    <definedName name="grehrtyh">#REF!</definedName>
    <definedName name="grggwero">#REF!</definedName>
    <definedName name="grtyerh">#REF!</definedName>
    <definedName name="GSDG">#REF!</definedName>
    <definedName name="gsfsf">#REF!</definedName>
    <definedName name="gtgt">#REF!</definedName>
    <definedName name="gtgtg">#REF!</definedName>
    <definedName name="gtgtgff">#REF!</definedName>
    <definedName name="gtgtgyh">#REF!</definedName>
    <definedName name="gtgth">#REF!</definedName>
    <definedName name="h" localSheetId="1">#REF!</definedName>
    <definedName name="h">#REF!</definedName>
    <definedName name="H427.">#REF!</definedName>
    <definedName name="h9h">#REF!</definedName>
    <definedName name="hbfdhrw">#REF!</definedName>
    <definedName name="hdfh">#REF!</definedName>
    <definedName name="hdfh4">#REF!</definedName>
    <definedName name="hdfhwq">#REF!</definedName>
    <definedName name="hdgh">#REF!</definedName>
    <definedName name="hdhf">#REF!</definedName>
    <definedName name="hfgh">#REF!</definedName>
    <definedName name="hfh">#REF!</definedName>
    <definedName name="hfhg">#REF!</definedName>
    <definedName name="hfthr">#REF!</definedName>
    <definedName name="hg">#REF!</definedName>
    <definedName name="HGFH">#REF!</definedName>
    <definedName name="hgfhty">#REF!</definedName>
    <definedName name="HGHFH7">#REF!</definedName>
    <definedName name="hghhj">#REF!</definedName>
    <definedName name="hghydj">#REF!</definedName>
    <definedName name="hgjfjw">#REF!</definedName>
    <definedName name="HGJG">#REF!</definedName>
    <definedName name="hh">#REF!</definedName>
    <definedName name="hhh">#REF!</definedName>
    <definedName name="hhhhhh">#REF!</definedName>
    <definedName name="hhhhhho">#REF!</definedName>
    <definedName name="hhhhhpy">#REF!</definedName>
    <definedName name="hhhhth">#REF!</definedName>
    <definedName name="hhhyhyh">#REF!</definedName>
    <definedName name="hhtrhreh">#REF!</definedName>
    <definedName name="hjfg">#REF!</definedName>
    <definedName name="hjgh">#REF!</definedName>
    <definedName name="hjghj">#REF!</definedName>
    <definedName name="hjhjhg">#REF!</definedName>
    <definedName name="HJKH">#REF!</definedName>
    <definedName name="hjkjk">#REF!</definedName>
    <definedName name="hn">#REF!</definedName>
    <definedName name="hreer">#REF!</definedName>
    <definedName name="hrhth">#REF!</definedName>
    <definedName name="hrthtrh">#REF!</definedName>
    <definedName name="hsfg">#REF!</definedName>
    <definedName name="hthdrf">#REF!</definedName>
    <definedName name="htryrt7">#REF!</definedName>
    <definedName name="hyhjop">#REF!</definedName>
    <definedName name="hyhyh">#REF!</definedName>
    <definedName name="hyj">#REF!</definedName>
    <definedName name="hytirs">#REF!</definedName>
    <definedName name="i" localSheetId="1">#REF!</definedName>
    <definedName name="i">#REF!</definedName>
    <definedName name="i8i">#REF!</definedName>
    <definedName name="ii">#REF!</definedName>
    <definedName name="iii">#REF!</definedName>
    <definedName name="iiii">#REF!</definedName>
    <definedName name="iiiiiiik">#REF!</definedName>
    <definedName name="iiiiuh">#REF!</definedName>
    <definedName name="iktgvfmu">#REF!</definedName>
    <definedName name="INTERVENTORIA">#REF!</definedName>
    <definedName name="Io" localSheetId="1">#REF!</definedName>
    <definedName name="Io">#REF!</definedName>
    <definedName name="ITEM1">#REF!</definedName>
    <definedName name="ITEM3">#REF!</definedName>
    <definedName name="ITEM521">#REF!</definedName>
    <definedName name="IUI">#REF!</definedName>
    <definedName name="iuit7">#REF!</definedName>
    <definedName name="iul">#REF!</definedName>
    <definedName name="iuouio">#REF!</definedName>
    <definedName name="iuyi9">#REF!</definedName>
    <definedName name="iyuiuyi">#REF!</definedName>
    <definedName name="j">#REF!</definedName>
    <definedName name="jd">#REF!</definedName>
    <definedName name="jdh">#REF!</definedName>
    <definedName name="jeytj">#REF!</definedName>
    <definedName name="jfhjfrt">#REF!</definedName>
    <definedName name="jgfj">#REF!</definedName>
    <definedName name="jghj">#REF!</definedName>
    <definedName name="jgj">#REF!</definedName>
    <definedName name="jhg">#REF!</definedName>
    <definedName name="jhjyj">#REF!</definedName>
    <definedName name="JHK">#REF!</definedName>
    <definedName name="jhkgjkvf">#REF!</definedName>
    <definedName name="jj">#REF!</definedName>
    <definedName name="jjfq">#REF!</definedName>
    <definedName name="jjjhjddfg">#REF!</definedName>
    <definedName name="jjjjju">#REF!</definedName>
    <definedName name="jjujujty">#REF!</definedName>
    <definedName name="jjyjy">#REF!</definedName>
    <definedName name="jkk">#REF!</definedName>
    <definedName name="jkl">#REF!</definedName>
    <definedName name="JRYJ">#REF!</definedName>
    <definedName name="jtyj">#REF!</definedName>
    <definedName name="jtyry">#REF!</definedName>
    <definedName name="juj">#REF!</definedName>
    <definedName name="jujcx">#REF!</definedName>
    <definedName name="jujuj">#REF!</definedName>
    <definedName name="jujujuju">#REF!</definedName>
    <definedName name="JUL" localSheetId="1">#REF!</definedName>
    <definedName name="JUL">#REF!</definedName>
    <definedName name="JUN" localSheetId="1">#REF!</definedName>
    <definedName name="JUN">#REF!</definedName>
    <definedName name="juuuhb">#REF!</definedName>
    <definedName name="jyjt7">#REF!</definedName>
    <definedName name="jyt">#REF!</definedName>
    <definedName name="jytj">#REF!</definedName>
    <definedName name="jyuju">#REF!</definedName>
    <definedName name="jyujyuj">#REF!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L">#REF!</definedName>
    <definedName name="KHGGH">#REF!</definedName>
    <definedName name="khjk7">#REF!</definedName>
    <definedName name="kikik">#REF!</definedName>
    <definedName name="kjhkd">#REF!</definedName>
    <definedName name="kjk">#REF!</definedName>
    <definedName name="kjtrkjr">#REF!</definedName>
    <definedName name="KK" localSheetId="1">#REF!</definedName>
    <definedName name="KK">#REF!</definedName>
    <definedName name="kkkki">#REF!</definedName>
    <definedName name="kkkkkki">#REF!</definedName>
    <definedName name="krtrk">#REF!</definedName>
    <definedName name="kyr">#REF!</definedName>
    <definedName name="liuoo">#REF!</definedName>
    <definedName name="lkj">#REF!</definedName>
    <definedName name="LKJLJK">#REF!</definedName>
    <definedName name="lllllh">#REF!</definedName>
    <definedName name="lllllllo">#REF!</definedName>
    <definedName name="lolol">#REF!</definedName>
    <definedName name="LongEP">#REF!</definedName>
    <definedName name="Longitud" localSheetId="1">#REF!</definedName>
    <definedName name="Longitud">#REF!</definedName>
    <definedName name="Longitud1" localSheetId="1">#REF!</definedName>
    <definedName name="Longitud1">#REF!</definedName>
    <definedName name="Longitud2" localSheetId="1">#REF!</definedName>
    <definedName name="Longitud2">#REF!</definedName>
    <definedName name="LP" localSheetId="1">#REF!</definedName>
    <definedName name="LP">#REF!</definedName>
    <definedName name="lplpl">#REF!</definedName>
    <definedName name="LUGAR">#REF!</definedName>
    <definedName name="mafdsf">#REF!</definedName>
    <definedName name="mantenimiento" localSheetId="1">#REF!</definedName>
    <definedName name="mantenimiento">#REF!</definedName>
    <definedName name="mao">#REF!</definedName>
    <definedName name="maow">#REF!</definedName>
    <definedName name="MAR" localSheetId="1">#REF!</definedName>
    <definedName name="MAR">#REF!</definedName>
    <definedName name="masor">#REF!</definedName>
    <definedName name="MAY" localSheetId="1">#REF!</definedName>
    <definedName name="MAY">#REF!</definedName>
    <definedName name="mdd">#REF!</definedName>
    <definedName name="meg">#REF!</definedName>
    <definedName name="meses" localSheetId="1">#REF!</definedName>
    <definedName name="meses">#REF!</definedName>
    <definedName name="met">#REF!</definedName>
    <definedName name="metal">#REF!</definedName>
    <definedName name="mfgjrdt">#REF!</definedName>
    <definedName name="mghm">#REF!</definedName>
    <definedName name="Mínimo" localSheetId="1">#REF!</definedName>
    <definedName name="Mínimo">#REF!</definedName>
    <definedName name="mjmj">#REF!</definedName>
    <definedName name="mjmjmn">#REF!</definedName>
    <definedName name="mjnhgkio">#REF!</definedName>
    <definedName name="mmjmjh">#REF!</definedName>
    <definedName name="mmm">#REF!</definedName>
    <definedName name="mmmh">#REF!</definedName>
    <definedName name="mmmmmjyt">#REF!</definedName>
    <definedName name="mmmmmmg">#REF!</definedName>
    <definedName name="MN">#REF!</definedName>
    <definedName name="MO" localSheetId="1">#REF!</definedName>
    <definedName name="MO">#REF!</definedName>
    <definedName name="MOdificad">#REF!</definedName>
    <definedName name="mp">#REF!</definedName>
    <definedName name="MU" localSheetId="1">#REF!</definedName>
    <definedName name="MU">#REF!</definedName>
    <definedName name="MZ" localSheetId="1">#REF!</definedName>
    <definedName name="MZ">#REF!</definedName>
    <definedName name="n">#REF!</definedName>
    <definedName name="N.CicloRutas">#REF!</definedName>
    <definedName name="Nanden">#REF!</definedName>
    <definedName name="nbvnv">#REF!</definedName>
    <definedName name="NCalzadas">#REF!</definedName>
    <definedName name="NDHS">#REF!</definedName>
    <definedName name="nf">#REF!</definedName>
    <definedName name="nfg">#REF!</definedName>
    <definedName name="nfgn">#REF!</definedName>
    <definedName name="ngdn">#REF!</definedName>
    <definedName name="ngfh">#REF!</definedName>
    <definedName name="nhn">#REF!</definedName>
    <definedName name="nhncfgn">#REF!</definedName>
    <definedName name="nhndr">#REF!</definedName>
    <definedName name="nmmmm">#REF!</definedName>
    <definedName name="NN">#REF!</definedName>
    <definedName name="nndng">#REF!</definedName>
    <definedName name="nnn">#REF!</definedName>
    <definedName name="nnnhd">#REF!</definedName>
    <definedName name="nnnnn">#REF!</definedName>
    <definedName name="nnnnnd">#REF!</definedName>
    <definedName name="nnnnnf">#REF!</definedName>
    <definedName name="nnnnnh">#REF!</definedName>
    <definedName name="NOV" localSheetId="1">#REF!</definedName>
    <definedName name="NOV">#REF!</definedName>
    <definedName name="NP">#REF!</definedName>
    <definedName name="NUNI" localSheetId="1">#REF!</definedName>
    <definedName name="NUNI">#REF!</definedName>
    <definedName name="nxn">#REF!</definedName>
    <definedName name="ñpñpñ">#REF!</definedName>
    <definedName name="o9o9">#REF!</definedName>
    <definedName name="OBJETO">#REF!</definedName>
    <definedName name="OBSERVACIONES">#REF!</definedName>
    <definedName name="OCT" localSheetId="1">#REF!</definedName>
    <definedName name="OCT">#REF!</definedName>
    <definedName name="oiret">#REF!</definedName>
    <definedName name="oirgrth">#REF!</definedName>
    <definedName name="OIUOIU">#REF!</definedName>
    <definedName name="ooo">#REF!</definedName>
    <definedName name="ooooiii">#REF!</definedName>
    <definedName name="oooos">#REF!</definedName>
    <definedName name="ORIGEN">#REF!</definedName>
    <definedName name="ORO" localSheetId="1">#REF!</definedName>
    <definedName name="ORO">#REF!</definedName>
    <definedName name="p0p0">#REF!</definedName>
    <definedName name="PB" localSheetId="1">#REF!</definedName>
    <definedName name="PB">#REF!</definedName>
    <definedName name="PERMANENTE">#REF!</definedName>
    <definedName name="PESO14.2" localSheetId="1">#REF!</definedName>
    <definedName name="PESO14.2">#REF!</definedName>
    <definedName name="PESO14.3" localSheetId="1">#REF!</definedName>
    <definedName name="PESO14.3">#REF!</definedName>
    <definedName name="PESO14.4" localSheetId="1">#REF!</definedName>
    <definedName name="PESO14.4">#REF!</definedName>
    <definedName name="PKHK">#REF!</definedName>
    <definedName name="pkj">#REF!</definedName>
    <definedName name="PLAD">#REF!</definedName>
    <definedName name="PLPLUNN">#REF!</definedName>
    <definedName name="PMT" localSheetId="1">#REF!</definedName>
    <definedName name="PMT">#REF!</definedName>
    <definedName name="POIUP">#REF!</definedName>
    <definedName name="popop">#REF!</definedName>
    <definedName name="popp">#REF!</definedName>
    <definedName name="popvds">#REF!</definedName>
    <definedName name="pouig">#REF!</definedName>
    <definedName name="ppppp9">#REF!</definedName>
    <definedName name="pppppd">#REF!</definedName>
    <definedName name="pqroj">#REF!</definedName>
    <definedName name="pre" localSheetId="1">#REF!</definedName>
    <definedName name="pre">#REF!</definedName>
    <definedName name="PRESUPUESTADO" localSheetId="1">#REF!</definedName>
    <definedName name="PRESUPUESTADO">#REF!</definedName>
    <definedName name="Presupuesto">#REF!</definedName>
    <definedName name="PRIMER">#REF!</definedName>
    <definedName name="PRIMET">#REF!</definedName>
    <definedName name="PROA">#REF!</definedName>
    <definedName name="PROB">#REF!</definedName>
    <definedName name="PROC">#REF!</definedName>
    <definedName name="PROD">#REF!</definedName>
    <definedName name="PROE">#REF!</definedName>
    <definedName name="PROF">#REF!</definedName>
    <definedName name="PROVISIONALES">#REF!</definedName>
    <definedName name="ptope">#REF!</definedName>
    <definedName name="ptopes">#REF!</definedName>
    <definedName name="Q" localSheetId="1">#REF!</definedName>
    <definedName name="Q">#REF!</definedName>
    <definedName name="q1q1q">#REF!</definedName>
    <definedName name="qaedtguj">#REF!</definedName>
    <definedName name="QAQSWS">#REF!</definedName>
    <definedName name="qaqwwxcr">#REF!</definedName>
    <definedName name="qedcd">#REF!</definedName>
    <definedName name="QEFDEDFEW3E">#REF!</definedName>
    <definedName name="qeqewe">#REF!</definedName>
    <definedName name="qewj">#REF!</definedName>
    <definedName name="qqq" localSheetId="1">#REF!</definedName>
    <definedName name="qqq">#REF!</definedName>
    <definedName name="qqqqqw">#REF!</definedName>
    <definedName name="qw">#REF!</definedName>
    <definedName name="qwdas2">#REF!</definedName>
    <definedName name="qweqe">#REF!</definedName>
    <definedName name="qwqwqwj">#REF!</definedName>
    <definedName name="rege">#REF!</definedName>
    <definedName name="regresd">#REF!</definedName>
    <definedName name="regthio">#REF!</definedName>
    <definedName name="REJHE">#REF!</definedName>
    <definedName name="rer">#REF!</definedName>
    <definedName name="rererw">#REF!</definedName>
    <definedName name="rerg">#REF!</definedName>
    <definedName name="rerrrrw">#REF!</definedName>
    <definedName name="Resistenciaconductor" localSheetId="1">#REF!</definedName>
    <definedName name="Resistenciaconductor">#REF!</definedName>
    <definedName name="RESPONSABLE_CONTRATISTA">#REF!</definedName>
    <definedName name="RESPONSABLE_INTERVENTORIA">#REF!</definedName>
    <definedName name="RETTRE">#REF!</definedName>
    <definedName name="rety">#REF!</definedName>
    <definedName name="rewfreg">#REF!</definedName>
    <definedName name="rewr">#REF!</definedName>
    <definedName name="REWWER">#REF!</definedName>
    <definedName name="reyepoi">#REF!</definedName>
    <definedName name="reyety">#REF!</definedName>
    <definedName name="reyty">#REF!</definedName>
    <definedName name="reyyt">#REF!</definedName>
    <definedName name="rfhnhjyu">#REF!</definedName>
    <definedName name="rfrf">#REF!</definedName>
    <definedName name="rge">#REF!</definedName>
    <definedName name="rgegg">#REF!</definedName>
    <definedName name="rhh">#REF!</definedName>
    <definedName name="rhrtd">#REF!</definedName>
    <definedName name="rhtry">#REF!</definedName>
    <definedName name="rj">#REF!</definedName>
    <definedName name="rjjth">#REF!</definedName>
    <definedName name="rjy">#REF!</definedName>
    <definedName name="rkjyk">#REF!</definedName>
    <definedName name="rkru">#REF!</definedName>
    <definedName name="rky">#REF!</definedName>
    <definedName name="rrr">#REF!</definedName>
    <definedName name="rrrrrb">#REF!</definedName>
    <definedName name="rrrrrrre">#REF!</definedName>
    <definedName name="rrrrt">#REF!</definedName>
    <definedName name="rsdgsd5">#REF!</definedName>
    <definedName name="rt">#REF!</definedName>
    <definedName name="rte">#REF!</definedName>
    <definedName name="rteg">#REF!</definedName>
    <definedName name="rtert">#REF!</definedName>
    <definedName name="rtes">#REF!</definedName>
    <definedName name="rtewth">#REF!</definedName>
    <definedName name="rthjtj">#REF!</definedName>
    <definedName name="rthrthg">#REF!</definedName>
    <definedName name="rthtrh">#REF!</definedName>
    <definedName name="rtkk">#REF!</definedName>
    <definedName name="rttthy">#REF!</definedName>
    <definedName name="rtu">#REF!</definedName>
    <definedName name="rtug">#REF!</definedName>
    <definedName name="rtugsd">#REF!</definedName>
    <definedName name="rturtu">#REF!</definedName>
    <definedName name="rturu">#REF!</definedName>
    <definedName name="rtut">#REF!</definedName>
    <definedName name="rtutru">#REF!</definedName>
    <definedName name="rtuy">#REF!</definedName>
    <definedName name="rtyhr">#REF!</definedName>
    <definedName name="rtym">#REF!</definedName>
    <definedName name="rtyrey">#REF!</definedName>
    <definedName name="rtyrh">#REF!</definedName>
    <definedName name="RTYRTY">#REF!</definedName>
    <definedName name="rtyt">#REF!</definedName>
    <definedName name="rtytry">#REF!</definedName>
    <definedName name="ruru">#REF!</definedName>
    <definedName name="rutu">#REF!</definedName>
    <definedName name="rwt">#REF!</definedName>
    <definedName name="ry">#REF!</definedName>
    <definedName name="ryeryb">#REF!</definedName>
    <definedName name="rytrsdg">#REF!</definedName>
    <definedName name="S12EQ3R4R324R">#REF!</definedName>
    <definedName name="saa">#REF!</definedName>
    <definedName name="SAD">#REF!</definedName>
    <definedName name="SADF">#REF!</definedName>
    <definedName name="sadff">#REF!</definedName>
    <definedName name="sadfo">#REF!</definedName>
    <definedName name="safdp">#REF!</definedName>
    <definedName name="SALARIOMINIMO">#REF!</definedName>
    <definedName name="sbgfbgdr">#REF!</definedName>
    <definedName name="sd">#REF!</definedName>
    <definedName name="sdaf">#REF!</definedName>
    <definedName name="sdas">#REF!</definedName>
    <definedName name="sdasdf">#REF!</definedName>
    <definedName name="SDCDSCT">#REF!</definedName>
    <definedName name="SDFCE">#REF!</definedName>
    <definedName name="sdfd">#REF!</definedName>
    <definedName name="sdfds">#REF!</definedName>
    <definedName name="SDFDSO">#REF!</definedName>
    <definedName name="sdfdstp">#REF!</definedName>
    <definedName name="SDFEO">#REF!</definedName>
    <definedName name="sdfg">#REF!</definedName>
    <definedName name="sdfgdsfk">#REF!</definedName>
    <definedName name="sdfgsg">#REF!</definedName>
    <definedName name="SDFLJK">#REF!</definedName>
    <definedName name="sdfsd4">#REF!</definedName>
    <definedName name="SDFSDF">#REF!</definedName>
    <definedName name="sdfsdfb">#REF!</definedName>
    <definedName name="SDFSF">#REF!</definedName>
    <definedName name="sdfsv">#REF!</definedName>
    <definedName name="sdgfd">#REF!</definedName>
    <definedName name="sdgfgp">#REF!</definedName>
    <definedName name="sdgfiu">#REF!</definedName>
    <definedName name="sdgsd">#REF!</definedName>
    <definedName name="sdgsg">#REF!</definedName>
    <definedName name="SDIKOM">#REF!</definedName>
    <definedName name="sdsdfh">#REF!</definedName>
    <definedName name="seccion1">#REF!</definedName>
    <definedName name="seccion2">#REF!</definedName>
    <definedName name="SEP" localSheetId="1">#REF!</definedName>
    <definedName name="SEP">#REF!</definedName>
    <definedName name="setrj">#REF!</definedName>
    <definedName name="sett">#REF!</definedName>
    <definedName name="SF" localSheetId="1">#REF!</definedName>
    <definedName name="SF">#REF!</definedName>
    <definedName name="sfasf">#REF!</definedName>
    <definedName name="SFHSGFH">#REF!</definedName>
    <definedName name="sfsd">#REF!</definedName>
    <definedName name="sfsdf">#REF!</definedName>
    <definedName name="sfsdferg">#REF!</definedName>
    <definedName name="sfsdfs">#REF!</definedName>
    <definedName name="SGI_V_INDICES_CIRCUITO_CAUSA" localSheetId="1">#REF!</definedName>
    <definedName name="SGI_V_INDICES_CIRCUITO_CAUSA">#REF!</definedName>
    <definedName name="SJ" localSheetId="1">#REF!</definedName>
    <definedName name="SJ">#REF!</definedName>
    <definedName name="SM" localSheetId="1">#REF!</definedName>
    <definedName name="SM">#REF!</definedName>
    <definedName name="SMLMV" localSheetId="1">#REF!</definedName>
    <definedName name="SMLMV">#REF!</definedName>
    <definedName name="SOCIAL" localSheetId="1">#REF!</definedName>
    <definedName name="SOCIAL">#REF!</definedName>
    <definedName name="solver_adj" localSheetId="3" hidden="1">APU!$C$47</definedName>
    <definedName name="solver_adj" localSheetId="2" hidden="1">Presupuesto!$E$5</definedName>
    <definedName name="solver_cvg" localSheetId="3" hidden="1">0.0001</definedName>
    <definedName name="solver_cvg" localSheetId="2" hidden="1">0.0001</definedName>
    <definedName name="solver_drv" localSheetId="3" hidden="1">1</definedName>
    <definedName name="solver_drv" localSheetId="2" hidden="1">2</definedName>
    <definedName name="solver_eng" localSheetId="3" hidden="1">1</definedName>
    <definedName name="solver_eng" localSheetId="2" hidden="1">1</definedName>
    <definedName name="solver_est" localSheetId="3" hidden="1">1</definedName>
    <definedName name="solver_est" localSheetId="2" hidden="1">1</definedName>
    <definedName name="solver_itr" localSheetId="3" hidden="1">2147483647</definedName>
    <definedName name="solver_itr" localSheetId="2" hidden="1">2147483647</definedName>
    <definedName name="solver_mip" localSheetId="3" hidden="1">2147483647</definedName>
    <definedName name="solver_mip" localSheetId="2" hidden="1">2147483647</definedName>
    <definedName name="solver_mni" localSheetId="3" hidden="1">30</definedName>
    <definedName name="solver_mni" localSheetId="2" hidden="1">30</definedName>
    <definedName name="solver_mrt" localSheetId="3" hidden="1">0.075</definedName>
    <definedName name="solver_mrt" localSheetId="2" hidden="1">0.075</definedName>
    <definedName name="solver_msl" localSheetId="3" hidden="1">2</definedName>
    <definedName name="solver_msl" localSheetId="2" hidden="1">2</definedName>
    <definedName name="solver_neg" localSheetId="3" hidden="1">1</definedName>
    <definedName name="solver_neg" localSheetId="2" hidden="1">1</definedName>
    <definedName name="solver_nod" localSheetId="3" hidden="1">2147483647</definedName>
    <definedName name="solver_nod" localSheetId="2" hidden="1">2147483647</definedName>
    <definedName name="solver_num" localSheetId="3" hidden="1">0</definedName>
    <definedName name="solver_num" localSheetId="2" hidden="1">0</definedName>
    <definedName name="solver_nwt" localSheetId="3" hidden="1">1</definedName>
    <definedName name="solver_nwt" localSheetId="2" hidden="1">1</definedName>
    <definedName name="solver_opt" localSheetId="3" hidden="1">APU!#REF!</definedName>
    <definedName name="solver_opt" localSheetId="2" hidden="1">Presupuesto!$L$20</definedName>
    <definedName name="solver_pre" localSheetId="3" hidden="1">0.000001</definedName>
    <definedName name="solver_pre" localSheetId="2" hidden="1">0.000001</definedName>
    <definedName name="solver_rbv" localSheetId="3" hidden="1">1</definedName>
    <definedName name="solver_rbv" localSheetId="2" hidden="1">2</definedName>
    <definedName name="solver_rlx" localSheetId="3" hidden="1">2</definedName>
    <definedName name="solver_rlx" localSheetId="2" hidden="1">2</definedName>
    <definedName name="solver_rsd" localSheetId="3" hidden="1">0</definedName>
    <definedName name="solver_rsd" localSheetId="2" hidden="1">0</definedName>
    <definedName name="solver_scl" localSheetId="3" hidden="1">1</definedName>
    <definedName name="solver_scl" localSheetId="2" hidden="1">2</definedName>
    <definedName name="solver_sho" localSheetId="3" hidden="1">2</definedName>
    <definedName name="solver_sho" localSheetId="2" hidden="1">2</definedName>
    <definedName name="solver_ssz" localSheetId="3" hidden="1">100</definedName>
    <definedName name="solver_ssz" localSheetId="2" hidden="1">100</definedName>
    <definedName name="solver_tim" localSheetId="3" hidden="1">2147483647</definedName>
    <definedName name="solver_tim" localSheetId="2" hidden="1">2147483647</definedName>
    <definedName name="solver_tol" localSheetId="3" hidden="1">0.01</definedName>
    <definedName name="solver_tol" localSheetId="2" hidden="1">0.01</definedName>
    <definedName name="solver_typ" localSheetId="3" hidden="1">3</definedName>
    <definedName name="solver_typ" localSheetId="2" hidden="1">3</definedName>
    <definedName name="solver_val" localSheetId="3" hidden="1">5000000</definedName>
    <definedName name="solver_val" localSheetId="2" hidden="1">0</definedName>
    <definedName name="solver_ver" localSheetId="3" hidden="1">3</definedName>
    <definedName name="solver_ver" localSheetId="2" hidden="1">3</definedName>
    <definedName name="srwrwr">#REF!</definedName>
    <definedName name="SS">#REF!</definedName>
    <definedName name="sssss7">#REF!</definedName>
    <definedName name="sssssa">#REF!</definedName>
    <definedName name="sssssy">#REF!</definedName>
    <definedName name="st" localSheetId="1">#REF!</definedName>
    <definedName name="st">#REF!</definedName>
    <definedName name="stt">#REF!</definedName>
    <definedName name="SU" localSheetId="1">#REF!</definedName>
    <definedName name="SU">#REF!</definedName>
    <definedName name="SUBESTACIONES" localSheetId="1">#REF!</definedName>
    <definedName name="SUBESTACIONES">#REF!</definedName>
    <definedName name="Subrasante">#REF!</definedName>
    <definedName name="Summary">#REF!</definedName>
    <definedName name="SUPERVISOR_IDU">#REF!</definedName>
    <definedName name="swsw">#REF!</definedName>
    <definedName name="swsw3">#REF!</definedName>
    <definedName name="t5t5">#REF!</definedName>
    <definedName name="tabla2" localSheetId="1">#REF!</definedName>
    <definedName name="tabla2">#REF!</definedName>
    <definedName name="TB" localSheetId="1">#REF!</definedName>
    <definedName name="TB">#REF!</definedName>
    <definedName name="tdy">#REF!</definedName>
    <definedName name="TE" localSheetId="1">#REF!</definedName>
    <definedName name="TE">#REF!</definedName>
    <definedName name="tewst">#REF!</definedName>
    <definedName name="teytrh">#REF!</definedName>
    <definedName name="thdh">#REF!</definedName>
    <definedName name="thtj">#REF!</definedName>
    <definedName name="TIPO">#REF!</definedName>
    <definedName name="Tipopav">#REF!</definedName>
    <definedName name="tipov">#REF!</definedName>
    <definedName name="tipov2">#REF!</definedName>
    <definedName name="To" localSheetId="1">#REF!</definedName>
    <definedName name="To">#REF!</definedName>
    <definedName name="tortas">#REF!</definedName>
    <definedName name="tortas2">#REF!</definedName>
    <definedName name="Total" localSheetId="1">#REF!</definedName>
    <definedName name="Total">#REF!</definedName>
    <definedName name="Total_Kilometro_típico_aereo_11.4_kV" localSheetId="1">#REF!</definedName>
    <definedName name="Total_Kilometro_típico_aereo_11.4_kV">#REF!</definedName>
    <definedName name="Total_Kilometro_típico_aereo_34.5_kV" localSheetId="1">#REF!</definedName>
    <definedName name="Total_Kilometro_típico_aereo_34.5_kV">#REF!</definedName>
    <definedName name="Total_Kilometro_típico_aereo_rural_11.4kV" localSheetId="1">#REF!</definedName>
    <definedName name="Total_Kilometro_típico_aereo_rural_11.4kV">#REF!</definedName>
    <definedName name="Total_Kilometro_típico_aereo_rural_34.5kV" localSheetId="1">#REF!</definedName>
    <definedName name="Total_Kilometro_típico_aereo_rural_34.5kV">#REF!</definedName>
    <definedName name="Total_Kilometro_típico_subterraneo_11.4_kV" localSheetId="1">#REF!</definedName>
    <definedName name="Total_Kilometro_típico_subterraneo_11.4_kV">#REF!</definedName>
    <definedName name="Total_Kilometro_típico_subterraneo_34.5_kV" localSheetId="1">#REF!</definedName>
    <definedName name="Total_Kilometro_típico_subterraneo_34.5_kV">#REF!</definedName>
    <definedName name="tr">#REF!</definedName>
    <definedName name="TRAMO">#REF!</definedName>
    <definedName name="trest">#REF!</definedName>
    <definedName name="tret">#REF!</definedName>
    <definedName name="trh">#REF!</definedName>
    <definedName name="trhfh">#REF!</definedName>
    <definedName name="trjfgjh">#REF!</definedName>
    <definedName name="tru">#REF!</definedName>
    <definedName name="truds">#REF!</definedName>
    <definedName name="trutu">#REF!</definedName>
    <definedName name="trydfg">#REF!</definedName>
    <definedName name="trydtrygf">#REF!</definedName>
    <definedName name="tryery">#REF!</definedName>
    <definedName name="tryi6">#REF!</definedName>
    <definedName name="tryrth">#REF!</definedName>
    <definedName name="tsert">#REF!</definedName>
    <definedName name="TTR">#REF!</definedName>
    <definedName name="ttrff">#REF!</definedName>
    <definedName name="ttt">#REF!</definedName>
    <definedName name="tttt7">#REF!</definedName>
    <definedName name="tttthy">#REF!</definedName>
    <definedName name="ttttr">#REF!</definedName>
    <definedName name="ttttt">#REF!</definedName>
    <definedName name="TU" localSheetId="1">#REF!</definedName>
    <definedName name="TU">#REF!</definedName>
    <definedName name="tur">#REF!</definedName>
    <definedName name="turu">#REF!</definedName>
    <definedName name="twer">#REF!</definedName>
    <definedName name="twet">#REF!</definedName>
    <definedName name="ty">#REF!</definedName>
    <definedName name="tyery">#REF!</definedName>
    <definedName name="tyj">#REF!</definedName>
    <definedName name="tyjtyj">#REF!</definedName>
    <definedName name="tyjytjuyjuy">#REF!</definedName>
    <definedName name="tyk">#REF!</definedName>
    <definedName name="tym">#REF!</definedName>
    <definedName name="tyr">#REF!</definedName>
    <definedName name="tytgfhgfh">#REF!</definedName>
    <definedName name="tyty">#REF!</definedName>
    <definedName name="TYUIYI">#REF!</definedName>
    <definedName name="tyujh">#REF!</definedName>
    <definedName name="tyuty">#REF!</definedName>
    <definedName name="tyutyu">#REF!</definedName>
    <definedName name="tyxg">#REF!</definedName>
    <definedName name="u3u">#REF!</definedName>
    <definedName name="u7u7">#REF!</definedName>
    <definedName name="UI">#REF!</definedName>
    <definedName name="uijhj">#REF!</definedName>
    <definedName name="uio">#REF!</definedName>
    <definedName name="uiou">#REF!</definedName>
    <definedName name="uir">#REF!</definedName>
    <definedName name="uituii">#REF!</definedName>
    <definedName name="uityjj">#REF!</definedName>
    <definedName name="uiufgj">#REF!</definedName>
    <definedName name="UIUYI">#REF!</definedName>
    <definedName name="UM" localSheetId="1">#REF!</definedName>
    <definedName name="UM">#REF!</definedName>
    <definedName name="UNIDAD1">#REF!</definedName>
    <definedName name="UNIDAD521">#REF!</definedName>
    <definedName name="UOUIV">#REF!</definedName>
    <definedName name="uryur">#REF!</definedName>
    <definedName name="US" localSheetId="1">#REF!</definedName>
    <definedName name="US">#REF!</definedName>
    <definedName name="uu">#REF!</definedName>
    <definedName name="uuu">#REF!</definedName>
    <definedName name="uuuuo">#REF!</definedName>
    <definedName name="uuuuuj">#REF!</definedName>
    <definedName name="uwkap">#REF!</definedName>
    <definedName name="uyiyiy">#REF!</definedName>
    <definedName name="uytu">#REF!</definedName>
    <definedName name="uyur">#REF!</definedName>
    <definedName name="v">#REF!</definedName>
    <definedName name="Valoracion">#REF!</definedName>
    <definedName name="VALORACIÓN">#REF!</definedName>
    <definedName name="vbvbvbvb">#REF!</definedName>
    <definedName name="vdfvuio">#REF!</definedName>
    <definedName name="vdsvnj">#REF!</definedName>
    <definedName name="VE" localSheetId="1">#REF!</definedName>
    <definedName name="VE">#REF!</definedName>
    <definedName name="vfbgnhyt">#REF!</definedName>
    <definedName name="vfvdv">#REF!</definedName>
    <definedName name="vfvf">#REF!</definedName>
    <definedName name="VGDFGDFG">#REF!</definedName>
    <definedName name="VI" localSheetId="1">#REF!</definedName>
    <definedName name="VI">#REF!</definedName>
    <definedName name="vk">#REF!</definedName>
    <definedName name="vnbvxb">#REF!</definedName>
    <definedName name="VNVBN">#REF!</definedName>
    <definedName name="vsdfj">#REF!</definedName>
    <definedName name="vt">#REF!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vcxv">#REF!</definedName>
    <definedName name="vvvvt">#REF!</definedName>
    <definedName name="vvvvvvf">#REF!</definedName>
    <definedName name="vy">#REF!</definedName>
    <definedName name="w2w2w">#REF!</definedName>
    <definedName name="Wabordador">#REF!</definedName>
    <definedName name="Wcalzada">#REF!</definedName>
    <definedName name="WcicloRuta">#REF!</definedName>
    <definedName name="WDWEFDEWF">#REF!</definedName>
    <definedName name="werew">#REF!</definedName>
    <definedName name="WEREWR">#REF!</definedName>
    <definedName name="werfdsf">#REF!</definedName>
    <definedName name="werh">#REF!</definedName>
    <definedName name="wersfdfrguyo">#REF!</definedName>
    <definedName name="werwr">#REF!</definedName>
    <definedName name="WERWVN">#REF!</definedName>
    <definedName name="wetrew">#REF!</definedName>
    <definedName name="wettt">#REF!</definedName>
    <definedName name="wetwretd">#REF!</definedName>
    <definedName name="wew">#REF!</definedName>
    <definedName name="wffag">#REF!</definedName>
    <definedName name="Wpeatonal">#REF!</definedName>
    <definedName name="WQEEWQ">#REF!</definedName>
    <definedName name="wrn.civil._.works.">#REF!</definedName>
    <definedName name="wrn.ESTADO._.REHABILITACION.">#REF!</definedName>
    <definedName name="wrn.FORMATOS.">#REF!</definedName>
    <definedName name="wrn.GENERAL.">#REF!</definedName>
    <definedName name="wrn.GERENCIA.">#REF!</definedName>
    <definedName name="wrn.via.">#REF!</definedName>
    <definedName name="Wseparador">#REF!</definedName>
    <definedName name="wsnhed">#REF!</definedName>
    <definedName name="wswswsqa">#REF!</definedName>
    <definedName name="wtt">#REF!</definedName>
    <definedName name="wwded3">#REF!</definedName>
    <definedName name="www" localSheetId="1">#REF!</definedName>
    <definedName name="www">#REF!</definedName>
    <definedName name="wwwwe">#REF!</definedName>
    <definedName name="wyty">#REF!</definedName>
    <definedName name="x" localSheetId="1">#REF!</definedName>
    <definedName name="x">#REF!</definedName>
    <definedName name="xcbvbs">#REF!</definedName>
    <definedName name="XSW">#REF!</definedName>
    <definedName name="xsxs">#REF!</definedName>
    <definedName name="xx" localSheetId="1">#REF!</definedName>
    <definedName name="xx">#REF!</definedName>
    <definedName name="xxfg">#REF!</definedName>
    <definedName name="xxx" localSheetId="1">#REF!</definedName>
    <definedName name="xxx">#REF!</definedName>
    <definedName name="XXXX">#REF!</definedName>
    <definedName name="xxxxxds">#REF!</definedName>
    <definedName name="xxxxxxxxxx29">#REF!</definedName>
    <definedName name="XZS">#REF!</definedName>
    <definedName name="XZXZV">#REF!</definedName>
    <definedName name="y" localSheetId="1">#REF!</definedName>
    <definedName name="y">#REF!</definedName>
    <definedName name="y6y6">#REF!</definedName>
    <definedName name="yery">#REF!</definedName>
    <definedName name="yhy">#REF!</definedName>
    <definedName name="yjyj">#REF!</definedName>
    <definedName name="yrey">#REF!</definedName>
    <definedName name="yry">#REF!</definedName>
    <definedName name="ytj">#REF!</definedName>
    <definedName name="ytjt6">#REF!</definedName>
    <definedName name="ytrwyr">#REF!</definedName>
    <definedName name="ytry">#REF!</definedName>
    <definedName name="ytryrty">#REF!</definedName>
    <definedName name="YTRYUYT">#REF!</definedName>
    <definedName name="ytudfgd">#REF!</definedName>
    <definedName name="yturtu7">#REF!</definedName>
    <definedName name="yturu">#REF!</definedName>
    <definedName name="ytuytfgh">#REF!</definedName>
    <definedName name="yty">#REF!</definedName>
    <definedName name="ytyyh">#REF!</definedName>
    <definedName name="ytzacdfg">#REF!</definedName>
    <definedName name="yu">#REF!</definedName>
    <definedName name="yudre54">#REF!</definedName>
    <definedName name="yuhgh">#REF!</definedName>
    <definedName name="yutu">#REF!</definedName>
    <definedName name="yuuiiy">#REF!</definedName>
    <definedName name="yuuuuuu">#REF!</definedName>
    <definedName name="yy">#REF!</definedName>
    <definedName name="yyy">#REF!</definedName>
    <definedName name="yyyuh">#REF!</definedName>
    <definedName name="yyyyhhh">#REF!</definedName>
    <definedName name="yyyyyf">#REF!</definedName>
    <definedName name="Z_086A872D_15DF_436A_8459_CE22F6819FF4_.wvu.Rows">#REF!</definedName>
    <definedName name="Z_D55C8B2E_861A_459E_9D09_3AF38A1DE99E_.wvu.Rows">#REF!</definedName>
    <definedName name="Z_F540D718_D9AA_403F_AE49_60D937FD77E5_.wvu.Rows">#REF!</definedName>
    <definedName name="ZAQ">#REF!</definedName>
    <definedName name="zdervr">#REF!</definedName>
    <definedName name="zxczds">#REF!</definedName>
    <definedName name="zxsdftyu">#REF!</definedName>
    <definedName name="zxvxczv">#REF!</definedName>
  </definedName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10" i="1"/>
  <c r="E7" i="1"/>
  <c r="A457" i="12"/>
  <c r="A414" i="12"/>
  <c r="A372" i="12"/>
  <c r="A329" i="12"/>
  <c r="A282" i="12"/>
  <c r="A234" i="12"/>
  <c r="A193" i="12"/>
  <c r="A90" i="12"/>
  <c r="A89" i="12"/>
  <c r="A38" i="12"/>
  <c r="A37" i="12"/>
  <c r="A235" i="12"/>
  <c r="E8" i="1"/>
  <c r="C468" i="12"/>
  <c r="C467" i="12"/>
  <c r="C466" i="12"/>
  <c r="C465" i="12"/>
  <c r="C464" i="12"/>
  <c r="C463" i="12"/>
  <c r="C425" i="12"/>
  <c r="C424" i="12"/>
  <c r="C423" i="12"/>
  <c r="C422" i="12"/>
  <c r="C421" i="12"/>
  <c r="C420" i="12"/>
  <c r="C383" i="12"/>
  <c r="C382" i="12"/>
  <c r="C381" i="12"/>
  <c r="C380" i="12"/>
  <c r="C379" i="12"/>
  <c r="C378" i="12"/>
  <c r="C340" i="12"/>
  <c r="C339" i="12"/>
  <c r="C338" i="12"/>
  <c r="C337" i="12"/>
  <c r="C336" i="12"/>
  <c r="C335" i="12"/>
  <c r="C293" i="12"/>
  <c r="C292" i="12"/>
  <c r="C291" i="12"/>
  <c r="C290" i="12"/>
  <c r="C289" i="12"/>
  <c r="C288" i="12"/>
  <c r="C248" i="12"/>
  <c r="C247" i="12"/>
  <c r="C246" i="12"/>
  <c r="C245" i="12"/>
  <c r="C244" i="12"/>
  <c r="C243" i="12"/>
  <c r="C207" i="12"/>
  <c r="C206" i="12"/>
  <c r="C205" i="12"/>
  <c r="C204" i="12"/>
  <c r="C203" i="12"/>
  <c r="C202" i="12"/>
  <c r="C155" i="12"/>
  <c r="C154" i="12"/>
  <c r="C153" i="12"/>
  <c r="C152" i="12"/>
  <c r="C151" i="12"/>
  <c r="C150" i="12"/>
  <c r="C103" i="12"/>
  <c r="C102" i="12"/>
  <c r="C101" i="12"/>
  <c r="C100" i="12"/>
  <c r="C99" i="12"/>
  <c r="C98" i="12"/>
  <c r="C52" i="12"/>
  <c r="C51" i="12"/>
  <c r="C50" i="12"/>
  <c r="C49" i="12"/>
  <c r="C48" i="12"/>
  <c r="C476" i="12"/>
  <c r="E476" i="12"/>
  <c r="C71" i="12"/>
  <c r="C70" i="12"/>
  <c r="E432" i="12"/>
  <c r="C432" i="12"/>
  <c r="E390" i="12"/>
  <c r="C390" i="12"/>
  <c r="E347" i="12"/>
  <c r="C347" i="12"/>
  <c r="E300" i="12"/>
  <c r="C300" i="12"/>
  <c r="E255" i="12"/>
  <c r="C255" i="12"/>
  <c r="E214" i="12"/>
  <c r="C214" i="12"/>
  <c r="E164" i="12"/>
  <c r="C164" i="12"/>
  <c r="E110" i="12"/>
  <c r="C110" i="12"/>
  <c r="E61" i="12"/>
  <c r="C61" i="12"/>
  <c r="E7" i="12"/>
  <c r="C7" i="12"/>
  <c r="D357" i="12"/>
  <c r="E175" i="12"/>
  <c r="D141" i="12"/>
  <c r="D140" i="12"/>
  <c r="E509" i="12" l="1"/>
  <c r="E508" i="12"/>
  <c r="E507" i="12"/>
  <c r="E506" i="12"/>
  <c r="E505" i="12"/>
  <c r="E504" i="12"/>
  <c r="E498" i="12"/>
  <c r="E501" i="12" s="1"/>
  <c r="E493" i="12"/>
  <c r="E495" i="12" s="1"/>
  <c r="E488" i="12"/>
  <c r="E487" i="12"/>
  <c r="E486" i="12"/>
  <c r="E485" i="12"/>
  <c r="E479" i="12"/>
  <c r="E468" i="12"/>
  <c r="E467" i="12"/>
  <c r="E466" i="12"/>
  <c r="E465" i="12"/>
  <c r="E464" i="12"/>
  <c r="E463" i="12"/>
  <c r="E452" i="12"/>
  <c r="E446" i="12"/>
  <c r="E445" i="12"/>
  <c r="C444" i="12"/>
  <c r="E444" i="12" s="1"/>
  <c r="E443" i="12"/>
  <c r="E442" i="12"/>
  <c r="E441" i="12"/>
  <c r="E425" i="12"/>
  <c r="E424" i="12"/>
  <c r="E423" i="12"/>
  <c r="E422" i="12"/>
  <c r="E421" i="12"/>
  <c r="E420" i="12"/>
  <c r="D414" i="12"/>
  <c r="E409" i="12"/>
  <c r="E404" i="12"/>
  <c r="E403" i="12"/>
  <c r="C402" i="12"/>
  <c r="E402" i="12" s="1"/>
  <c r="E401" i="12"/>
  <c r="E400" i="12"/>
  <c r="E399" i="12"/>
  <c r="E383" i="12"/>
  <c r="E382" i="12"/>
  <c r="E381" i="12"/>
  <c r="E380" i="12"/>
  <c r="E379" i="12"/>
  <c r="E378" i="12"/>
  <c r="E366" i="12"/>
  <c r="E365" i="12"/>
  <c r="E360" i="12"/>
  <c r="E359" i="12"/>
  <c r="E358" i="12"/>
  <c r="E357" i="12"/>
  <c r="E350" i="12"/>
  <c r="E340" i="12"/>
  <c r="E339" i="12"/>
  <c r="E338" i="12"/>
  <c r="E337" i="12"/>
  <c r="E336" i="12"/>
  <c r="E335" i="12"/>
  <c r="D329" i="12"/>
  <c r="E323" i="12"/>
  <c r="E322" i="12"/>
  <c r="E316" i="12"/>
  <c r="E315" i="12"/>
  <c r="C314" i="12"/>
  <c r="E314" i="12" s="1"/>
  <c r="E313" i="12"/>
  <c r="E312" i="12"/>
  <c r="E311" i="12"/>
  <c r="E303" i="12"/>
  <c r="E308" i="12" s="1"/>
  <c r="E293" i="12"/>
  <c r="E292" i="12"/>
  <c r="E291" i="12"/>
  <c r="E290" i="12"/>
  <c r="E289" i="12"/>
  <c r="E288" i="12"/>
  <c r="D282" i="12"/>
  <c r="E277" i="12"/>
  <c r="E276" i="12"/>
  <c r="E275" i="12"/>
  <c r="E270" i="12"/>
  <c r="E269" i="12"/>
  <c r="E268" i="12"/>
  <c r="E267" i="12"/>
  <c r="E266" i="12"/>
  <c r="E265" i="12"/>
  <c r="E258" i="12"/>
  <c r="E248" i="12"/>
  <c r="E247" i="12"/>
  <c r="E246" i="12"/>
  <c r="E245" i="12"/>
  <c r="E244" i="12"/>
  <c r="E243" i="12"/>
  <c r="C235" i="12"/>
  <c r="D235" i="12"/>
  <c r="D234" i="12"/>
  <c r="E228" i="12"/>
  <c r="E222" i="12"/>
  <c r="E225" i="12" s="1"/>
  <c r="E218" i="12"/>
  <c r="E207" i="12"/>
  <c r="E206" i="12"/>
  <c r="E205" i="12"/>
  <c r="E204" i="12"/>
  <c r="E203" i="12"/>
  <c r="E202" i="12"/>
  <c r="E195" i="12"/>
  <c r="E194" i="12"/>
  <c r="E185" i="12"/>
  <c r="E180" i="12"/>
  <c r="E179" i="12"/>
  <c r="E178" i="12"/>
  <c r="E177" i="12"/>
  <c r="E176" i="12"/>
  <c r="E174" i="12"/>
  <c r="E173" i="12"/>
  <c r="E169" i="12"/>
  <c r="E155" i="12"/>
  <c r="E154" i="12"/>
  <c r="E153" i="12"/>
  <c r="E152" i="12"/>
  <c r="E151" i="12"/>
  <c r="E150" i="12"/>
  <c r="E146" i="12"/>
  <c r="E142" i="12"/>
  <c r="E134" i="12"/>
  <c r="E133" i="12"/>
  <c r="E132" i="12"/>
  <c r="E128" i="12"/>
  <c r="E127" i="12"/>
  <c r="E126" i="12"/>
  <c r="E125" i="12"/>
  <c r="E124" i="12"/>
  <c r="E123" i="12"/>
  <c r="E122" i="12"/>
  <c r="E118" i="12"/>
  <c r="E117" i="12"/>
  <c r="E116" i="12"/>
  <c r="E115" i="12"/>
  <c r="E113" i="12"/>
  <c r="E103" i="12"/>
  <c r="E102" i="12"/>
  <c r="E101" i="12"/>
  <c r="E100" i="12"/>
  <c r="E99" i="12"/>
  <c r="E98" i="12"/>
  <c r="E91" i="12"/>
  <c r="D90" i="12"/>
  <c r="D89" i="12"/>
  <c r="E81" i="12"/>
  <c r="E75" i="12"/>
  <c r="E74" i="12"/>
  <c r="E73" i="12"/>
  <c r="E72" i="12"/>
  <c r="E71" i="12"/>
  <c r="E70" i="12"/>
  <c r="E66" i="12"/>
  <c r="E65" i="12"/>
  <c r="E52" i="12"/>
  <c r="E51" i="12"/>
  <c r="E50" i="12"/>
  <c r="E49" i="12"/>
  <c r="E48" i="12"/>
  <c r="E47" i="12"/>
  <c r="E39" i="12"/>
  <c r="C38" i="12"/>
  <c r="D38" i="12"/>
  <c r="D37" i="12"/>
  <c r="E31" i="12"/>
  <c r="E30" i="12"/>
  <c r="E29" i="12"/>
  <c r="E25" i="12"/>
  <c r="E24" i="12"/>
  <c r="E23" i="12"/>
  <c r="E22" i="12"/>
  <c r="E21" i="12"/>
  <c r="E20" i="12"/>
  <c r="E19" i="12"/>
  <c r="E15" i="12"/>
  <c r="E14" i="12"/>
  <c r="E13" i="12"/>
  <c r="E12" i="12"/>
  <c r="F18" i="1"/>
  <c r="F17" i="1"/>
  <c r="F16" i="1"/>
  <c r="H16" i="7"/>
  <c r="E11" i="1" l="1"/>
  <c r="E362" i="12"/>
  <c r="E26" i="12"/>
  <c r="D193" i="12"/>
  <c r="E512" i="12"/>
  <c r="D372" i="12"/>
  <c r="D457" i="12"/>
  <c r="E482" i="12"/>
  <c r="E454" i="12"/>
  <c r="E411" i="12"/>
  <c r="E231" i="12"/>
  <c r="E190" i="12"/>
  <c r="E129" i="12"/>
  <c r="E86" i="12"/>
  <c r="E78" i="12"/>
  <c r="E326" i="12"/>
  <c r="E272" i="12"/>
  <c r="E182" i="12"/>
  <c r="E37" i="12"/>
  <c r="E89" i="12"/>
  <c r="E137" i="12"/>
  <c r="E490" i="12"/>
  <c r="E513" i="12" s="1"/>
  <c r="E514" i="12" s="1"/>
  <c r="F13" i="1" s="1"/>
  <c r="G13" i="1" s="1"/>
  <c r="E319" i="12"/>
  <c r="E471" i="12"/>
  <c r="E406" i="12"/>
  <c r="E34" i="12"/>
  <c r="E369" i="12"/>
  <c r="E55" i="12"/>
  <c r="E106" i="12"/>
  <c r="E386" i="12"/>
  <c r="E449" i="12"/>
  <c r="E140" i="12"/>
  <c r="E158" i="12"/>
  <c r="E90" i="12"/>
  <c r="E343" i="12"/>
  <c r="E38" i="12"/>
  <c r="E282" i="12"/>
  <c r="E296" i="12"/>
  <c r="E235" i="12"/>
  <c r="E414" i="12"/>
  <c r="E210" i="12"/>
  <c r="E251" i="12"/>
  <c r="E428" i="12"/>
  <c r="E234" i="12"/>
  <c r="E329" i="12"/>
  <c r="E236" i="12"/>
  <c r="E279" i="12"/>
  <c r="E141" i="12"/>
  <c r="E457" i="12" l="1"/>
  <c r="E372" i="12"/>
  <c r="E193" i="12"/>
  <c r="E44" i="12"/>
  <c r="D11" i="12" s="1"/>
  <c r="E11" i="12" s="1"/>
  <c r="E95" i="12"/>
  <c r="D64" i="12" s="1"/>
  <c r="E64" i="12" s="1"/>
  <c r="E67" i="12" s="1"/>
  <c r="E107" i="12" s="1"/>
  <c r="E108" i="12" s="1"/>
  <c r="F4" i="1" s="1"/>
  <c r="G4" i="1" s="1"/>
  <c r="E147" i="12"/>
  <c r="D114" i="12" s="1"/>
  <c r="E114" i="12" s="1"/>
  <c r="E119" i="12" s="1"/>
  <c r="E161" i="12" s="1"/>
  <c r="E162" i="12" s="1"/>
  <c r="E332" i="12"/>
  <c r="E344" i="12" s="1"/>
  <c r="E345" i="12" s="1"/>
  <c r="F9" i="1" s="1"/>
  <c r="E417" i="12"/>
  <c r="D393" i="12" s="1"/>
  <c r="E393" i="12" s="1"/>
  <c r="E396" i="12" s="1"/>
  <c r="E285" i="12"/>
  <c r="D259" i="12" s="1"/>
  <c r="E259" i="12" s="1"/>
  <c r="E262" i="12" s="1"/>
  <c r="E297" i="12" s="1"/>
  <c r="E298" i="12" s="1"/>
  <c r="F8" i="1" s="1"/>
  <c r="G8" i="1" s="1"/>
  <c r="E240" i="12"/>
  <c r="E375" i="12" l="1"/>
  <c r="E199" i="12"/>
  <c r="E460" i="12"/>
  <c r="D10" i="12"/>
  <c r="E10" i="12" s="1"/>
  <c r="E16" i="12" s="1"/>
  <c r="E58" i="12" s="1"/>
  <c r="E59" i="12" s="1"/>
  <c r="F3" i="1" s="1"/>
  <c r="G3" i="1" s="1"/>
  <c r="E429" i="12"/>
  <c r="E430" i="12" s="1"/>
  <c r="F11" i="1" s="1"/>
  <c r="G11" i="1" s="1"/>
  <c r="F5" i="1"/>
  <c r="G5" i="1" s="1"/>
  <c r="D217" i="12"/>
  <c r="E217" i="12" s="1"/>
  <c r="E219" i="12" s="1"/>
  <c r="E252" i="12" s="1"/>
  <c r="E253" i="12" s="1"/>
  <c r="F7" i="1" s="1"/>
  <c r="G7" i="1" s="1"/>
  <c r="D435" i="12" l="1"/>
  <c r="E435" i="12" s="1"/>
  <c r="E438" i="12" s="1"/>
  <c r="E472" i="12" s="1"/>
  <c r="E473" i="12" s="1"/>
  <c r="F12" i="1" s="1"/>
  <c r="D168" i="12"/>
  <c r="E168" i="12" s="1"/>
  <c r="D167" i="12"/>
  <c r="E167" i="12" s="1"/>
  <c r="D351" i="12"/>
  <c r="E351" i="12" s="1"/>
  <c r="E354" i="12" s="1"/>
  <c r="E387" i="12" s="1"/>
  <c r="E388" i="12" s="1"/>
  <c r="F10" i="1" s="1"/>
  <c r="G10" i="1" s="1"/>
  <c r="B41" i="11"/>
  <c r="B37" i="11"/>
  <c r="G33" i="11"/>
  <c r="G37" i="11" s="1"/>
  <c r="G41" i="11" s="1"/>
  <c r="G45" i="11" s="1"/>
  <c r="G29" i="11"/>
  <c r="G25" i="11"/>
  <c r="E11" i="11"/>
  <c r="F11" i="11" s="1"/>
  <c r="G11" i="11" s="1"/>
  <c r="C51" i="11" s="1"/>
  <c r="E10" i="11"/>
  <c r="F10" i="11" s="1"/>
  <c r="G10" i="11" s="1"/>
  <c r="B51" i="11" s="1"/>
  <c r="E8" i="11"/>
  <c r="E9" i="11" s="1"/>
  <c r="F9" i="11" s="1"/>
  <c r="G9" i="11" s="1"/>
  <c r="B47" i="11" s="1"/>
  <c r="E7" i="11"/>
  <c r="F7" i="11" s="1"/>
  <c r="G7" i="11" s="1"/>
  <c r="B39" i="11" s="1"/>
  <c r="E6" i="11"/>
  <c r="F6" i="11" s="1"/>
  <c r="G6" i="11" s="1"/>
  <c r="E5" i="11"/>
  <c r="F5" i="11" s="1"/>
  <c r="G5" i="11" s="1"/>
  <c r="B15" i="11" s="1"/>
  <c r="B2" i="11"/>
  <c r="B3" i="11" s="1"/>
  <c r="E170" i="12" l="1"/>
  <c r="E211" i="12" s="1"/>
  <c r="E212" i="12" s="1"/>
  <c r="F6" i="1" s="1"/>
  <c r="G6" i="1" s="1"/>
  <c r="G12" i="1"/>
  <c r="G9" i="1"/>
  <c r="F15" i="11"/>
  <c r="E15" i="11"/>
  <c r="D15" i="11"/>
  <c r="C15" i="11"/>
  <c r="G15" i="11" s="1"/>
  <c r="C47" i="11"/>
  <c r="C35" i="11"/>
  <c r="F27" i="11"/>
  <c r="F39" i="11"/>
  <c r="E27" i="11"/>
  <c r="E39" i="11"/>
  <c r="D27" i="11"/>
  <c r="D39" i="11"/>
  <c r="C27" i="11"/>
  <c r="F19" i="11"/>
  <c r="C43" i="11"/>
  <c r="F51" i="11"/>
  <c r="E51" i="11"/>
  <c r="C39" i="11"/>
  <c r="E19" i="11"/>
  <c r="D19" i="11"/>
  <c r="E43" i="11"/>
  <c r="D51" i="11"/>
  <c r="D31" i="11"/>
  <c r="F43" i="11"/>
  <c r="F31" i="11"/>
  <c r="C19" i="11"/>
  <c r="E31" i="11"/>
  <c r="D43" i="11"/>
  <c r="C31" i="11"/>
  <c r="F23" i="11"/>
  <c r="E23" i="11"/>
  <c r="F47" i="11"/>
  <c r="F35" i="11"/>
  <c r="D23" i="11"/>
  <c r="E35" i="11"/>
  <c r="C23" i="11"/>
  <c r="D35" i="11"/>
  <c r="E47" i="11"/>
  <c r="D47" i="11"/>
  <c r="B35" i="11"/>
  <c r="B27" i="11"/>
  <c r="B19" i="11"/>
  <c r="B31" i="11"/>
  <c r="B23" i="11"/>
  <c r="F8" i="11"/>
  <c r="G8" i="11" s="1"/>
  <c r="B43" i="11" s="1"/>
  <c r="G15" i="1" l="1"/>
  <c r="C6" i="7" s="1"/>
  <c r="H15" i="11"/>
  <c r="I15" i="11"/>
  <c r="J15" i="11" s="1"/>
  <c r="G51" i="11"/>
  <c r="I51" i="11" s="1"/>
  <c r="G47" i="11"/>
  <c r="I47" i="11" s="1"/>
  <c r="G39" i="11"/>
  <c r="H39" i="11" s="1"/>
  <c r="G43" i="11"/>
  <c r="I43" i="11" s="1"/>
  <c r="G31" i="11"/>
  <c r="I31" i="11" s="1"/>
  <c r="G23" i="11"/>
  <c r="G19" i="11"/>
  <c r="G27" i="11"/>
  <c r="G35" i="11"/>
  <c r="G18" i="1" l="1"/>
  <c r="G19" i="1" s="1"/>
  <c r="G17" i="1"/>
  <c r="G16" i="1"/>
  <c r="H51" i="11"/>
  <c r="J51" i="11" s="1"/>
  <c r="I39" i="11"/>
  <c r="J39" i="11" s="1"/>
  <c r="H43" i="11"/>
  <c r="H47" i="11"/>
  <c r="J47" i="11" s="1"/>
  <c r="H31" i="11"/>
  <c r="J31" i="11" s="1"/>
  <c r="J43" i="11"/>
  <c r="I23" i="11"/>
  <c r="H23" i="11"/>
  <c r="J23" i="11" s="1"/>
  <c r="I35" i="11"/>
  <c r="H35" i="11"/>
  <c r="I27" i="11"/>
  <c r="H27" i="11"/>
  <c r="I19" i="11"/>
  <c r="H19" i="11"/>
  <c r="G20" i="1" l="1"/>
  <c r="J19" i="11"/>
  <c r="J35" i="11"/>
  <c r="J27" i="11"/>
  <c r="G26" i="7" l="1"/>
  <c r="K8" i="7" l="1"/>
  <c r="K7" i="7"/>
  <c r="K6" i="7"/>
  <c r="K5" i="7"/>
  <c r="C34" i="8"/>
  <c r="C47" i="8" s="1"/>
  <c r="C20" i="8"/>
  <c r="C10" i="8"/>
  <c r="C8" i="8"/>
  <c r="C7" i="8" s="1"/>
  <c r="H15" i="7" l="1"/>
  <c r="H17" i="7" s="1"/>
  <c r="C44" i="8"/>
  <c r="C45" i="8"/>
  <c r="L5" i="7" l="1"/>
  <c r="C46" i="8"/>
  <c r="F37" i="7"/>
  <c r="F40" i="7"/>
  <c r="F38" i="7"/>
  <c r="H20" i="7"/>
  <c r="H21" i="7" s="1"/>
  <c r="L6" i="7" s="1"/>
  <c r="C37" i="7" l="1"/>
  <c r="H37" i="7" s="1"/>
  <c r="H32" i="7" l="1"/>
  <c r="H28" i="7"/>
  <c r="H31" i="7"/>
  <c r="C38" i="7"/>
  <c r="H38" i="7" s="1"/>
  <c r="H29" i="7"/>
  <c r="H30" i="7"/>
  <c r="H26" i="7"/>
  <c r="C40" i="7"/>
  <c r="H40" i="7" s="1"/>
  <c r="H27" i="7"/>
  <c r="C39" i="7"/>
  <c r="H39" i="7" s="1"/>
  <c r="H33" i="7" l="1"/>
  <c r="L7" i="7" s="1"/>
  <c r="H41" i="7"/>
  <c r="L8" i="7" s="1"/>
  <c r="L9" i="7" l="1"/>
  <c r="L10" i="7" s="1"/>
  <c r="M10" i="7" s="1"/>
  <c r="H43" i="7"/>
  <c r="H46" i="7" s="1"/>
</calcChain>
</file>

<file path=xl/sharedStrings.xml><?xml version="1.0" encoding="utf-8"?>
<sst xmlns="http://schemas.openxmlformats.org/spreadsheetml/2006/main" count="1118" uniqueCount="332">
  <si>
    <t>DESGLOCE ELEMENTOS DEL FACTOR MULTIPLICADOR</t>
  </si>
  <si>
    <t>SALARIO BASE</t>
  </si>
  <si>
    <t>PRESTACIONES SOCIALES, SEGURIDAD SOCIAL Y PARAFISCALES Y OTROS</t>
  </si>
  <si>
    <t>2.1</t>
  </si>
  <si>
    <t>Cesantia</t>
  </si>
  <si>
    <t>2.2</t>
  </si>
  <si>
    <t>Interes de Cesantia</t>
  </si>
  <si>
    <t>2.3</t>
  </si>
  <si>
    <t>Prima de Servicios</t>
  </si>
  <si>
    <t>2.4</t>
  </si>
  <si>
    <t>Vacaciones</t>
  </si>
  <si>
    <t>2.5</t>
  </si>
  <si>
    <t>Seguridad social (salud)</t>
  </si>
  <si>
    <t>2.6</t>
  </si>
  <si>
    <t>Seguridad social (pension)</t>
  </si>
  <si>
    <t>2.7</t>
  </si>
  <si>
    <t>Aseguradora de Riesgos profesionales (ARL)</t>
  </si>
  <si>
    <t>2.8</t>
  </si>
  <si>
    <t>Caja de Compensacion (Subsidio Familiar)</t>
  </si>
  <si>
    <t>2.9</t>
  </si>
  <si>
    <t>ICBF</t>
  </si>
  <si>
    <t>2.10</t>
  </si>
  <si>
    <t>SENA</t>
  </si>
  <si>
    <t>2.11</t>
  </si>
  <si>
    <t>Subsidio de Transporte</t>
  </si>
  <si>
    <t>Dotación</t>
  </si>
  <si>
    <t>COSTOS OFICINA DEL CONSULTOR</t>
  </si>
  <si>
    <t>3.1</t>
  </si>
  <si>
    <t>Arriendo de oficina, administración y servicios públicos</t>
  </si>
  <si>
    <t>3.2</t>
  </si>
  <si>
    <t>Papeleria oficina consultor</t>
  </si>
  <si>
    <t>este item se repite en los costos operativos ( revisar)</t>
  </si>
  <si>
    <t>Se retiro de los costos operativos, solo se estima desde el factor multiplicador</t>
  </si>
  <si>
    <t>3.3</t>
  </si>
  <si>
    <t>Personal admin no facturado</t>
  </si>
  <si>
    <t>3.4</t>
  </si>
  <si>
    <t>Personal profesional no facturado</t>
  </si>
  <si>
    <t>3.5</t>
  </si>
  <si>
    <t>Asesoría legal, tributaria y médica</t>
  </si>
  <si>
    <t>3.6</t>
  </si>
  <si>
    <t>Gastos de representación</t>
  </si>
  <si>
    <t>3.7</t>
  </si>
  <si>
    <t>Gastos e intereses por financiación</t>
  </si>
  <si>
    <t>3.8</t>
  </si>
  <si>
    <t>Equipos y mantenimiento oficina</t>
  </si>
  <si>
    <t>3.9</t>
  </si>
  <si>
    <t>Seguros de oficina del consultor</t>
  </si>
  <si>
    <t>3.10</t>
  </si>
  <si>
    <t>Correos</t>
  </si>
  <si>
    <t>3.11</t>
  </si>
  <si>
    <t>Documentacion técnica</t>
  </si>
  <si>
    <t>3.12</t>
  </si>
  <si>
    <t>Costos propuestas</t>
  </si>
  <si>
    <t>3.13</t>
  </si>
  <si>
    <t>Equipo de mitigación ambiental y social</t>
  </si>
  <si>
    <t>COSTOS DE PERFECCIONAMIENTO</t>
  </si>
  <si>
    <t>4.1</t>
  </si>
  <si>
    <t>Timbre</t>
  </si>
  <si>
    <t>4.2</t>
  </si>
  <si>
    <t>Publicacion en el diario oficial</t>
  </si>
  <si>
    <t>4.3</t>
  </si>
  <si>
    <t>Retefuente</t>
  </si>
  <si>
    <t>4.4</t>
  </si>
  <si>
    <t>ReteICA</t>
  </si>
  <si>
    <t>4.5</t>
  </si>
  <si>
    <t>Estampilla Universidad Distrital Fco José de Caldas</t>
  </si>
  <si>
    <t>4.6</t>
  </si>
  <si>
    <t>Estampilla Pro Cultura de Bogotá</t>
  </si>
  <si>
    <t>4.7</t>
  </si>
  <si>
    <t>Estampilla Pro Personas Mayores</t>
  </si>
  <si>
    <t>4.8</t>
  </si>
  <si>
    <t>Estampilla 50 años Universidad Pedagógica Nal.</t>
  </si>
  <si>
    <t>4.9</t>
  </si>
  <si>
    <t>Polizas</t>
  </si>
  <si>
    <t>IMPREVISTOS 3% AL 1% de (1+2+3)</t>
  </si>
  <si>
    <t>HONORARIOS (UTILIDADES) 12% A 10% DE (1+2+3+4)</t>
  </si>
  <si>
    <t>TOTAL FACTOR MULTIPLICADOR COMPLETO</t>
  </si>
  <si>
    <t>TOTAL FACTOR MULTIPLICADOR SUMINISTROS</t>
  </si>
  <si>
    <t>TARIFAS DE PERSONAL A VINCULAR EN EL PROYECTO PRECIOS ACTUALIZADOS AL AÑO 2020</t>
  </si>
  <si>
    <t>TARIFA DE PERSONAL SEGÚN ESPECIALIDAD Y/0 CARGO</t>
  </si>
  <si>
    <t>TIPO</t>
  </si>
  <si>
    <t>CATEGORÍA</t>
  </si>
  <si>
    <t>TOPE MÁXIMO SALARIO</t>
  </si>
  <si>
    <t>SOLO PARA ESTUDIOS Y DISEÑOS E INTERV DE EYD</t>
  </si>
  <si>
    <t>PROFESIONAL ESPECIALIZADO CATEGORIA 1</t>
  </si>
  <si>
    <t>PROFESIONAL</t>
  </si>
  <si>
    <t>Presupuesto. Oficial Estudios y Diseños    DESDE SMMLV</t>
  </si>
  <si>
    <t>HASTA  SMMLV</t>
  </si>
  <si>
    <t>CATEGORIAS PROFESIONALES</t>
  </si>
  <si>
    <t>PROFESIONAL ESPECIALIZADO CATEGORIA 2</t>
  </si>
  <si>
    <t>DIRECTOR</t>
  </si>
  <si>
    <t>COORDINADOR/SUPERVISOR/ ESPECIALISTA</t>
  </si>
  <si>
    <t>ESPECIALISTA</t>
  </si>
  <si>
    <t>PROFESIONAL ESPECIALIZADO CATEGORIA 3</t>
  </si>
  <si>
    <t>PROFESIONAL ESPECIALIZADO CATEGORIA 4</t>
  </si>
  <si>
    <t>PROFESIONAL ESPECIALIZADO CATEGORIA 5</t>
  </si>
  <si>
    <t>PROFESIONAL ESPECIALIZADO CATEGORIA 6</t>
  </si>
  <si>
    <t>En adelante</t>
  </si>
  <si>
    <t>PROFESIONAL ESPECIALIZADO CATEGORIA 7</t>
  </si>
  <si>
    <t>PROFESIONAL ESPECIALIZADO CATEGORIA 8</t>
  </si>
  <si>
    <t>TARIFA MES - PERSONAL TÉCNICO-TECNÓLOGO EN ÁREAS DE INGENIERÍA (No incluye Factor de Prestaciones)</t>
  </si>
  <si>
    <t>TÉCNICO</t>
  </si>
  <si>
    <t>TARIFA MES - PERSONAL TÉCNICO - AUXILIAR DE INGENIERÍA</t>
  </si>
  <si>
    <t>TARIFA MES - PERSONAL TÉCNICO - DIBUJANTE 1</t>
  </si>
  <si>
    <t>TARIFA MES - PERSONAL TÉCNICO - DIBUJANTE 2</t>
  </si>
  <si>
    <t>TARIFA MES - PERSONAL TÉCNICO - TOPÓGRAFO INSPECTOR NO INCL. PRESTACIONES</t>
  </si>
  <si>
    <t>TARIFA MES - PERSONAL TÉCNICO - LABORATORISTA INSPECTOR</t>
  </si>
  <si>
    <t>TARIFA MES - PERSONAL TÉCNICO - LABORATORISTA AUXILIAR</t>
  </si>
  <si>
    <t>TARIFA MES - PERSONAL TÉCNICO - OPERADOR EQUIPO PERFORACIÓN</t>
  </si>
  <si>
    <t>TARIFA MES - PERSONAL TÉCNICO - OPERADOR AUXILIAR DE EQUIPO</t>
  </si>
  <si>
    <t>TARIFA MES - PERSONAL TÉCNICO - INSPECTOR 1</t>
  </si>
  <si>
    <t>TARIFA MES - PERSONAL TÉCNICO - INSPECTOR 2</t>
  </si>
  <si>
    <t>TARIFA MES - PERSONAL TÉCNICO - TOPOGRAFO AUXILIAR</t>
  </si>
  <si>
    <t>TARIFA MES - PERSONAL TÉCNICO - BATIMETRISTA INSPECTOR</t>
  </si>
  <si>
    <t>TARIFA MES - PERSONAL TÉCNICO - BATIMETRISTA AUXILIAR</t>
  </si>
  <si>
    <t>TARIFA MES - PERSONAL AUXILIAR TÉCNICO - CADENERO 1</t>
  </si>
  <si>
    <t>AUXILIAR</t>
  </si>
  <si>
    <t>TARIFA MES - PERSONAL AUXILIAR TÉCNICO - CADENERO 2</t>
  </si>
  <si>
    <t>TARIFA MES - PERSONAL AUXILIAR TÉCNICO - CONDUCTOR O MOTORISTA</t>
  </si>
  <si>
    <t>TARIFA MES - PERSONAL DE OBRA - MAESTRO DE OBRA</t>
  </si>
  <si>
    <t>TARIFA MES - PERSONAL ADMINISTRATIVO - ADMINISTRADOR - NO INCLUYE PRESTACIONES</t>
  </si>
  <si>
    <t>ADMON</t>
  </si>
  <si>
    <t>TARIFA MES - PERSONAL ADMINISTRATIVO - AUXILIAR ADMINISTRATIVO-ALMACENISTA  - NO INCLUYE PRESTACIONES</t>
  </si>
  <si>
    <t>TARIFA MES - PERSONAL ADMINISTRATIVO - SECRETARIA 1 - NO INCLUYE PRESTACIONES</t>
  </si>
  <si>
    <t>TARIFA MES - PERSONAL ADMINISTRATIVO - SECRETARIA 2 - NO INCLUYE PRESTACIONES</t>
  </si>
  <si>
    <t>TARIFA MES - PERSONAL TÉCNICO - CELADOR ARMADO (24 horas por 30 días divididos en 3 turnos de 8 horas diarias. Incluye prestaciones de ley, Administración y servicios.</t>
  </si>
  <si>
    <t>TARIFA MES - PERSONAL AUXILIAR TÉCNICO - SECRETARIA - CONDUCTOR O MOTORISTA - HORARIO NOCTURNO - NO INCLUYE PRESTACIONES</t>
  </si>
  <si>
    <t>TARIFA MES - PERSONAL DE OBRA - AYUDANTE SIN PRESTACIONES</t>
  </si>
  <si>
    <t>TARIFA MES - PERSONAL DE OBRA - INSPECTOR 1 HORARIO NOCTURNO</t>
  </si>
  <si>
    <t>TARIFA MES - PERSONAL TÉCNICO - TOPÓGRAFO INSPECTOR NO INCL. PRESTACIONES HORARIO NOCTURNO</t>
  </si>
  <si>
    <t>TARIFA MES - PERSONAL TÉCNICO - LABORATORISTA INSPECTOR NO INCLUYE PRESTACIONES HORARIO NOCTURNO</t>
  </si>
  <si>
    <t>TARIFA MES - PERSONAL TÉCNICO - INSPECTOR 2 NO INCLUYE PRESTACIONES - HORARIO NOCTURNO</t>
  </si>
  <si>
    <t>TARIFA MES - PERSONAL AUXILIAR TÉCNICO - CADENERO 1 - HORARIO NOCTURNO - NO INCLUYE PRESTACIONES</t>
  </si>
  <si>
    <t>TARIFA MES - PERSONAL AUXILIAR TÉCNICO - CADENERO 2 - HORARIO NOCTURNO - NO INCLUYE PRESTACIONES</t>
  </si>
  <si>
    <t>TARIFA MES - PERSONAL DE OBRA - MAESTRO DE OBRA - HORARIO NOCTURNO - NO INCLUYE PRESTACIONES</t>
  </si>
  <si>
    <t>ALQUILER CARPA VESTIER 2.0m x 2.0m CON ESTRUCTURA, TECHO Y LATERALES EN LONA.</t>
  </si>
  <si>
    <t>SERVICIOS</t>
  </si>
  <si>
    <t>UN/MES</t>
  </si>
  <si>
    <t>ALQUILER MES - ARRIENDO OFICINA INCL. ADMINISTRACIÓN, SERVICIOS PÚBLICOS, COMUNICACIONES</t>
  </si>
  <si>
    <t>M2/MS</t>
  </si>
  <si>
    <t>ALQUILER MES - CAMPAMENTOS INCL. SERVICIOS PÚBLICOS PROVISIONALES</t>
  </si>
  <si>
    <t>TARIFA GLOBAL - GASTOS OFICINA (PAPELERIA, FOTOCOPIAS Y OTROS)</t>
  </si>
  <si>
    <t>GLB/MS</t>
  </si>
  <si>
    <t>ALQUILER MES - LABORATORIO - Estudios (Equipo completo)</t>
  </si>
  <si>
    <t>MES</t>
  </si>
  <si>
    <t>ALQUILER MES - LABORATORIO - Interventorias (Equipo completo)</t>
  </si>
  <si>
    <t>ALQUILER MES - EQUIPO DE TOPOGRAFÍA (Incluye tránsito, nivel y elementos complementarios).</t>
  </si>
  <si>
    <t>ALQUILER MES - PLOTTER</t>
  </si>
  <si>
    <t>ALQUILER MES - DISTANCIOMETRO  (Incluyendo tránsito y Estación Total) - Capacidad de Lectura hasta 1500m</t>
  </si>
  <si>
    <t>ALQUILER MES - CAMPERO PICK-UP, CAMIONETA DE 1300-2000cc - TARIFA PLENA</t>
  </si>
  <si>
    <t>ALQUILER DE PORTATIL. CARACTERÍSTICAS: Procesador intel, mínimo Core i3 4005U, celeron o similar, Memoria RAM de 4 GB ( 2 x 2048 MB)Disco duro de 500gb a 7200 rpmPantalla LED HP BrightView widescreen de alta definición con 35,6 cm (14") o similar, HD INTEL GRAPHIC HD4400UNIDAD DE DVD QUEMADORBLUETOOTH</t>
  </si>
  <si>
    <t>TARIFA MES - EDICIÓN DE INFORME MENSUAL DE  CONSULTORÍA. Incluye 4 tapas plastificadas tamaño carta color blanco, con 6 tornillos, hojas de papel bond tamaño carta 75 gramos, (200 folios aproximadamente)</t>
  </si>
  <si>
    <t>TARIFA MES - EDICIÓN DE PLANOS DE  CONSULTORÍA. Incluye planos en 1/2 pliego en papel Bond, (100 folios aproximadamente)</t>
  </si>
  <si>
    <t>UNIDAD</t>
  </si>
  <si>
    <r>
      <t xml:space="preserve">Fuente: Tarifas de Consultorías según precios de Mercado IDU - Tomado de: </t>
    </r>
    <r>
      <rPr>
        <i/>
        <sz val="10"/>
        <color rgb="FF1F497D"/>
        <rFont val="Calibri"/>
        <family val="2"/>
      </rPr>
      <t>https://www.idu.gov.co/web/content/7236</t>
    </r>
    <r>
      <rPr>
        <sz val="10"/>
        <color rgb="FF1F497D"/>
        <rFont val="Calibri"/>
        <family val="2"/>
      </rPr>
      <t xml:space="preserve"> - Actualizado con IPC - DANE 2013- 2019</t>
    </r>
  </si>
  <si>
    <t>Calculos UAESP Julio de 2020</t>
  </si>
  <si>
    <t>ÍTEM</t>
  </si>
  <si>
    <t>DESCRIPCIÓN</t>
  </si>
  <si>
    <t>CANT</t>
  </si>
  <si>
    <t>Valor Unitario</t>
  </si>
  <si>
    <t>Valor total</t>
  </si>
  <si>
    <t>un</t>
  </si>
  <si>
    <t>m</t>
  </si>
  <si>
    <t>dia</t>
  </si>
  <si>
    <t>COSTO DIRECTO</t>
  </si>
  <si>
    <t>ADMINISTRACIÓN</t>
  </si>
  <si>
    <t>IMPREVISTOS</t>
  </si>
  <si>
    <t>UTILIDADES</t>
  </si>
  <si>
    <t>IVA (19%) SOBRE UTILIDAD (5%)</t>
  </si>
  <si>
    <t>TOTAL</t>
  </si>
  <si>
    <t>ITEM</t>
  </si>
  <si>
    <t>1. EQUIPO</t>
  </si>
  <si>
    <t>Descripción</t>
  </si>
  <si>
    <t>U.M</t>
  </si>
  <si>
    <t>Rendimiento</t>
  </si>
  <si>
    <t xml:space="preserve">Vr. Unitario </t>
  </si>
  <si>
    <t>Vr. Total</t>
  </si>
  <si>
    <t>Herramienta menor</t>
  </si>
  <si>
    <t>GLB</t>
  </si>
  <si>
    <t>SUBTOTAL</t>
  </si>
  <si>
    <t xml:space="preserve">2. MATERIALES </t>
  </si>
  <si>
    <t>Cantidad</t>
  </si>
  <si>
    <t xml:space="preserve">3. TRANSPORTE </t>
  </si>
  <si>
    <t xml:space="preserve">4. MANO DE OBRA </t>
  </si>
  <si>
    <t>Vr. Jornal y Prestac.</t>
  </si>
  <si>
    <t>5. EPP Plan Bioseguridad</t>
  </si>
  <si>
    <t xml:space="preserve">SUBTOTAL APU </t>
  </si>
  <si>
    <t>REDONDEO A PESO</t>
  </si>
  <si>
    <t>m3</t>
  </si>
  <si>
    <t>Día</t>
  </si>
  <si>
    <t>SUBDIRECCION DE DISPOSICION FINAL</t>
  </si>
  <si>
    <t>FECHA DE DILIGENCIAMIENTO</t>
  </si>
  <si>
    <t>OBJETO DEL CONTRATO</t>
  </si>
  <si>
    <t>COSTO DIRECTO ESTIMADO DE OBRA (CD)</t>
  </si>
  <si>
    <t>TERMINO ESTIMADO DE EJECUCIÓN DE OBRA</t>
  </si>
  <si>
    <t>MESES</t>
  </si>
  <si>
    <t>AJUSTES POR CAMBIO DE VIGENCIA</t>
  </si>
  <si>
    <t>N/A</t>
  </si>
  <si>
    <t>A. ADMINISTRACIÓN</t>
  </si>
  <si>
    <t>1. COSTOS MENSUALES DE PERSONAL</t>
  </si>
  <si>
    <t>#</t>
  </si>
  <si>
    <t>CARGO</t>
  </si>
  <si>
    <t>DEDICACIÓN
MES</t>
  </si>
  <si>
    <t>TOPE SALARIO</t>
  </si>
  <si>
    <t>FACTOR PRESTACIONAL</t>
  </si>
  <si>
    <t>SALARIO + PRESTACIONES</t>
  </si>
  <si>
    <t>A</t>
  </si>
  <si>
    <t>B</t>
  </si>
  <si>
    <t>C</t>
  </si>
  <si>
    <t>D</t>
  </si>
  <si>
    <t>E = A * B * C * D</t>
  </si>
  <si>
    <t>1.1 PERSONAL TÉCNICO Y PERSONAL AUXILIAR TÉCNICO</t>
  </si>
  <si>
    <t>SUBTOTAL COSTOS MENSUALES DE PERSONAL</t>
  </si>
  <si>
    <t>2. GASTOS OPERACIONALES MENSUALES</t>
  </si>
  <si>
    <t>AREA (M2)</t>
  </si>
  <si>
    <t>DEDICACIÓN X MES</t>
  </si>
  <si>
    <t>COSTO ($/M2.MES)</t>
  </si>
  <si>
    <t>VALOR ($)</t>
  </si>
  <si>
    <t>SUBTOTAL GASTOS OPERACIONALES MENSUALES</t>
  </si>
  <si>
    <t>3. IMPUESTOS Y GARANTÍAS</t>
  </si>
  <si>
    <t>3.1 IMPUESTOS</t>
  </si>
  <si>
    <t>IMPUESTO</t>
  </si>
  <si>
    <t>ICA</t>
  </si>
  <si>
    <t>CUATRO POR MIL</t>
  </si>
  <si>
    <t xml:space="preserve">ESTAMPILLA PRO CULTURA </t>
  </si>
  <si>
    <t>ESTAMPILLA PRO PERSONAS MAYORES (ACUERDO 645 DE 2016)</t>
  </si>
  <si>
    <t>ESTAMPILLA UNIVERSIDAD DISTRITAL</t>
  </si>
  <si>
    <t>ESTAMPILLA CINCUENTA AÑOS UNIVERSIDAD PEDAGÓGICA (ACUERDO 568 DE 2014)</t>
  </si>
  <si>
    <t>CONTRIBUCION ESPECIAL</t>
  </si>
  <si>
    <t>SUBTOTAL IMPUESTOS</t>
  </si>
  <si>
    <t>3.2 GARANTIAS</t>
  </si>
  <si>
    <t>VR. BASE</t>
  </si>
  <si>
    <t>% ASEGURADO</t>
  </si>
  <si>
    <t>VIGENCIA AMPARO (MESES)</t>
  </si>
  <si>
    <t>TASA ASEGURADORA</t>
  </si>
  <si>
    <t>CUMPLIMIENTO DEL CONTRATO</t>
  </si>
  <si>
    <t xml:space="preserve">SALARIOS Y PRESTACIONES SOCIALES E INDEMNIZACIONES </t>
  </si>
  <si>
    <t>ESTABILIDAD Y CALIDAD DE LAS OBRAS</t>
  </si>
  <si>
    <t>SEGURO DE RESPONSABILIDAD CIVIL EXTRA-CONTRACTUAL</t>
  </si>
  <si>
    <t>200 SMLMV</t>
  </si>
  <si>
    <t>SUBTOTAL GARANTÍAS</t>
  </si>
  <si>
    <t xml:space="preserve">A. ADMINISTRACIÓN </t>
  </si>
  <si>
    <t xml:space="preserve">I. IMPREVISTOS </t>
  </si>
  <si>
    <t>U. UTILIDAD</t>
  </si>
  <si>
    <t>A.I.U. (ADMINISTRACIÓN, IMPREVISTOS Y UTILIDAD)</t>
  </si>
  <si>
    <t>OFICIAL</t>
  </si>
  <si>
    <t>AYUDANTE</t>
  </si>
  <si>
    <t>PRESTACIONES</t>
  </si>
  <si>
    <t>DOTACION</t>
  </si>
  <si>
    <t>SMMLV</t>
  </si>
  <si>
    <t>DIA</t>
  </si>
  <si>
    <t>HORA</t>
  </si>
  <si>
    <t>SM - DIA</t>
  </si>
  <si>
    <t>ELECTRICISTA</t>
  </si>
  <si>
    <t>SM - HORA</t>
  </si>
  <si>
    <t>CARPINTERO</t>
  </si>
  <si>
    <t>ORNAMENTADOR</t>
  </si>
  <si>
    <t>JORNAL</t>
  </si>
  <si>
    <t>VALOR TOTAL CUADRILLA</t>
  </si>
  <si>
    <t>TOPOGRAFO</t>
  </si>
  <si>
    <t>CADENERO</t>
  </si>
  <si>
    <t xml:space="preserve">Puntilla de acero estriada con cabeza de 1" </t>
  </si>
  <si>
    <t>Lb</t>
  </si>
  <si>
    <t>mes</t>
  </si>
  <si>
    <t>TOPÓGRAFO</t>
  </si>
  <si>
    <t>DURMIENTE EN ORDINARIO 2.90 X 0.04 X 0.04</t>
  </si>
  <si>
    <t>ALQUILER DE VEHICULO: CAMPERO, PICK-UP, CAMIONETA, CAMION O SIMILAR DE 1300cc A 2000cc DE CILINDRADA, MODELO 2014 A 2011. 75% DE LA TARIFA ESTABLECIDA. INCLUYE TODOS LOS COSTOS DE OPERACIÓN Y MANTENIMIENTO EXCEPTO EL SALARIO DEL CONDUCTOR.</t>
  </si>
  <si>
    <t>Par</t>
  </si>
  <si>
    <t>OVEROL EN DRILL DOS PIEZAS, CAMISA Y PANTALÓN</t>
  </si>
  <si>
    <t>GUANTE CARNAZA REFORZADO EN CARNAZA LARGO</t>
  </si>
  <si>
    <t>BOTA DE CAUCHO, CINTA AMARILLA, PUNTERA Y PLANTILLA EN ACERO</t>
  </si>
  <si>
    <t>GAFAS DE SEGURIDAD</t>
  </si>
  <si>
    <t>CASCO DE SEGURIDAD DIELECTRICO</t>
  </si>
  <si>
    <t>CAPA IMPERMEABLE CALIBRE 14 - 16</t>
  </si>
  <si>
    <t>SISO</t>
  </si>
  <si>
    <t>Broche</t>
  </si>
  <si>
    <t>UN</t>
  </si>
  <si>
    <t>Topografía</t>
  </si>
  <si>
    <t>Rocería</t>
  </si>
  <si>
    <t>CUADRILLA 1 (1 ayudante)</t>
  </si>
  <si>
    <t>CUADRILLA 2 (2 ayudantes)</t>
  </si>
  <si>
    <t>CUADRILLA 3 ( 1 Oficial + 1 Ayudante)</t>
  </si>
  <si>
    <t>CUADRILLA 4 (1 Oficial + 2 Ayudantes)</t>
  </si>
  <si>
    <t>CUADRILLA 5 (1 Oficial + 3 ayudantes)</t>
  </si>
  <si>
    <t>CUADRILLA 6 (1 Oficial + 4 ayudantes)</t>
  </si>
  <si>
    <t>CUADRILLA 7 (1 Electricista + 2 ayudantes)</t>
  </si>
  <si>
    <t>CUADRILLA 8 (1 Ebanista + 2 Ayudantes)</t>
  </si>
  <si>
    <t>CUADRILLA 9 (1 Oficial - Ornamentador + 2 Ayudantes)</t>
  </si>
  <si>
    <t>CUADRILLA 10 (1 Topografo + 1 Cadenero)</t>
  </si>
  <si>
    <t>SISTEMA GNSS, multifrecuencia o doble frecuencia, precisión geodésica. (Accesorios: Base, Rover, colector de datos, Antena, trípodes, baterías, flexómetro, entre otros). TARIFA DIA</t>
  </si>
  <si>
    <t>Mojon</t>
  </si>
  <si>
    <t>CEMENTO GRIS TIPO III (Bulto x 50 Kg)</t>
  </si>
  <si>
    <t>ARENA DE RIO</t>
  </si>
  <si>
    <t>CUERDA NYLON D= 3mm</t>
  </si>
  <si>
    <t>gln</t>
  </si>
  <si>
    <t>PINTURA BASE ACEITE</t>
  </si>
  <si>
    <t>Winch Malacate manual, Garrucha Malacate Señorita Manivela o herramienta similar</t>
  </si>
  <si>
    <t>hr</t>
  </si>
  <si>
    <t>Alquiler Taladro Percutor 1/2-pulg 850W</t>
  </si>
  <si>
    <t>Poste plastico ecologico 9x9cm, h=2.5m</t>
  </si>
  <si>
    <t>RECEBO COMUN</t>
  </si>
  <si>
    <t>kg</t>
  </si>
  <si>
    <t>Poste con quiebre de concreto de 3000PSI, L=3,00m, 0,1 x 0,1, REFUERZO CON VARILLAS LONGITUDINALES DE 1/4 Y FLEJES DE 1/4</t>
  </si>
  <si>
    <t>Poste de concreto, h=2.5m (sección de 11×11cm, para 9 hilos),  REFUERZO CON VARILLAS LONGITUDINALES DE 1/4 Y FLEJES DE 1/4</t>
  </si>
  <si>
    <t>Poste de concreto, h=2.5m (sección de 9×9cm, para 9 hilos),  REFUERZO CON VARILLAS LONGITUDINALES DE 1/4 Y FLEJES DE 1/4</t>
  </si>
  <si>
    <t>Agregado grueso (grava, grava triturada y/o roca triturada)</t>
  </si>
  <si>
    <t>PLATINA ACERO INOXIDABLE 1 1/2" x 1/4"</t>
  </si>
  <si>
    <t>TABLA CHAPA EN ORDINARIO 2.90 X 0.28 X 0.02</t>
  </si>
  <si>
    <t>C0010854</t>
  </si>
  <si>
    <t>CONSTRUCCIÓN DE CERRAMIENTO PERIMETRAL DE PREDIOS DE LA UAESP UBICADOS EN MOCHUELO ALTO Y BAJO.</t>
  </si>
  <si>
    <t>Bodega</t>
  </si>
  <si>
    <t>Ingeniero Ambiental</t>
  </si>
  <si>
    <t>TARIFA MES - ALQUILER CAMPAMENTOS INCL. SERVICIOS PÚBLICOS PROVISIONALES</t>
  </si>
  <si>
    <t>M2/MES</t>
  </si>
  <si>
    <t>Desmantelamiento de líneas de alambre del cerramiento existente</t>
  </si>
  <si>
    <t>Desmantelamiento de postes del cerramiento existente</t>
  </si>
  <si>
    <t>Refuerzo esquinas en postes de concreto</t>
  </si>
  <si>
    <t>Suministro e instalación de alambre de púas x 500 mts. son 9 líneas calibre 14</t>
  </si>
  <si>
    <t>Templete en postes de concreto</t>
  </si>
  <si>
    <t>Suministro e instalación de Poste de plastico reciclado, h=2.5m (sección de 11×11cm, para 9 hilos)</t>
  </si>
  <si>
    <t>Lazo</t>
  </si>
  <si>
    <t>CINTA DE SEÑALIZACION CAL 4 (ROLLO 500mx0.10m)</t>
  </si>
  <si>
    <t>AGUA</t>
  </si>
  <si>
    <t>LT</t>
  </si>
  <si>
    <t>CANECA PLÁSTICA NEGRA DE 55 GALONES CON TAPA PLANA.</t>
  </si>
  <si>
    <t>TANQUE DE AGUA 500 Lts</t>
  </si>
  <si>
    <t>ALAMBRE DE PUAS X 500 MTS. CAL. 14</t>
  </si>
  <si>
    <t>Cotizacion</t>
  </si>
  <si>
    <t>Alambre galvanizado calibre 14</t>
  </si>
  <si>
    <t>Cotizaciones</t>
  </si>
  <si>
    <t>B0053103</t>
  </si>
  <si>
    <t xml:space="preserve">Elaboró: Andres Castañeda / Contratista – SDF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</si>
</sst>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&quot;$&quot;#,##0.00;[Red]\-&quot;$&quot;#,##0.00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0.0"/>
    <numFmt numFmtId="169" formatCode="0.0%"/>
    <numFmt numFmtId="170" formatCode="_-&quot;$&quot;* #,##0.00_-;\-&quot;$&quot;* #,##0.00_-;_-&quot;$&quot;* &quot;-&quot;_-;_-@_-"/>
    <numFmt numFmtId="171" formatCode="_(&quot;$&quot;* #,##0.00_);_(&quot;$&quot;* \(#,##0.00\);_(&quot;$&quot;* &quot;-&quot;??_);_(@_)"/>
    <numFmt numFmtId="172" formatCode="_-&quot;$&quot;\ * #,##0.00_-;\-&quot;$&quot;\ * #,##0.00_-;_-&quot;$&quot;\ * &quot;-&quot;_-;_-@_-"/>
    <numFmt numFmtId="173" formatCode="_-* #,##0.00_-;\-* #,##0.00_-;_-* &quot;-&quot;_-;_-@_-"/>
    <numFmt numFmtId="174" formatCode="[$$-240A]#,##0.00;[Red]\([$$-240A]#,##0.00\)"/>
    <numFmt numFmtId="175" formatCode="#,##0.0000"/>
    <numFmt numFmtId="176" formatCode="[$$-240A]\ #,##0.00;[Red][$$-240A]\ #,##0.00"/>
    <numFmt numFmtId="177" formatCode="#,##0.00;[Red]#,##0.00"/>
    <numFmt numFmtId="178" formatCode="[$$-240A]\ #,##0.00_);[Red]\([$$-240A]\ #,##0.00\)"/>
    <numFmt numFmtId="179" formatCode="&quot;$&quot;\ #,##0.0"/>
    <numFmt numFmtId="180" formatCode="_(&quot;$&quot;\ * #,##0.00_);_(&quot;$&quot;\ * \(#,##0.00\);_(&quot;$&quot;\ * &quot;-&quot;??_);_(@_)"/>
    <numFmt numFmtId="181" formatCode="0.0000%"/>
    <numFmt numFmtId="182" formatCode="_(* #,##0.0000_);_(* \(#,##0.0000\);_(* &quot;-&quot;??_);_(@_)"/>
    <numFmt numFmtId="183" formatCode="_(* #,##0.00_);_(* \(#,##0.00\);_(* &quot;-&quot;??_);_(@_)"/>
    <numFmt numFmtId="184" formatCode="d/m/yyyy"/>
    <numFmt numFmtId="185" formatCode="[$$-240A]#,##0;[Red]\([$$-240A]#,##0\)"/>
    <numFmt numFmtId="186" formatCode="0.000%"/>
    <numFmt numFmtId="187" formatCode="0.000"/>
    <numFmt numFmtId="188" formatCode="_-* #,##0.0_-;\-* #,##0.0_-;_-* &quot;-&quot;_-;_-@_-"/>
    <numFmt numFmtId="189" formatCode="0.000000"/>
    <numFmt numFmtId="190" formatCode="0.00000%"/>
    <numFmt numFmtId="191" formatCode="_-* #,##0.0000_-;\-* #,##0.0000_-;_-* &quot;-&quot;??_-;_-@_-"/>
    <numFmt numFmtId="192" formatCode="_-* #,##0.00000_-;\-* #,##0.00000_-;_-* &quot;-&quot;??_-;_-@_-"/>
    <numFmt numFmtId="193" formatCode="_(&quot;$&quot;* #,##0_);_(&quot;$&quot;* \(#,##0\);_(&quot;$&quot;* &quot;-&quot;??_);_(@_)"/>
    <numFmt numFmtId="194" formatCode="_-&quot;$&quot;* #,##0.0000_-;\-&quot;$&quot;* #,##0.0000_-;_-&quot;$&quot;* &quot;-&quot;_-;_-@_-"/>
    <numFmt numFmtId="195" formatCode="0.00000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mbria"/>
      <family val="1"/>
    </font>
    <font>
      <b/>
      <sz val="9"/>
      <name val="Cambria"/>
      <family val="1"/>
    </font>
    <font>
      <sz val="8"/>
      <name val="Cambria"/>
      <family val="1"/>
    </font>
    <font>
      <b/>
      <sz val="8"/>
      <name val="Cambria"/>
      <family val="1"/>
    </font>
    <font>
      <sz val="9"/>
      <name val="Cambria"/>
      <family val="1"/>
    </font>
    <font>
      <b/>
      <sz val="10"/>
      <name val="Cambria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5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0"/>
      <name val="Arial"/>
      <family val="2"/>
    </font>
    <font>
      <sz val="10"/>
      <color rgb="FF1F497D"/>
      <name val="Overlock"/>
    </font>
    <font>
      <sz val="10"/>
      <color rgb="FF1F497D"/>
      <name val="Calibri"/>
      <family val="2"/>
    </font>
    <font>
      <i/>
      <sz val="10"/>
      <color rgb="FF1F497D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CCFFCC"/>
        <bgColor rgb="FFCCFFCC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42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4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2">
    <xf numFmtId="0" fontId="0" fillId="0" borderId="0" xfId="0"/>
    <xf numFmtId="166" fontId="4" fillId="0" borderId="2" xfId="4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7" applyFont="1" applyAlignment="1">
      <alignment vertical="center"/>
    </xf>
    <xf numFmtId="0" fontId="11" fillId="0" borderId="0" xfId="7" applyFont="1" applyAlignment="1">
      <alignment horizontal="center" vertical="center"/>
    </xf>
    <xf numFmtId="0" fontId="11" fillId="0" borderId="0" xfId="7" applyFont="1" applyAlignment="1">
      <alignment vertical="center"/>
    </xf>
    <xf numFmtId="0" fontId="10" fillId="0" borderId="0" xfId="7" applyFont="1" applyAlignment="1">
      <alignment vertical="center" wrapText="1"/>
    </xf>
    <xf numFmtId="0" fontId="10" fillId="0" borderId="0" xfId="7" applyFont="1" applyAlignment="1">
      <alignment horizontal="center" vertical="center" wrapText="1"/>
    </xf>
    <xf numFmtId="176" fontId="10" fillId="0" borderId="0" xfId="7" applyNumberFormat="1" applyFont="1" applyAlignment="1">
      <alignment vertical="center"/>
    </xf>
    <xf numFmtId="37" fontId="10" fillId="0" borderId="0" xfId="7" applyNumberFormat="1" applyFont="1" applyAlignment="1">
      <alignment vertical="center"/>
    </xf>
    <xf numFmtId="178" fontId="10" fillId="0" borderId="0" xfId="7" applyNumberFormat="1" applyFont="1" applyAlignment="1">
      <alignment vertical="center"/>
    </xf>
    <xf numFmtId="180" fontId="10" fillId="0" borderId="0" xfId="7" applyNumberFormat="1" applyFont="1" applyAlignment="1">
      <alignment vertical="center"/>
    </xf>
    <xf numFmtId="180" fontId="11" fillId="0" borderId="0" xfId="7" applyNumberFormat="1" applyFont="1" applyAlignment="1">
      <alignment vertical="center"/>
    </xf>
    <xf numFmtId="0" fontId="13" fillId="0" borderId="0" xfId="7" applyFont="1" applyAlignment="1">
      <alignment horizontal="left" vertical="center"/>
    </xf>
    <xf numFmtId="0" fontId="13" fillId="0" borderId="0" xfId="7" applyFont="1" applyAlignment="1">
      <alignment vertical="center"/>
    </xf>
    <xf numFmtId="181" fontId="13" fillId="0" borderId="0" xfId="7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66" fontId="8" fillId="0" borderId="0" xfId="4" applyFont="1" applyAlignment="1">
      <alignment vertical="center"/>
    </xf>
    <xf numFmtId="10" fontId="8" fillId="0" borderId="0" xfId="3" applyNumberFormat="1" applyFont="1" applyAlignment="1">
      <alignment vertical="center"/>
    </xf>
    <xf numFmtId="0" fontId="9" fillId="0" borderId="0" xfId="7" applyFont="1" applyAlignment="1">
      <alignment horizontal="center" vertical="center"/>
    </xf>
    <xf numFmtId="0" fontId="9" fillId="0" borderId="0" xfId="7" applyFont="1" applyAlignment="1">
      <alignment horizontal="center" vertical="center" wrapText="1"/>
    </xf>
    <xf numFmtId="0" fontId="12" fillId="0" borderId="2" xfId="7" applyFont="1" applyBorder="1" applyAlignment="1">
      <alignment horizontal="center" vertical="center"/>
    </xf>
    <xf numFmtId="0" fontId="9" fillId="0" borderId="14" xfId="7" applyFont="1" applyBorder="1" applyAlignment="1">
      <alignment horizontal="center" vertical="center"/>
    </xf>
    <xf numFmtId="0" fontId="9" fillId="0" borderId="8" xfId="7" applyFont="1" applyBorder="1" applyAlignment="1">
      <alignment vertical="center"/>
    </xf>
    <xf numFmtId="0" fontId="9" fillId="0" borderId="0" xfId="7" applyFont="1" applyAlignment="1">
      <alignment vertical="center" wrapText="1"/>
    </xf>
    <xf numFmtId="0" fontId="14" fillId="0" borderId="0" xfId="11"/>
    <xf numFmtId="0" fontId="7" fillId="0" borderId="2" xfId="11" applyFont="1" applyBorder="1" applyAlignment="1">
      <alignment horizontal="center" vertical="center"/>
    </xf>
    <xf numFmtId="0" fontId="7" fillId="0" borderId="2" xfId="11" applyFont="1" applyBorder="1" applyAlignment="1">
      <alignment horizontal="left"/>
    </xf>
    <xf numFmtId="182" fontId="7" fillId="0" borderId="2" xfId="12" applyNumberFormat="1" applyFont="1" applyBorder="1" applyAlignment="1">
      <alignment horizontal="center"/>
    </xf>
    <xf numFmtId="0" fontId="16" fillId="0" borderId="2" xfId="11" applyFont="1" applyBorder="1" applyAlignment="1">
      <alignment horizontal="center" vertical="center"/>
    </xf>
    <xf numFmtId="0" fontId="16" fillId="0" borderId="2" xfId="11" applyFont="1" applyBorder="1"/>
    <xf numFmtId="182" fontId="16" fillId="0" borderId="2" xfId="12" applyNumberFormat="1" applyFont="1" applyBorder="1" applyAlignment="1">
      <alignment horizontal="center"/>
    </xf>
    <xf numFmtId="0" fontId="17" fillId="0" borderId="2" xfId="11" applyFont="1" applyBorder="1" applyAlignment="1">
      <alignment horizontal="center" vertical="center"/>
    </xf>
    <xf numFmtId="0" fontId="17" fillId="0" borderId="2" xfId="11" applyFont="1" applyBorder="1"/>
    <xf numFmtId="0" fontId="18" fillId="0" borderId="2" xfId="11" applyFont="1" applyBorder="1"/>
    <xf numFmtId="0" fontId="16" fillId="5" borderId="2" xfId="11" applyFont="1" applyFill="1" applyBorder="1"/>
    <xf numFmtId="182" fontId="16" fillId="5" borderId="2" xfId="12" applyNumberFormat="1" applyFont="1" applyFill="1" applyBorder="1" applyAlignment="1">
      <alignment horizontal="center"/>
    </xf>
    <xf numFmtId="0" fontId="19" fillId="5" borderId="0" xfId="11" applyFont="1" applyFill="1"/>
    <xf numFmtId="0" fontId="16" fillId="0" borderId="2" xfId="11" applyFont="1" applyBorder="1" applyAlignment="1">
      <alignment vertical="top"/>
    </xf>
    <xf numFmtId="0" fontId="7" fillId="0" borderId="2" xfId="11" applyFont="1" applyBorder="1" applyAlignment="1">
      <alignment horizontal="left" vertical="center"/>
    </xf>
    <xf numFmtId="183" fontId="7" fillId="0" borderId="2" xfId="12" applyNumberFormat="1" applyFont="1" applyBorder="1" applyAlignment="1">
      <alignment horizontal="center"/>
    </xf>
    <xf numFmtId="0" fontId="20" fillId="0" borderId="0" xfId="11" applyFont="1"/>
    <xf numFmtId="0" fontId="14" fillId="0" borderId="0" xfId="11" applyAlignment="1">
      <alignment horizontal="center"/>
    </xf>
    <xf numFmtId="0" fontId="21" fillId="6" borderId="2" xfId="11" applyFont="1" applyFill="1" applyBorder="1" applyAlignment="1">
      <alignment horizontal="center" vertical="center" wrapText="1"/>
    </xf>
    <xf numFmtId="0" fontId="22" fillId="0" borderId="0" xfId="11" applyFont="1" applyAlignment="1">
      <alignment horizontal="center" vertical="center" wrapText="1"/>
    </xf>
    <xf numFmtId="0" fontId="23" fillId="0" borderId="0" xfId="11" applyFont="1"/>
    <xf numFmtId="0" fontId="24" fillId="0" borderId="2" xfId="11" applyFont="1" applyBorder="1" applyAlignment="1">
      <alignment horizontal="left" vertical="center"/>
    </xf>
    <xf numFmtId="0" fontId="24" fillId="0" borderId="2" xfId="11" applyFont="1" applyBorder="1" applyAlignment="1">
      <alignment horizontal="center" vertical="center"/>
    </xf>
    <xf numFmtId="0" fontId="25" fillId="0" borderId="2" xfId="11" applyFont="1" applyBorder="1" applyAlignment="1">
      <alignment horizontal="center" vertical="center"/>
    </xf>
    <xf numFmtId="42" fontId="24" fillId="7" borderId="2" xfId="11" applyNumberFormat="1" applyFont="1" applyFill="1" applyBorder="1" applyAlignment="1">
      <alignment horizontal="right" vertical="center"/>
    </xf>
    <xf numFmtId="175" fontId="23" fillId="0" borderId="0" xfId="11" applyNumberFormat="1" applyFont="1" applyAlignment="1">
      <alignment horizontal="center" vertical="center"/>
    </xf>
    <xf numFmtId="0" fontId="27" fillId="6" borderId="1" xfId="11" applyFont="1" applyFill="1" applyBorder="1" applyAlignment="1">
      <alignment horizontal="center" vertical="center"/>
    </xf>
    <xf numFmtId="0" fontId="27" fillId="6" borderId="1" xfId="11" applyFont="1" applyFill="1" applyBorder="1" applyAlignment="1">
      <alignment horizontal="center" vertical="center" wrapText="1"/>
    </xf>
    <xf numFmtId="0" fontId="26" fillId="0" borderId="1" xfId="11" applyFont="1" applyBorder="1" applyAlignment="1">
      <alignment horizontal="center" vertical="center"/>
    </xf>
    <xf numFmtId="175" fontId="28" fillId="0" borderId="0" xfId="11" applyNumberFormat="1" applyFont="1" applyAlignment="1">
      <alignment horizontal="center" vertical="center"/>
    </xf>
    <xf numFmtId="1" fontId="24" fillId="0" borderId="2" xfId="11" applyNumberFormat="1" applyFont="1" applyBorder="1" applyAlignment="1">
      <alignment horizontal="left" vertical="center" wrapText="1"/>
    </xf>
    <xf numFmtId="1" fontId="24" fillId="0" borderId="2" xfId="11" applyNumberFormat="1" applyFont="1" applyBorder="1" applyAlignment="1">
      <alignment horizontal="center" vertical="center" wrapText="1"/>
    </xf>
    <xf numFmtId="0" fontId="24" fillId="0" borderId="2" xfId="11" applyFont="1" applyBorder="1" applyAlignment="1">
      <alignment horizontal="left" vertical="center" wrapText="1"/>
    </xf>
    <xf numFmtId="0" fontId="24" fillId="0" borderId="2" xfId="11" applyFont="1" applyBorder="1" applyAlignment="1">
      <alignment horizontal="center" vertical="center" wrapText="1"/>
    </xf>
    <xf numFmtId="0" fontId="24" fillId="0" borderId="2" xfId="11" applyFont="1" applyBorder="1" applyAlignment="1">
      <alignment vertical="center" wrapText="1"/>
    </xf>
    <xf numFmtId="0" fontId="24" fillId="0" borderId="0" xfId="11" applyFont="1"/>
    <xf numFmtId="0" fontId="24" fillId="0" borderId="0" xfId="11" applyFont="1" applyAlignment="1">
      <alignment horizontal="center"/>
    </xf>
    <xf numFmtId="175" fontId="23" fillId="0" borderId="0" xfId="11" applyNumberFormat="1" applyFont="1"/>
    <xf numFmtId="184" fontId="29" fillId="0" borderId="0" xfId="11" applyNumberFormat="1" applyFont="1" applyAlignment="1">
      <alignment horizontal="center" vertical="center" wrapText="1"/>
    </xf>
    <xf numFmtId="0" fontId="23" fillId="0" borderId="0" xfId="11" applyFont="1" applyAlignment="1">
      <alignment horizontal="center"/>
    </xf>
    <xf numFmtId="0" fontId="23" fillId="0" borderId="0" xfId="11" applyFont="1" applyAlignment="1">
      <alignment vertical="center"/>
    </xf>
    <xf numFmtId="0" fontId="23" fillId="0" borderId="0" xfId="11" applyFont="1" applyAlignment="1">
      <alignment horizontal="center" vertical="center"/>
    </xf>
    <xf numFmtId="42" fontId="10" fillId="0" borderId="0" xfId="7" applyNumberFormat="1" applyFont="1" applyAlignment="1">
      <alignment vertical="center"/>
    </xf>
    <xf numFmtId="0" fontId="9" fillId="4" borderId="2" xfId="7" applyFont="1" applyFill="1" applyBorder="1" applyAlignment="1">
      <alignment horizontal="center" vertical="center" wrapText="1"/>
    </xf>
    <xf numFmtId="0" fontId="12" fillId="4" borderId="2" xfId="7" applyFont="1" applyFill="1" applyBorder="1" applyAlignment="1">
      <alignment horizontal="center" vertical="center" wrapText="1"/>
    </xf>
    <xf numFmtId="42" fontId="12" fillId="0" borderId="2" xfId="7" applyNumberFormat="1" applyFont="1" applyBorder="1" applyAlignment="1">
      <alignment horizontal="right" vertical="center"/>
    </xf>
    <xf numFmtId="172" fontId="9" fillId="0" borderId="2" xfId="7" applyNumberFormat="1" applyFont="1" applyBorder="1" applyAlignment="1">
      <alignment vertical="center"/>
    </xf>
    <xf numFmtId="4" fontId="12" fillId="0" borderId="2" xfId="7" applyNumberFormat="1" applyFont="1" applyBorder="1" applyAlignment="1">
      <alignment horizontal="center" vertical="center" wrapText="1"/>
    </xf>
    <xf numFmtId="4" fontId="12" fillId="0" borderId="2" xfId="7" applyNumberFormat="1" applyFont="1" applyBorder="1" applyAlignment="1">
      <alignment horizontal="center" vertical="center"/>
    </xf>
    <xf numFmtId="0" fontId="12" fillId="4" borderId="5" xfId="7" applyFont="1" applyFill="1" applyBorder="1" applyAlignment="1">
      <alignment vertical="center" wrapText="1"/>
    </xf>
    <xf numFmtId="0" fontId="12" fillId="4" borderId="6" xfId="7" applyFont="1" applyFill="1" applyBorder="1" applyAlignment="1">
      <alignment vertical="center" wrapText="1"/>
    </xf>
    <xf numFmtId="0" fontId="9" fillId="4" borderId="6" xfId="7" applyFont="1" applyFill="1" applyBorder="1" applyAlignment="1">
      <alignment horizontal="center" vertical="center" wrapText="1"/>
    </xf>
    <xf numFmtId="185" fontId="12" fillId="0" borderId="2" xfId="7" applyNumberFormat="1" applyFont="1" applyBorder="1" applyAlignment="1">
      <alignment horizontal="right" vertical="center" wrapText="1"/>
    </xf>
    <xf numFmtId="10" fontId="12" fillId="0" borderId="2" xfId="7" applyNumberFormat="1" applyFont="1" applyBorder="1" applyAlignment="1">
      <alignment horizontal="center" vertical="center" wrapText="1"/>
    </xf>
    <xf numFmtId="172" fontId="12" fillId="0" borderId="2" xfId="7" applyNumberFormat="1" applyFont="1" applyBorder="1" applyAlignment="1">
      <alignment horizontal="right" vertical="center" wrapText="1"/>
    </xf>
    <xf numFmtId="10" fontId="9" fillId="0" borderId="2" xfId="7" applyNumberFormat="1" applyFont="1" applyBorder="1" applyAlignment="1">
      <alignment vertical="center"/>
    </xf>
    <xf numFmtId="0" fontId="12" fillId="4" borderId="6" xfId="7" applyFont="1" applyFill="1" applyBorder="1" applyAlignment="1">
      <alignment horizontal="center" vertical="center" wrapText="1"/>
    </xf>
    <xf numFmtId="0" fontId="9" fillId="0" borderId="0" xfId="7" applyFont="1" applyAlignment="1">
      <alignment vertical="center"/>
    </xf>
    <xf numFmtId="2" fontId="12" fillId="0" borderId="0" xfId="7" applyNumberFormat="1" applyFont="1" applyAlignment="1">
      <alignment vertical="center" wrapText="1"/>
    </xf>
    <xf numFmtId="0" fontId="9" fillId="0" borderId="15" xfId="9" applyFont="1" applyBorder="1" applyAlignment="1">
      <alignment horizontal="left" vertical="center"/>
    </xf>
    <xf numFmtId="174" fontId="12" fillId="0" borderId="16" xfId="9" applyNumberFormat="1" applyFont="1" applyBorder="1" applyAlignment="1">
      <alignment horizontal="center" vertical="center"/>
    </xf>
    <xf numFmtId="174" fontId="12" fillId="0" borderId="17" xfId="9" applyNumberFormat="1" applyFont="1" applyBorder="1" applyAlignment="1">
      <alignment horizontal="center" vertical="center"/>
    </xf>
    <xf numFmtId="0" fontId="9" fillId="0" borderId="2" xfId="7" applyFont="1" applyBorder="1" applyAlignment="1">
      <alignment horizontal="left" vertical="center"/>
    </xf>
    <xf numFmtId="44" fontId="10" fillId="0" borderId="0" xfId="7" applyNumberFormat="1" applyFont="1" applyAlignment="1">
      <alignment vertical="center"/>
    </xf>
    <xf numFmtId="0" fontId="9" fillId="0" borderId="6" xfId="7" applyFont="1" applyBorder="1" applyAlignment="1">
      <alignment horizontal="left" vertical="center"/>
    </xf>
    <xf numFmtId="42" fontId="10" fillId="0" borderId="0" xfId="2" applyFont="1" applyAlignment="1">
      <alignment vertical="center"/>
    </xf>
    <xf numFmtId="10" fontId="11" fillId="0" borderId="0" xfId="3" applyNumberFormat="1" applyFont="1" applyAlignment="1">
      <alignment vertical="center"/>
    </xf>
    <xf numFmtId="0" fontId="0" fillId="0" borderId="0" xfId="0" applyAlignment="1">
      <alignment vertical="center"/>
    </xf>
    <xf numFmtId="4" fontId="12" fillId="0" borderId="0" xfId="7" applyNumberFormat="1" applyFont="1" applyAlignment="1">
      <alignment vertical="center"/>
    </xf>
    <xf numFmtId="0" fontId="9" fillId="0" borderId="29" xfId="9" applyFont="1" applyBorder="1" applyAlignment="1">
      <alignment horizontal="left" vertical="center"/>
    </xf>
    <xf numFmtId="0" fontId="10" fillId="0" borderId="0" xfId="7" applyFont="1" applyAlignment="1">
      <alignment horizontal="right" vertical="center"/>
    </xf>
    <xf numFmtId="0" fontId="9" fillId="4" borderId="4" xfId="7" applyFont="1" applyFill="1" applyBorder="1" applyAlignment="1">
      <alignment horizontal="center" vertical="center" wrapText="1"/>
    </xf>
    <xf numFmtId="0" fontId="12" fillId="4" borderId="4" xfId="7" applyFont="1" applyFill="1" applyBorder="1" applyAlignment="1">
      <alignment horizontal="center" vertical="center" wrapText="1"/>
    </xf>
    <xf numFmtId="172" fontId="9" fillId="0" borderId="4" xfId="7" applyNumberFormat="1" applyFont="1" applyBorder="1" applyAlignment="1">
      <alignment vertical="center"/>
    </xf>
    <xf numFmtId="172" fontId="12" fillId="0" borderId="4" xfId="7" applyNumberFormat="1" applyFont="1" applyBorder="1" applyAlignment="1">
      <alignment horizontal="right" vertical="center"/>
    </xf>
    <xf numFmtId="0" fontId="9" fillId="4" borderId="4" xfId="7" applyFont="1" applyFill="1" applyBorder="1" applyAlignment="1">
      <alignment horizontal="center" vertical="center"/>
    </xf>
    <xf numFmtId="172" fontId="12" fillId="0" borderId="4" xfId="7" applyNumberFormat="1" applyFont="1" applyBorder="1" applyAlignment="1">
      <alignment vertical="center" wrapText="1"/>
    </xf>
    <xf numFmtId="37" fontId="9" fillId="0" borderId="27" xfId="7" applyNumberFormat="1" applyFont="1" applyBorder="1" applyAlignment="1">
      <alignment vertical="center"/>
    </xf>
    <xf numFmtId="0" fontId="9" fillId="4" borderId="20" xfId="7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9" fontId="0" fillId="0" borderId="19" xfId="3" applyFont="1" applyBorder="1"/>
    <xf numFmtId="172" fontId="0" fillId="0" borderId="0" xfId="0" applyNumberFormat="1"/>
    <xf numFmtId="0" fontId="0" fillId="0" borderId="3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34" xfId="0" applyBorder="1" applyAlignment="1">
      <alignment horizontal="center"/>
    </xf>
    <xf numFmtId="172" fontId="0" fillId="0" borderId="35" xfId="0" applyNumberFormat="1" applyBorder="1"/>
    <xf numFmtId="172" fontId="0" fillId="0" borderId="15" xfId="0" applyNumberFormat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70" fontId="2" fillId="0" borderId="2" xfId="4" applyNumberFormat="1" applyFont="1" applyBorder="1" applyAlignment="1">
      <alignment vertical="center"/>
    </xf>
    <xf numFmtId="166" fontId="2" fillId="0" borderId="2" xfId="4" applyFont="1" applyBorder="1" applyAlignment="1">
      <alignment vertical="center"/>
    </xf>
    <xf numFmtId="0" fontId="3" fillId="0" borderId="0" xfId="0" applyFont="1" applyAlignment="1">
      <alignment vertical="center"/>
    </xf>
    <xf numFmtId="166" fontId="4" fillId="0" borderId="2" xfId="4" applyFont="1" applyFill="1" applyBorder="1" applyAlignment="1">
      <alignment vertical="center"/>
    </xf>
    <xf numFmtId="171" fontId="2" fillId="0" borderId="2" xfId="4" applyNumberFormat="1" applyFont="1" applyBorder="1" applyAlignment="1">
      <alignment vertical="center"/>
    </xf>
    <xf numFmtId="166" fontId="2" fillId="0" borderId="2" xfId="4" applyFont="1" applyFill="1" applyBorder="1" applyAlignment="1">
      <alignment vertical="center"/>
    </xf>
    <xf numFmtId="10" fontId="11" fillId="0" borderId="0" xfId="7" applyNumberFormat="1" applyFont="1" applyAlignment="1">
      <alignment vertical="center"/>
    </xf>
    <xf numFmtId="43" fontId="2" fillId="0" borderId="2" xfId="13" applyFont="1" applyBorder="1" applyAlignment="1">
      <alignment vertical="center"/>
    </xf>
    <xf numFmtId="166" fontId="2" fillId="0" borderId="0" xfId="0" applyNumberFormat="1" applyFont="1" applyAlignment="1">
      <alignment vertical="center"/>
    </xf>
    <xf numFmtId="175" fontId="12" fillId="0" borderId="2" xfId="7" applyNumberFormat="1" applyFont="1" applyBorder="1" applyAlignment="1">
      <alignment horizontal="center" vertical="center"/>
    </xf>
    <xf numFmtId="10" fontId="9" fillId="0" borderId="2" xfId="7" applyNumberFormat="1" applyFont="1" applyBorder="1" applyAlignment="1">
      <alignment horizontal="right" vertical="center"/>
    </xf>
    <xf numFmtId="177" fontId="12" fillId="0" borderId="2" xfId="7" applyNumberFormat="1" applyFont="1" applyBorder="1" applyAlignment="1">
      <alignment horizontal="center" vertical="center" wrapText="1"/>
    </xf>
    <xf numFmtId="188" fontId="2" fillId="0" borderId="2" xfId="1" applyNumberFormat="1" applyFont="1" applyFill="1" applyBorder="1" applyAlignment="1">
      <alignment vertical="center"/>
    </xf>
    <xf numFmtId="169" fontId="2" fillId="0" borderId="2" xfId="3" applyNumberFormat="1" applyFont="1" applyFill="1" applyBorder="1" applyAlignment="1">
      <alignment vertical="center"/>
    </xf>
    <xf numFmtId="9" fontId="4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0" fillId="0" borderId="0" xfId="0" applyAlignment="1">
      <alignment horizontal="center"/>
    </xf>
    <xf numFmtId="42" fontId="0" fillId="0" borderId="0" xfId="4" applyNumberFormat="1" applyFont="1" applyBorder="1" applyAlignment="1">
      <alignment horizontal="center"/>
    </xf>
    <xf numFmtId="166" fontId="0" fillId="0" borderId="0" xfId="4" applyFont="1" applyBorder="1"/>
    <xf numFmtId="9" fontId="0" fillId="0" borderId="0" xfId="3" applyFont="1" applyBorder="1"/>
    <xf numFmtId="0" fontId="33" fillId="0" borderId="0" xfId="0" applyFont="1" applyAlignment="1">
      <alignment horizontal="center"/>
    </xf>
    <xf numFmtId="0" fontId="33" fillId="0" borderId="0" xfId="0" applyFont="1"/>
    <xf numFmtId="172" fontId="0" fillId="0" borderId="0" xfId="0" applyNumberFormat="1" applyAlignment="1">
      <alignment horizontal="center"/>
    </xf>
    <xf numFmtId="172" fontId="0" fillId="0" borderId="38" xfId="0" applyNumberFormat="1" applyBorder="1"/>
    <xf numFmtId="0" fontId="32" fillId="3" borderId="4" xfId="0" applyFont="1" applyFill="1" applyBorder="1" applyAlignment="1">
      <alignment horizontal="center"/>
    </xf>
    <xf numFmtId="172" fontId="32" fillId="0" borderId="15" xfId="0" applyNumberFormat="1" applyFont="1" applyBorder="1"/>
    <xf numFmtId="9" fontId="4" fillId="0" borderId="2" xfId="0" applyNumberFormat="1" applyFont="1" applyBorder="1" applyAlignment="1">
      <alignment vertical="center"/>
    </xf>
    <xf numFmtId="2" fontId="4" fillId="0" borderId="2" xfId="3" applyNumberFormat="1" applyFont="1" applyBorder="1" applyAlignment="1">
      <alignment vertical="center"/>
    </xf>
    <xf numFmtId="43" fontId="2" fillId="0" borderId="2" xfId="13" applyFont="1" applyFill="1" applyBorder="1" applyAlignment="1">
      <alignment horizontal="center" vertical="center"/>
    </xf>
    <xf numFmtId="10" fontId="4" fillId="0" borderId="2" xfId="0" applyNumberFormat="1" applyFont="1" applyBorder="1" applyAlignment="1">
      <alignment horizontal="right" vertical="center"/>
    </xf>
    <xf numFmtId="189" fontId="2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44" fontId="14" fillId="0" borderId="0" xfId="0" applyNumberFormat="1" applyFont="1"/>
    <xf numFmtId="0" fontId="14" fillId="0" borderId="2" xfId="0" applyFont="1" applyBorder="1" applyAlignment="1">
      <alignment horizontal="justify" vertical="center"/>
    </xf>
    <xf numFmtId="0" fontId="1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0" fontId="2" fillId="0" borderId="2" xfId="3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9" fontId="2" fillId="0" borderId="2" xfId="0" applyNumberFormat="1" applyFont="1" applyBorder="1" applyAlignment="1">
      <alignment vertical="center"/>
    </xf>
    <xf numFmtId="10" fontId="2" fillId="0" borderId="2" xfId="0" applyNumberFormat="1" applyFont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2" fontId="2" fillId="0" borderId="2" xfId="0" applyNumberFormat="1" applyFont="1" applyBorder="1" applyAlignment="1">
      <alignment vertical="center"/>
    </xf>
    <xf numFmtId="170" fontId="3" fillId="0" borderId="2" xfId="0" applyNumberFormat="1" applyFont="1" applyBorder="1" applyAlignment="1">
      <alignment vertical="center"/>
    </xf>
    <xf numFmtId="186" fontId="2" fillId="0" borderId="2" xfId="3" applyNumberFormat="1" applyFont="1" applyFill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9" fontId="2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43" fontId="14" fillId="0" borderId="0" xfId="0" applyNumberFormat="1" applyFont="1"/>
    <xf numFmtId="0" fontId="3" fillId="3" borderId="2" xfId="0" applyFont="1" applyFill="1" applyBorder="1" applyAlignment="1">
      <alignment vertical="center"/>
    </xf>
    <xf numFmtId="42" fontId="12" fillId="8" borderId="2" xfId="7" applyNumberFormat="1" applyFont="1" applyFill="1" applyBorder="1" applyAlignment="1">
      <alignment horizontal="right" vertical="center"/>
    </xf>
    <xf numFmtId="10" fontId="4" fillId="0" borderId="2" xfId="0" applyNumberFormat="1" applyFont="1" applyBorder="1" applyAlignment="1">
      <alignment vertical="center"/>
    </xf>
    <xf numFmtId="191" fontId="2" fillId="0" borderId="2" xfId="13" applyNumberFormat="1" applyFont="1" applyFill="1" applyBorder="1" applyAlignment="1">
      <alignment horizontal="center" vertical="center"/>
    </xf>
    <xf numFmtId="167" fontId="4" fillId="0" borderId="2" xfId="14" applyFont="1" applyFill="1" applyBorder="1" applyAlignment="1">
      <alignment vertical="center"/>
    </xf>
    <xf numFmtId="187" fontId="4" fillId="0" borderId="2" xfId="0" applyNumberFormat="1" applyFont="1" applyBorder="1" applyAlignment="1">
      <alignment horizontal="right" vertical="center"/>
    </xf>
    <xf numFmtId="181" fontId="2" fillId="0" borderId="2" xfId="0" applyNumberFormat="1" applyFont="1" applyBorder="1" applyAlignment="1">
      <alignment vertical="center"/>
    </xf>
    <xf numFmtId="187" fontId="4" fillId="0" borderId="2" xfId="3" applyNumberFormat="1" applyFont="1" applyFill="1" applyBorder="1" applyAlignment="1">
      <alignment vertical="center"/>
    </xf>
    <xf numFmtId="2" fontId="4" fillId="0" borderId="2" xfId="3" applyNumberFormat="1" applyFont="1" applyFill="1" applyBorder="1" applyAlignment="1">
      <alignment vertical="center"/>
    </xf>
    <xf numFmtId="0" fontId="35" fillId="0" borderId="15" xfId="0" applyFont="1" applyBorder="1" applyAlignment="1">
      <alignment horizontal="left" vertical="center" wrapText="1"/>
    </xf>
    <xf numFmtId="0" fontId="12" fillId="0" borderId="2" xfId="7" applyFont="1" applyBorder="1" applyAlignment="1">
      <alignment vertical="center" wrapText="1"/>
    </xf>
    <xf numFmtId="0" fontId="12" fillId="0" borderId="2" xfId="7" applyFont="1" applyBorder="1" applyAlignment="1">
      <alignment horizontal="justify" vertical="center" wrapText="1"/>
    </xf>
    <xf numFmtId="0" fontId="35" fillId="0" borderId="20" xfId="0" applyFont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 wrapText="1"/>
    </xf>
    <xf numFmtId="172" fontId="12" fillId="0" borderId="2" xfId="7" applyNumberFormat="1" applyFont="1" applyBorder="1" applyAlignment="1">
      <alignment vertical="center"/>
    </xf>
    <xf numFmtId="1" fontId="17" fillId="0" borderId="39" xfId="0" applyNumberFormat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172" fontId="18" fillId="0" borderId="20" xfId="2" applyNumberFormat="1" applyFont="1" applyFill="1" applyBorder="1" applyAlignment="1">
      <alignment vertical="center"/>
    </xf>
    <xf numFmtId="172" fontId="14" fillId="0" borderId="40" xfId="2" applyNumberFormat="1" applyFont="1" applyFill="1" applyBorder="1" applyAlignment="1">
      <alignment vertical="center"/>
    </xf>
    <xf numFmtId="1" fontId="17" fillId="0" borderId="36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73" fontId="18" fillId="0" borderId="2" xfId="1" applyNumberFormat="1" applyFont="1" applyFill="1" applyBorder="1" applyAlignment="1">
      <alignment horizontal="left" vertical="center"/>
    </xf>
    <xf numFmtId="172" fontId="18" fillId="0" borderId="2" xfId="2" applyNumberFormat="1" applyFont="1" applyFill="1" applyBorder="1" applyAlignment="1">
      <alignment vertical="center"/>
    </xf>
    <xf numFmtId="172" fontId="14" fillId="0" borderId="14" xfId="2" applyNumberFormat="1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173" fontId="14" fillId="0" borderId="2" xfId="1" applyNumberFormat="1" applyFont="1" applyFill="1" applyBorder="1" applyAlignment="1">
      <alignment horizontal="left" vertical="center"/>
    </xf>
    <xf numFmtId="172" fontId="14" fillId="0" borderId="2" xfId="2" applyNumberFormat="1" applyFont="1" applyFill="1" applyBorder="1" applyAlignment="1">
      <alignment vertical="center"/>
    </xf>
    <xf numFmtId="1" fontId="17" fillId="0" borderId="35" xfId="0" applyNumberFormat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173" fontId="14" fillId="0" borderId="15" xfId="1" applyNumberFormat="1" applyFont="1" applyFill="1" applyBorder="1" applyAlignment="1">
      <alignment horizontal="left" vertical="center"/>
    </xf>
    <xf numFmtId="172" fontId="14" fillId="0" borderId="15" xfId="2" applyNumberFormat="1" applyFont="1" applyFill="1" applyBorder="1" applyAlignment="1">
      <alignment vertical="center"/>
    </xf>
    <xf numFmtId="172" fontId="14" fillId="0" borderId="38" xfId="2" applyNumberFormat="1" applyFont="1" applyFill="1" applyBorder="1" applyAlignment="1">
      <alignment vertical="center"/>
    </xf>
    <xf numFmtId="1" fontId="17" fillId="0" borderId="33" xfId="0" applyNumberFormat="1" applyFont="1" applyBorder="1" applyAlignment="1">
      <alignment horizontal="center" vertical="center" wrapText="1"/>
    </xf>
    <xf numFmtId="172" fontId="18" fillId="0" borderId="11" xfId="5" applyNumberFormat="1" applyFont="1" applyBorder="1" applyAlignment="1">
      <alignment vertical="center"/>
    </xf>
    <xf numFmtId="172" fontId="36" fillId="0" borderId="37" xfId="6" applyNumberFormat="1" applyFont="1" applyFill="1" applyBorder="1" applyAlignment="1">
      <alignment horizontal="right" vertical="center"/>
    </xf>
    <xf numFmtId="10" fontId="18" fillId="0" borderId="2" xfId="3" applyNumberFormat="1" applyFont="1" applyFill="1" applyBorder="1" applyAlignment="1">
      <alignment horizontal="center" vertical="center"/>
    </xf>
    <xf numFmtId="172" fontId="18" fillId="0" borderId="14" xfId="5" applyNumberFormat="1" applyFont="1" applyBorder="1" applyAlignment="1">
      <alignment vertical="center" wrapText="1"/>
    </xf>
    <xf numFmtId="172" fontId="18" fillId="0" borderId="15" xfId="5" applyNumberFormat="1" applyFont="1" applyBorder="1" applyAlignment="1">
      <alignment horizontal="center" vertical="center"/>
    </xf>
    <xf numFmtId="172" fontId="36" fillId="0" borderId="38" xfId="5" applyNumberFormat="1" applyFont="1" applyBorder="1" applyAlignment="1">
      <alignment vertical="center" wrapText="1"/>
    </xf>
    <xf numFmtId="0" fontId="18" fillId="0" borderId="3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4" fillId="0" borderId="0" xfId="0" applyFont="1" applyAlignment="1">
      <alignment vertical="center"/>
    </xf>
    <xf numFmtId="193" fontId="2" fillId="0" borderId="2" xfId="4" applyNumberFormat="1" applyFont="1" applyBorder="1" applyAlignment="1">
      <alignment vertical="center"/>
    </xf>
    <xf numFmtId="167" fontId="2" fillId="0" borderId="2" xfId="4" applyNumberFormat="1" applyFont="1" applyBorder="1" applyAlignment="1">
      <alignment horizontal="right" vertical="center" indent="2"/>
    </xf>
    <xf numFmtId="167" fontId="2" fillId="0" borderId="2" xfId="13" applyNumberFormat="1" applyFont="1" applyBorder="1" applyAlignment="1">
      <alignment horizontal="right" vertical="center" indent="2"/>
    </xf>
    <xf numFmtId="194" fontId="2" fillId="0" borderId="2" xfId="4" applyNumberFormat="1" applyFont="1" applyBorder="1" applyAlignment="1">
      <alignment vertical="center"/>
    </xf>
    <xf numFmtId="195" fontId="2" fillId="0" borderId="2" xfId="0" applyNumberFormat="1" applyFont="1" applyBorder="1" applyAlignment="1">
      <alignment vertical="center"/>
    </xf>
    <xf numFmtId="0" fontId="2" fillId="9" borderId="0" xfId="0" applyFont="1" applyFill="1" applyAlignment="1">
      <alignment vertical="center"/>
    </xf>
    <xf numFmtId="0" fontId="2" fillId="9" borderId="0" xfId="0" applyFont="1" applyFill="1" applyAlignment="1">
      <alignment horizontal="right" vertical="center"/>
    </xf>
    <xf numFmtId="167" fontId="2" fillId="9" borderId="0" xfId="0" applyNumberFormat="1" applyFont="1" applyFill="1" applyAlignment="1">
      <alignment vertical="center"/>
    </xf>
    <xf numFmtId="166" fontId="2" fillId="9" borderId="0" xfId="0" applyNumberFormat="1" applyFont="1" applyFill="1" applyAlignment="1">
      <alignment vertical="center"/>
    </xf>
    <xf numFmtId="41" fontId="14" fillId="0" borderId="2" xfId="1" applyFont="1" applyFill="1" applyBorder="1" applyAlignment="1">
      <alignment horizontal="left" vertical="center"/>
    </xf>
    <xf numFmtId="173" fontId="18" fillId="0" borderId="20" xfId="1" applyNumberFormat="1" applyFont="1" applyFill="1" applyBorder="1" applyAlignment="1">
      <alignment horizontal="left" vertical="center"/>
    </xf>
    <xf numFmtId="181" fontId="4" fillId="0" borderId="2" xfId="0" applyNumberFormat="1" applyFont="1" applyBorder="1" applyAlignment="1">
      <alignment vertical="center"/>
    </xf>
    <xf numFmtId="169" fontId="4" fillId="0" borderId="2" xfId="3" applyNumberFormat="1" applyFont="1" applyFill="1" applyBorder="1" applyAlignment="1">
      <alignment vertical="center"/>
    </xf>
    <xf numFmtId="187" fontId="2" fillId="0" borderId="2" xfId="0" applyNumberFormat="1" applyFont="1" applyBorder="1" applyAlignment="1">
      <alignment vertical="center"/>
    </xf>
    <xf numFmtId="167" fontId="2" fillId="0" borderId="2" xfId="14" applyFont="1" applyFill="1" applyBorder="1" applyAlignment="1">
      <alignment vertical="center"/>
    </xf>
    <xf numFmtId="192" fontId="2" fillId="0" borderId="2" xfId="13" applyNumberFormat="1" applyFont="1" applyFill="1" applyBorder="1" applyAlignment="1">
      <alignment horizontal="left" vertical="center" indent="2"/>
    </xf>
    <xf numFmtId="165" fontId="2" fillId="0" borderId="2" xfId="14" applyNumberFormat="1" applyFont="1" applyFill="1" applyBorder="1" applyAlignment="1">
      <alignment vertical="center"/>
    </xf>
    <xf numFmtId="181" fontId="2" fillId="0" borderId="2" xfId="3" applyNumberFormat="1" applyFont="1" applyFill="1" applyBorder="1" applyAlignment="1">
      <alignment vertical="center"/>
    </xf>
    <xf numFmtId="187" fontId="2" fillId="0" borderId="2" xfId="3" applyNumberFormat="1" applyFont="1" applyFill="1" applyBorder="1" applyAlignment="1">
      <alignment vertical="center"/>
    </xf>
    <xf numFmtId="2" fontId="2" fillId="0" borderId="2" xfId="3" applyNumberFormat="1" applyFont="1" applyFill="1" applyBorder="1" applyAlignment="1">
      <alignment vertical="center"/>
    </xf>
    <xf numFmtId="190" fontId="2" fillId="0" borderId="2" xfId="0" applyNumberFormat="1" applyFont="1" applyBorder="1" applyAlignment="1">
      <alignment vertical="center"/>
    </xf>
    <xf numFmtId="164" fontId="2" fillId="0" borderId="2" xfId="14" applyNumberFormat="1" applyFont="1" applyFill="1" applyBorder="1" applyAlignment="1">
      <alignment vertical="center"/>
    </xf>
    <xf numFmtId="0" fontId="23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5" fillId="0" borderId="2" xfId="11" applyFont="1" applyBorder="1" applyAlignment="1">
      <alignment horizontal="center"/>
    </xf>
    <xf numFmtId="1" fontId="31" fillId="0" borderId="0" xfId="11" applyNumberFormat="1" applyFont="1" applyAlignment="1">
      <alignment horizontal="left" vertical="center" wrapText="1"/>
    </xf>
    <xf numFmtId="0" fontId="22" fillId="6" borderId="22" xfId="11" applyFont="1" applyFill="1" applyBorder="1" applyAlignment="1">
      <alignment horizontal="center" vertical="center"/>
    </xf>
    <xf numFmtId="0" fontId="18" fillId="0" borderId="23" xfId="11" applyFont="1" applyBorder="1"/>
    <xf numFmtId="0" fontId="18" fillId="0" borderId="24" xfId="11" applyFont="1" applyBorder="1"/>
    <xf numFmtId="0" fontId="26" fillId="6" borderId="25" xfId="11" applyFont="1" applyFill="1" applyBorder="1" applyAlignment="1">
      <alignment horizontal="center" vertical="center" wrapText="1"/>
    </xf>
    <xf numFmtId="0" fontId="26" fillId="6" borderId="26" xfId="11" applyFont="1" applyFill="1" applyBorder="1" applyAlignment="1">
      <alignment horizontal="center" vertical="center" wrapText="1"/>
    </xf>
    <xf numFmtId="0" fontId="18" fillId="0" borderId="26" xfId="11" applyFont="1" applyBorder="1"/>
    <xf numFmtId="0" fontId="27" fillId="6" borderId="22" xfId="11" applyFont="1" applyFill="1" applyBorder="1" applyAlignment="1">
      <alignment horizontal="center" vertical="center"/>
    </xf>
    <xf numFmtId="1" fontId="30" fillId="0" borderId="27" xfId="11" applyNumberFormat="1" applyFont="1" applyBorder="1" applyAlignment="1">
      <alignment horizontal="left" vertical="center" wrapText="1"/>
    </xf>
    <xf numFmtId="0" fontId="18" fillId="0" borderId="2" xfId="5" applyFont="1" applyBorder="1" applyAlignment="1">
      <alignment vertical="center" wrapText="1"/>
    </xf>
    <xf numFmtId="0" fontId="36" fillId="0" borderId="15" xfId="5" applyFont="1" applyBorder="1" applyAlignment="1">
      <alignment vertical="center" wrapText="1"/>
    </xf>
    <xf numFmtId="0" fontId="18" fillId="0" borderId="11" xfId="5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2" fillId="0" borderId="5" xfId="7" applyFont="1" applyBorder="1" applyAlignment="1">
      <alignment horizontal="left" vertical="center" wrapText="1"/>
    </xf>
    <xf numFmtId="0" fontId="12" fillId="0" borderId="6" xfId="7" applyFont="1" applyBorder="1" applyAlignment="1">
      <alignment horizontal="left" vertical="center" wrapText="1"/>
    </xf>
    <xf numFmtId="0" fontId="12" fillId="0" borderId="5" xfId="7" applyFont="1" applyBorder="1" applyAlignment="1">
      <alignment vertical="center"/>
    </xf>
    <xf numFmtId="0" fontId="12" fillId="0" borderId="6" xfId="7" applyFont="1" applyBorder="1" applyAlignment="1">
      <alignment vertical="center"/>
    </xf>
    <xf numFmtId="2" fontId="12" fillId="0" borderId="9" xfId="7" applyNumberFormat="1" applyFont="1" applyBorder="1" applyAlignment="1">
      <alignment horizontal="left" vertical="center" wrapText="1"/>
    </xf>
    <xf numFmtId="2" fontId="12" fillId="0" borderId="10" xfId="7" applyNumberFormat="1" applyFont="1" applyBorder="1" applyAlignment="1">
      <alignment horizontal="left" vertical="center" wrapText="1"/>
    </xf>
    <xf numFmtId="2" fontId="12" fillId="0" borderId="30" xfId="7" applyNumberFormat="1" applyFont="1" applyBorder="1" applyAlignment="1">
      <alignment horizontal="left" vertical="center" wrapText="1"/>
    </xf>
    <xf numFmtId="2" fontId="12" fillId="0" borderId="7" xfId="7" applyNumberFormat="1" applyFont="1" applyBorder="1" applyAlignment="1">
      <alignment horizontal="left" vertical="center" wrapText="1"/>
    </xf>
    <xf numFmtId="2" fontId="12" fillId="0" borderId="0" xfId="7" applyNumberFormat="1" applyFont="1" applyAlignment="1">
      <alignment horizontal="left" vertical="center" wrapText="1"/>
    </xf>
    <xf numFmtId="2" fontId="12" fillId="0" borderId="31" xfId="7" applyNumberFormat="1" applyFont="1" applyBorder="1" applyAlignment="1">
      <alignment horizontal="left" vertical="center" wrapText="1"/>
    </xf>
    <xf numFmtId="2" fontId="12" fillId="0" borderId="18" xfId="7" applyNumberFormat="1" applyFont="1" applyBorder="1" applyAlignment="1">
      <alignment horizontal="left" vertical="center" wrapText="1"/>
    </xf>
    <xf numFmtId="2" fontId="12" fillId="0" borderId="8" xfId="7" applyNumberFormat="1" applyFont="1" applyBorder="1" applyAlignment="1">
      <alignment horizontal="left" vertical="center" wrapText="1"/>
    </xf>
    <xf numFmtId="2" fontId="12" fillId="0" borderId="32" xfId="7" applyNumberFormat="1" applyFont="1" applyBorder="1" applyAlignment="1">
      <alignment horizontal="left" vertical="center" wrapText="1"/>
    </xf>
    <xf numFmtId="0" fontId="12" fillId="0" borderId="2" xfId="7" applyFont="1" applyBorder="1" applyAlignment="1">
      <alignment vertical="center" wrapText="1"/>
    </xf>
    <xf numFmtId="179" fontId="12" fillId="0" borderId="2" xfId="7" applyNumberFormat="1" applyFont="1" applyBorder="1" applyAlignment="1">
      <alignment horizontal="center" vertical="center" wrapText="1"/>
    </xf>
    <xf numFmtId="0" fontId="9" fillId="4" borderId="20" xfId="7" applyFont="1" applyFill="1" applyBorder="1" applyAlignment="1">
      <alignment horizontal="center" vertical="center"/>
    </xf>
    <xf numFmtId="37" fontId="9" fillId="0" borderId="6" xfId="7" applyNumberFormat="1" applyFont="1" applyBorder="1" applyAlignment="1">
      <alignment horizontal="right" vertical="center"/>
    </xf>
    <xf numFmtId="37" fontId="9" fillId="0" borderId="2" xfId="7" applyNumberFormat="1" applyFont="1" applyBorder="1" applyAlignment="1">
      <alignment horizontal="right" vertical="center"/>
    </xf>
    <xf numFmtId="0" fontId="9" fillId="0" borderId="0" xfId="7" applyFont="1" applyAlignment="1">
      <alignment vertical="center"/>
    </xf>
    <xf numFmtId="0" fontId="9" fillId="4" borderId="5" xfId="7" applyFont="1" applyFill="1" applyBorder="1" applyAlignment="1">
      <alignment horizontal="left" vertical="center" wrapText="1"/>
    </xf>
    <xf numFmtId="0" fontId="12" fillId="4" borderId="5" xfId="7" applyFont="1" applyFill="1" applyBorder="1" applyAlignment="1">
      <alignment horizontal="center" vertical="center" wrapText="1"/>
    </xf>
    <xf numFmtId="0" fontId="9" fillId="0" borderId="2" xfId="7" applyFont="1" applyBorder="1" applyAlignment="1">
      <alignment horizontal="left" vertical="center"/>
    </xf>
    <xf numFmtId="0" fontId="9" fillId="0" borderId="2" xfId="7" applyFont="1" applyBorder="1" applyAlignment="1">
      <alignment horizontal="right" vertical="center"/>
    </xf>
    <xf numFmtId="0" fontId="9" fillId="0" borderId="2" xfId="7" applyFont="1" applyBorder="1" applyAlignment="1">
      <alignment horizontal="right" vertical="center" wrapText="1"/>
    </xf>
    <xf numFmtId="0" fontId="12" fillId="0" borderId="5" xfId="7" applyFont="1" applyBorder="1" applyAlignment="1">
      <alignment horizontal="center" vertical="center"/>
    </xf>
    <xf numFmtId="9" fontId="12" fillId="0" borderId="2" xfId="7" applyNumberFormat="1" applyFont="1" applyBorder="1" applyAlignment="1">
      <alignment horizontal="center" vertical="center" wrapText="1"/>
    </xf>
    <xf numFmtId="0" fontId="9" fillId="0" borderId="5" xfId="7" applyFont="1" applyBorder="1" applyAlignment="1">
      <alignment horizontal="left" vertical="center"/>
    </xf>
    <xf numFmtId="0" fontId="9" fillId="0" borderId="6" xfId="7" applyFont="1" applyBorder="1" applyAlignment="1">
      <alignment horizontal="left" vertical="center"/>
    </xf>
    <xf numFmtId="0" fontId="9" fillId="0" borderId="4" xfId="7" applyFont="1" applyBorder="1" applyAlignment="1">
      <alignment horizontal="left" vertical="center"/>
    </xf>
    <xf numFmtId="168" fontId="9" fillId="0" borderId="21" xfId="7" applyNumberFormat="1" applyFont="1" applyBorder="1" applyAlignment="1">
      <alignment vertical="center"/>
    </xf>
    <xf numFmtId="168" fontId="9" fillId="0" borderId="19" xfId="7" applyNumberFormat="1" applyFont="1" applyBorder="1" applyAlignment="1">
      <alignment vertical="center"/>
    </xf>
    <xf numFmtId="168" fontId="9" fillId="0" borderId="2" xfId="7" applyNumberFormat="1" applyFont="1" applyBorder="1" applyAlignment="1">
      <alignment vertical="center"/>
    </xf>
    <xf numFmtId="168" fontId="9" fillId="0" borderId="4" xfId="7" applyNumberFormat="1" applyFont="1" applyBorder="1" applyAlignment="1">
      <alignment vertical="center"/>
    </xf>
    <xf numFmtId="0" fontId="9" fillId="4" borderId="6" xfId="7" applyFont="1" applyFill="1" applyBorder="1" applyAlignment="1">
      <alignment horizontal="left" vertical="center"/>
    </xf>
    <xf numFmtId="0" fontId="9" fillId="4" borderId="2" xfId="7" applyFont="1" applyFill="1" applyBorder="1" applyAlignment="1">
      <alignment horizontal="left" vertical="center"/>
    </xf>
    <xf numFmtId="0" fontId="9" fillId="4" borderId="2" xfId="7" applyFont="1" applyFill="1" applyBorder="1" applyAlignment="1">
      <alignment horizontal="center" vertical="center"/>
    </xf>
    <xf numFmtId="0" fontId="12" fillId="0" borderId="6" xfId="7" applyFont="1" applyBorder="1" applyAlignment="1">
      <alignment horizontal="justify" vertical="center" wrapText="1"/>
    </xf>
    <xf numFmtId="0" fontId="12" fillId="0" borderId="2" xfId="7" applyFont="1" applyBorder="1" applyAlignment="1">
      <alignment horizontal="justify" vertical="center" wrapText="1"/>
    </xf>
    <xf numFmtId="2" fontId="12" fillId="0" borderId="2" xfId="7" applyNumberFormat="1" applyFont="1" applyBorder="1" applyAlignment="1">
      <alignment horizontal="center" vertical="center"/>
    </xf>
    <xf numFmtId="2" fontId="9" fillId="0" borderId="2" xfId="7" applyNumberFormat="1" applyFont="1" applyBorder="1" applyAlignment="1">
      <alignment horizontal="center" vertical="center"/>
    </xf>
    <xf numFmtId="37" fontId="9" fillId="0" borderId="5" xfId="7" applyNumberFormat="1" applyFont="1" applyBorder="1" applyAlignment="1">
      <alignment horizontal="right" vertical="center"/>
    </xf>
    <xf numFmtId="0" fontId="11" fillId="0" borderId="6" xfId="7" applyFont="1" applyBorder="1" applyAlignment="1">
      <alignment horizontal="center" vertical="center"/>
    </xf>
    <xf numFmtId="0" fontId="11" fillId="0" borderId="2" xfId="7" applyFont="1" applyBorder="1" applyAlignment="1">
      <alignment horizontal="center" vertical="center"/>
    </xf>
    <xf numFmtId="0" fontId="11" fillId="0" borderId="4" xfId="7" applyFont="1" applyBorder="1" applyAlignment="1">
      <alignment horizontal="center" vertical="center"/>
    </xf>
    <xf numFmtId="0" fontId="9" fillId="0" borderId="5" xfId="7" applyFont="1" applyBorder="1" applyAlignment="1">
      <alignment horizontal="center" vertical="center"/>
    </xf>
    <xf numFmtId="0" fontId="9" fillId="4" borderId="2" xfId="7" applyFont="1" applyFill="1" applyBorder="1" applyAlignment="1">
      <alignment horizontal="center" vertical="center" wrapText="1"/>
    </xf>
    <xf numFmtId="0" fontId="12" fillId="4" borderId="2" xfId="7" applyFont="1" applyFill="1" applyBorder="1" applyAlignment="1">
      <alignment horizontal="center" vertical="center" wrapText="1"/>
    </xf>
    <xf numFmtId="0" fontId="9" fillId="0" borderId="28" xfId="7" applyFont="1" applyBorder="1" applyAlignment="1">
      <alignment horizontal="left" vertical="center"/>
    </xf>
    <xf numFmtId="0" fontId="9" fillId="0" borderId="11" xfId="7" applyFont="1" applyBorder="1" applyAlignment="1">
      <alignment horizontal="left" vertical="center"/>
    </xf>
    <xf numFmtId="174" fontId="12" fillId="0" borderId="12" xfId="9" applyNumberFormat="1" applyFont="1" applyBorder="1" applyAlignment="1">
      <alignment horizontal="center" vertical="center"/>
    </xf>
    <xf numFmtId="174" fontId="12" fillId="0" borderId="13" xfId="9" applyNumberFormat="1" applyFont="1" applyBorder="1" applyAlignment="1">
      <alignment horizontal="center" vertical="center"/>
    </xf>
    <xf numFmtId="0" fontId="9" fillId="0" borderId="0" xfId="8" applyFont="1" applyAlignment="1">
      <alignment horizontal="left" vertical="center" wrapText="1"/>
    </xf>
    <xf numFmtId="15" fontId="9" fillId="0" borderId="0" xfId="7" applyNumberFormat="1" applyFont="1" applyAlignment="1">
      <alignment horizontal="center" vertical="center" wrapText="1"/>
    </xf>
    <xf numFmtId="0" fontId="13" fillId="0" borderId="0" xfId="7" applyFont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1">
    <cellStyle name="Millares" xfId="13" builtinId="3"/>
    <cellStyle name="Millares [0]" xfId="1" builtinId="6"/>
    <cellStyle name="Millares [0] 2" xfId="16" xr:uid="{51C74425-39BA-4F31-B738-807298347B27}"/>
    <cellStyle name="Millares 2" xfId="12" xr:uid="{00000000-0005-0000-0000-000002000000}"/>
    <cellStyle name="Millares 2 2" xfId="18" xr:uid="{8D398833-3FBB-4070-8AD5-90AA3D8B83D8}"/>
    <cellStyle name="Millares 3" xfId="19" xr:uid="{3C2AF70A-C4E5-46A6-A51F-81819D36F084}"/>
    <cellStyle name="Moneda" xfId="14" builtinId="4"/>
    <cellStyle name="Moneda [0]" xfId="2" builtinId="7"/>
    <cellStyle name="Moneda [0] 2" xfId="4" xr:uid="{00000000-0005-0000-0000-000005000000}"/>
    <cellStyle name="Moneda [0] 2 2" xfId="17" xr:uid="{1D6E10EB-1F11-47F9-A70A-6D9E57980AA1}"/>
    <cellStyle name="Moneda [0] 3" xfId="6" xr:uid="{00000000-0005-0000-0000-000006000000}"/>
    <cellStyle name="Moneda 2" xfId="20" xr:uid="{FCE88773-D0AE-4ACC-A2A1-880172707BE0}"/>
    <cellStyle name="Normal" xfId="0" builtinId="0"/>
    <cellStyle name="Normal 11" xfId="15" xr:uid="{7EDC9C81-8EE1-40FA-B788-A09D0C4387E3}"/>
    <cellStyle name="Normal 2" xfId="5" xr:uid="{00000000-0005-0000-0000-000008000000}"/>
    <cellStyle name="Normal 3" xfId="11" xr:uid="{00000000-0005-0000-0000-000009000000}"/>
    <cellStyle name="Normal_CALCULO DEL AIU 2011_revisar" xfId="9" xr:uid="{00000000-0005-0000-0000-00000A000000}"/>
    <cellStyle name="Normal_Matriz de Indicadores_V1.0" xfId="8" xr:uid="{00000000-0005-0000-0000-00000B000000}"/>
    <cellStyle name="Normal_PPTO-ETAPA- I-07-SEPTIEMBRE-12" xfId="7" xr:uid="{00000000-0005-0000-0000-00000C000000}"/>
    <cellStyle name="Porcentaje" xfId="3" builtinId="5"/>
    <cellStyle name="Porcentual_CALCULO DEL AIU-2012" xfId="10" xr:uid="{00000000-0005-0000-0000-00000E000000}"/>
  </cellStyles>
  <dxfs count="0"/>
  <tableStyles count="0" defaultTableStyle="TableStyleMedium2" defaultPivotStyle="PivotStyleLight16"/>
  <colors>
    <mruColors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81544762759442"/>
          <c:y val="9.3401480446866442E-2"/>
          <c:w val="0.67240038760436116"/>
          <c:h val="0.4377930550937131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AIU!$K$5:$K$8</c:f>
              <c:strCache>
                <c:ptCount val="4"/>
                <c:pt idx="0">
                  <c:v>SUBTOTAL COSTOS MENSUALES DE PERSONAL</c:v>
                </c:pt>
                <c:pt idx="1">
                  <c:v>SUBTOTAL GASTOS OPERACIONALES MENSUALES</c:v>
                </c:pt>
                <c:pt idx="2">
                  <c:v>SUBTOTAL IMPUESTOS</c:v>
                </c:pt>
                <c:pt idx="3">
                  <c:v>SUBTOTAL GARANTÍAS</c:v>
                </c:pt>
              </c:strCache>
            </c:strRef>
          </c:cat>
          <c:val>
            <c:numRef>
              <c:f>AIU!$L$5:$L$8</c:f>
              <c:numCache>
                <c:formatCode>_("$"* #,##0_);_("$"* \(#,##0\);_("$"* "-"_);_(@_)</c:formatCode>
                <c:ptCount val="4"/>
                <c:pt idx="0">
                  <c:v>19768676</c:v>
                </c:pt>
                <c:pt idx="1">
                  <c:v>2351064</c:v>
                </c:pt>
                <c:pt idx="2">
                  <c:v>17872958</c:v>
                </c:pt>
                <c:pt idx="3">
                  <c:v>301665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3B-4ECD-9197-94B55AE164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axId val="-1218740992"/>
        <c:axId val="-1218731744"/>
      </c:barChart>
      <c:catAx>
        <c:axId val="-1218740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18731744"/>
        <c:crosses val="autoZero"/>
        <c:auto val="1"/>
        <c:lblAlgn val="ctr"/>
        <c:lblOffset val="100"/>
        <c:noMultiLvlLbl val="0"/>
      </c:catAx>
      <c:valAx>
        <c:axId val="-121873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18740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2241176</xdr:colOff>
      <xdr:row>22</xdr:row>
      <xdr:rowOff>44823</xdr:rowOff>
    </xdr:from>
    <xdr:to>
      <xdr:col>2</xdr:col>
      <xdr:colOff>2536451</xdr:colOff>
      <xdr:row>22</xdr:row>
      <xdr:rowOff>187698</xdr:rowOff>
    </xdr:to>
    <xdr:pic>
      <xdr:nvPicPr>
        <xdr:cNvPr id="2" name="Imagen 3" descr="Imagen que contiene muebles, tabla, taburete, nudo&#10;&#10;El contenido generado por IA puede ser incorrecto.">
          <a:extLst>
            <a:ext uri="{FF2B5EF4-FFF2-40B4-BE49-F238E27FC236}">
              <a16:creationId xmlns:a16="http://schemas.microsoft.com/office/drawing/2014/main" id="{8FC33A42-8B4D-4453-B1F9-608EF623F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7794" y="5210735"/>
          <a:ext cx="2952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38916</xdr:colOff>
      <xdr:row>0</xdr:row>
      <xdr:rowOff>71846</xdr:rowOff>
    </xdr:from>
    <xdr:to>
      <xdr:col>0</xdr:col>
      <xdr:colOff>1831521</xdr:colOff>
      <xdr:row>5</xdr:row>
      <xdr:rowOff>34805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43DB88-2C40-455B-90AD-77D06C2980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schemeClr val="accent6">
              <a:shade val="45000"/>
              <a:satMod val="135000"/>
            </a:schemeClr>
            <a:prstClr val="white"/>
          </a:duotone>
        </a:blip>
        <a:srcRect l="26080" t="60263" r="53295" b="26404"/>
        <a:stretch/>
      </xdr:blipFill>
      <xdr:spPr>
        <a:xfrm>
          <a:off x="38916" y="71846"/>
          <a:ext cx="1792605" cy="633519"/>
        </a:xfrm>
        <a:prstGeom prst="rect">
          <a:avLst/>
        </a:prstGeom>
      </xdr:spPr>
    </xdr:pic>
    <xdr:clientData/>
  </xdr:twoCellAnchor>
  <xdr:twoCellAnchor editAs="oneCell">
    <xdr:from>
      <xdr:col>4</xdr:col>
      <xdr:colOff>214176</xdr:colOff>
      <xdr:row>0</xdr:row>
      <xdr:rowOff>71846</xdr:rowOff>
    </xdr:from>
    <xdr:to>
      <xdr:col>4</xdr:col>
      <xdr:colOff>892356</xdr:colOff>
      <xdr:row>6</xdr:row>
      <xdr:rowOff>17614</xdr:rowOff>
    </xdr:to>
    <xdr:pic>
      <xdr:nvPicPr>
        <xdr:cNvPr id="3" name="Imagen 2" descr="Resultado de imagen para logo alcaldia de bogota">
          <a:extLst>
            <a:ext uri="{FF2B5EF4-FFF2-40B4-BE49-F238E27FC236}">
              <a16:creationId xmlns:a16="http://schemas.microsoft.com/office/drawing/2014/main" id="{8F4D18E9-3730-4939-B7A0-3894C358BD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927" r="35468"/>
        <a:stretch/>
      </xdr:blipFill>
      <xdr:spPr bwMode="auto">
        <a:xfrm>
          <a:off x="9792516" y="71846"/>
          <a:ext cx="681990" cy="745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12</xdr:row>
      <xdr:rowOff>161925</xdr:rowOff>
    </xdr:from>
    <xdr:to>
      <xdr:col>12</xdr:col>
      <xdr:colOff>752475</xdr:colOff>
      <xdr:row>28</xdr:row>
      <xdr:rowOff>76200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16D7343-D80F-47E0-A615-C6681F6AAF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ERRAMIENTOS\PROCESO\Presupuesto2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Multiplicador"/>
      <sheetName val="Tarifas de Personal"/>
      <sheetName val="Presupuesto"/>
      <sheetName val="APU"/>
      <sheetName val="AIU"/>
      <sheetName val="Hoja3"/>
      <sheetName val="CUADRILLAS"/>
      <sheetName val="APU (2)"/>
      <sheetName val="APU (3)"/>
    </sheetNames>
    <sheetDataSet>
      <sheetData sheetId="0"/>
      <sheetData sheetId="1"/>
      <sheetData sheetId="2">
        <row r="3">
          <cell r="B3">
            <v>1</v>
          </cell>
        </row>
      </sheetData>
      <sheetData sheetId="3"/>
      <sheetData sheetId="4">
        <row r="44">
          <cell r="H44">
            <v>0.195081645546622</v>
          </cell>
        </row>
        <row r="45">
          <cell r="H45">
            <v>0.02</v>
          </cell>
        </row>
        <row r="46">
          <cell r="H46">
            <v>0.05</v>
          </cell>
        </row>
      </sheetData>
      <sheetData sheetId="5"/>
      <sheetData sheetId="6">
        <row r="13">
          <cell r="B13" t="str">
            <v>OFICIAL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47"/>
  <sheetViews>
    <sheetView zoomScaleNormal="100" workbookViewId="0">
      <selection activeCell="D3" sqref="D3"/>
    </sheetView>
  </sheetViews>
  <sheetFormatPr baseColWidth="10" defaultColWidth="13.28515625" defaultRowHeight="14.25"/>
  <cols>
    <col min="1" max="1" width="8.7109375" style="25" customWidth="1"/>
    <col min="2" max="2" width="75.28515625" style="25" customWidth="1"/>
    <col min="3" max="3" width="13.28515625" style="25"/>
    <col min="4" max="4" width="13.28515625" style="25" customWidth="1"/>
    <col min="5" max="16384" width="13.28515625" style="25"/>
  </cols>
  <sheetData>
    <row r="3" spans="1:3" ht="15">
      <c r="A3" s="240" t="s">
        <v>0</v>
      </c>
      <c r="B3" s="240"/>
      <c r="C3" s="240"/>
    </row>
    <row r="6" spans="1:3">
      <c r="A6" s="26">
        <v>1</v>
      </c>
      <c r="B6" s="27" t="s">
        <v>1</v>
      </c>
      <c r="C6" s="28">
        <v>100</v>
      </c>
    </row>
    <row r="7" spans="1:3">
      <c r="A7" s="26">
        <v>2</v>
      </c>
      <c r="B7" s="27" t="s">
        <v>2</v>
      </c>
      <c r="C7" s="28">
        <f>SUM(C8:C19)</f>
        <v>59.241660000000003</v>
      </c>
    </row>
    <row r="8" spans="1:3">
      <c r="A8" s="29" t="s">
        <v>3</v>
      </c>
      <c r="B8" s="30" t="s">
        <v>4</v>
      </c>
      <c r="C8" s="31">
        <f>ROUND(1/12*100,5)</f>
        <v>8.3333300000000001</v>
      </c>
    </row>
    <row r="9" spans="1:3">
      <c r="A9" s="29" t="s">
        <v>5</v>
      </c>
      <c r="B9" s="30" t="s">
        <v>6</v>
      </c>
      <c r="C9" s="31">
        <v>1</v>
      </c>
    </row>
    <row r="10" spans="1:3">
      <c r="A10" s="29" t="s">
        <v>7</v>
      </c>
      <c r="B10" s="30" t="s">
        <v>8</v>
      </c>
      <c r="C10" s="31">
        <f>ROUND(1/12*100,5)</f>
        <v>8.3333300000000001</v>
      </c>
    </row>
    <row r="11" spans="1:3">
      <c r="A11" s="29" t="s">
        <v>9</v>
      </c>
      <c r="B11" s="30" t="s">
        <v>10</v>
      </c>
      <c r="C11" s="31">
        <v>5.68</v>
      </c>
    </row>
    <row r="12" spans="1:3">
      <c r="A12" s="29" t="s">
        <v>11</v>
      </c>
      <c r="B12" s="30" t="s">
        <v>12</v>
      </c>
      <c r="C12" s="31">
        <v>8</v>
      </c>
    </row>
    <row r="13" spans="1:3">
      <c r="A13" s="29" t="s">
        <v>13</v>
      </c>
      <c r="B13" s="30" t="s">
        <v>14</v>
      </c>
      <c r="C13" s="31">
        <v>10.875</v>
      </c>
    </row>
    <row r="14" spans="1:3">
      <c r="A14" s="29" t="s">
        <v>15</v>
      </c>
      <c r="B14" s="30" t="s">
        <v>16</v>
      </c>
      <c r="C14" s="31">
        <v>6.96</v>
      </c>
    </row>
    <row r="15" spans="1:3">
      <c r="A15" s="29" t="s">
        <v>17</v>
      </c>
      <c r="B15" s="30" t="s">
        <v>18</v>
      </c>
      <c r="C15" s="31">
        <v>4</v>
      </c>
    </row>
    <row r="16" spans="1:3">
      <c r="A16" s="29" t="s">
        <v>19</v>
      </c>
      <c r="B16" s="30" t="s">
        <v>20</v>
      </c>
      <c r="C16" s="31">
        <v>3</v>
      </c>
    </row>
    <row r="17" spans="1:8">
      <c r="A17" s="29" t="s">
        <v>21</v>
      </c>
      <c r="B17" s="30" t="s">
        <v>22</v>
      </c>
      <c r="C17" s="31">
        <v>2</v>
      </c>
    </row>
    <row r="18" spans="1:8">
      <c r="A18" s="29" t="s">
        <v>23</v>
      </c>
      <c r="B18" s="30" t="s">
        <v>24</v>
      </c>
      <c r="C18" s="31">
        <v>0.46</v>
      </c>
    </row>
    <row r="19" spans="1:8">
      <c r="A19" s="29">
        <v>2.12</v>
      </c>
      <c r="B19" s="30" t="s">
        <v>25</v>
      </c>
      <c r="C19" s="31">
        <v>0.6</v>
      </c>
    </row>
    <row r="20" spans="1:8" ht="15">
      <c r="A20" s="32">
        <v>3</v>
      </c>
      <c r="B20" s="33" t="s">
        <v>26</v>
      </c>
      <c r="C20" s="28">
        <f>SUM(C21:C33)</f>
        <v>16</v>
      </c>
    </row>
    <row r="21" spans="1:8">
      <c r="A21" s="29" t="s">
        <v>27</v>
      </c>
      <c r="B21" s="34" t="s">
        <v>28</v>
      </c>
      <c r="C21" s="31">
        <v>2</v>
      </c>
    </row>
    <row r="22" spans="1:8">
      <c r="A22" s="29" t="s">
        <v>29</v>
      </c>
      <c r="B22" s="35" t="s">
        <v>30</v>
      </c>
      <c r="C22" s="36">
        <v>1</v>
      </c>
      <c r="D22" s="37" t="s">
        <v>31</v>
      </c>
      <c r="H22" s="25" t="s">
        <v>32</v>
      </c>
    </row>
    <row r="23" spans="1:8">
      <c r="A23" s="29" t="s">
        <v>33</v>
      </c>
      <c r="B23" s="30" t="s">
        <v>34</v>
      </c>
      <c r="C23" s="31">
        <v>2</v>
      </c>
    </row>
    <row r="24" spans="1:8">
      <c r="A24" s="29" t="s">
        <v>35</v>
      </c>
      <c r="B24" s="30" t="s">
        <v>36</v>
      </c>
      <c r="C24" s="31">
        <v>2</v>
      </c>
    </row>
    <row r="25" spans="1:8">
      <c r="A25" s="29" t="s">
        <v>37</v>
      </c>
      <c r="B25" s="30" t="s">
        <v>38</v>
      </c>
      <c r="C25" s="31">
        <v>1</v>
      </c>
    </row>
    <row r="26" spans="1:8">
      <c r="A26" s="29" t="s">
        <v>39</v>
      </c>
      <c r="B26" s="30" t="s">
        <v>40</v>
      </c>
      <c r="C26" s="31">
        <v>1</v>
      </c>
    </row>
    <row r="27" spans="1:8">
      <c r="A27" s="29" t="s">
        <v>41</v>
      </c>
      <c r="B27" s="30" t="s">
        <v>42</v>
      </c>
      <c r="C27" s="31">
        <v>1</v>
      </c>
    </row>
    <row r="28" spans="1:8">
      <c r="A28" s="29" t="s">
        <v>43</v>
      </c>
      <c r="B28" s="30" t="s">
        <v>44</v>
      </c>
      <c r="C28" s="31">
        <v>1</v>
      </c>
    </row>
    <row r="29" spans="1:8">
      <c r="A29" s="29" t="s">
        <v>45</v>
      </c>
      <c r="B29" s="30" t="s">
        <v>46</v>
      </c>
      <c r="C29" s="31">
        <v>1</v>
      </c>
    </row>
    <row r="30" spans="1:8">
      <c r="A30" s="29" t="s">
        <v>47</v>
      </c>
      <c r="B30" s="30" t="s">
        <v>48</v>
      </c>
      <c r="C30" s="31">
        <v>1</v>
      </c>
    </row>
    <row r="31" spans="1:8">
      <c r="A31" s="29" t="s">
        <v>49</v>
      </c>
      <c r="B31" s="30" t="s">
        <v>50</v>
      </c>
      <c r="C31" s="31">
        <v>1</v>
      </c>
    </row>
    <row r="32" spans="1:8">
      <c r="A32" s="29" t="s">
        <v>51</v>
      </c>
      <c r="B32" s="30" t="s">
        <v>52</v>
      </c>
      <c r="C32" s="31">
        <v>1</v>
      </c>
    </row>
    <row r="33" spans="1:3">
      <c r="A33" s="29" t="s">
        <v>53</v>
      </c>
      <c r="B33" s="30" t="s">
        <v>54</v>
      </c>
      <c r="C33" s="31">
        <v>1</v>
      </c>
    </row>
    <row r="34" spans="1:3">
      <c r="A34" s="26">
        <v>4</v>
      </c>
      <c r="B34" s="27" t="s">
        <v>55</v>
      </c>
      <c r="C34" s="28">
        <f>SUM(C35:C43)</f>
        <v>15.2812</v>
      </c>
    </row>
    <row r="35" spans="1:3">
      <c r="A35" s="29" t="s">
        <v>56</v>
      </c>
      <c r="B35" s="30" t="s">
        <v>57</v>
      </c>
      <c r="C35" s="31">
        <v>2.1436999999999999</v>
      </c>
    </row>
    <row r="36" spans="1:3">
      <c r="A36" s="29" t="s">
        <v>58</v>
      </c>
      <c r="B36" s="30" t="s">
        <v>59</v>
      </c>
      <c r="C36" s="31">
        <v>0.2001</v>
      </c>
    </row>
    <row r="37" spans="1:3">
      <c r="A37" s="29" t="s">
        <v>60</v>
      </c>
      <c r="B37" s="30" t="s">
        <v>61</v>
      </c>
      <c r="C37" s="31">
        <v>2.8582999999999998</v>
      </c>
    </row>
    <row r="38" spans="1:3">
      <c r="A38" s="29" t="s">
        <v>62</v>
      </c>
      <c r="B38" s="30" t="s">
        <v>63</v>
      </c>
      <c r="C38" s="31">
        <v>1.4291</v>
      </c>
    </row>
    <row r="39" spans="1:3">
      <c r="A39" s="29" t="s">
        <v>64</v>
      </c>
      <c r="B39" s="30" t="s">
        <v>65</v>
      </c>
      <c r="C39" s="31">
        <v>1.1000000000000001</v>
      </c>
    </row>
    <row r="40" spans="1:3">
      <c r="A40" s="29" t="s">
        <v>66</v>
      </c>
      <c r="B40" s="38" t="s">
        <v>67</v>
      </c>
      <c r="C40" s="31">
        <v>5</v>
      </c>
    </row>
    <row r="41" spans="1:3">
      <c r="A41" s="29" t="s">
        <v>68</v>
      </c>
      <c r="B41" s="38" t="s">
        <v>69</v>
      </c>
      <c r="C41" s="31">
        <v>2</v>
      </c>
    </row>
    <row r="42" spans="1:3">
      <c r="A42" s="29" t="s">
        <v>70</v>
      </c>
      <c r="B42" s="38" t="s">
        <v>71</v>
      </c>
      <c r="C42" s="31">
        <v>0.5</v>
      </c>
    </row>
    <row r="43" spans="1:3">
      <c r="A43" s="29" t="s">
        <v>72</v>
      </c>
      <c r="B43" s="30" t="s">
        <v>73</v>
      </c>
      <c r="C43" s="31">
        <v>0.05</v>
      </c>
    </row>
    <row r="44" spans="1:3">
      <c r="A44" s="26">
        <v>5</v>
      </c>
      <c r="B44" s="39" t="s">
        <v>74</v>
      </c>
      <c r="C44" s="28">
        <f>ROUND(2%*(C6+C7+C20),5)</f>
        <v>3.5048300000000001</v>
      </c>
    </row>
    <row r="45" spans="1:3">
      <c r="A45" s="26">
        <v>6</v>
      </c>
      <c r="B45" s="39" t="s">
        <v>75</v>
      </c>
      <c r="C45" s="28">
        <f>ROUND(11%*(C6+C7+C20+C34),4)</f>
        <v>20.9575</v>
      </c>
    </row>
    <row r="46" spans="1:3">
      <c r="A46" s="27"/>
      <c r="B46" s="27" t="s">
        <v>76</v>
      </c>
      <c r="C46" s="40">
        <f>ROUND((C6+C7+C20+C34+C44+C45)/100,2)</f>
        <v>2.15</v>
      </c>
    </row>
    <row r="47" spans="1:3">
      <c r="B47" s="27" t="s">
        <v>77</v>
      </c>
      <c r="C47" s="40">
        <f>ROUND((C6+C34)/100,2)+11%</f>
        <v>1.26</v>
      </c>
    </row>
  </sheetData>
  <mergeCells count="1"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60"/>
  <sheetViews>
    <sheetView showGridLines="0" zoomScale="130" zoomScaleNormal="130" workbookViewId="0">
      <selection activeCell="D3" sqref="D3"/>
    </sheetView>
  </sheetViews>
  <sheetFormatPr baseColWidth="10" defaultColWidth="14.42578125" defaultRowHeight="15" customHeight="1"/>
  <cols>
    <col min="1" max="1" width="86.42578125" style="25" customWidth="1"/>
    <col min="2" max="2" width="15.28515625" style="42" customWidth="1"/>
    <col min="3" max="4" width="13.7109375" style="25" customWidth="1"/>
    <col min="5" max="5" width="14.28515625" style="25" customWidth="1"/>
    <col min="6" max="6" width="22.28515625" style="25" customWidth="1"/>
    <col min="7" max="7" width="14.28515625" style="25" customWidth="1"/>
    <col min="8" max="10" width="15" style="25" customWidth="1"/>
    <col min="11" max="24" width="10.7109375" style="25" customWidth="1"/>
    <col min="25" max="16384" width="14.42578125" style="25"/>
  </cols>
  <sheetData>
    <row r="1" spans="1:24" ht="19.5">
      <c r="A1" s="41" t="s">
        <v>78</v>
      </c>
    </row>
    <row r="2" spans="1:24" ht="11.25" customHeight="1">
      <c r="A2" s="43" t="s">
        <v>79</v>
      </c>
      <c r="B2" s="43" t="s">
        <v>80</v>
      </c>
      <c r="C2" s="43" t="s">
        <v>81</v>
      </c>
      <c r="D2" s="43" t="s">
        <v>82</v>
      </c>
      <c r="E2" s="44"/>
      <c r="F2" s="242" t="s">
        <v>83</v>
      </c>
      <c r="G2" s="243"/>
      <c r="H2" s="243"/>
      <c r="I2" s="243"/>
      <c r="J2" s="244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</row>
    <row r="3" spans="1:24" ht="15" customHeight="1">
      <c r="A3" s="46" t="s">
        <v>84</v>
      </c>
      <c r="B3" s="47" t="s">
        <v>85</v>
      </c>
      <c r="C3" s="48">
        <v>1</v>
      </c>
      <c r="D3" s="49">
        <v>11894000</v>
      </c>
      <c r="E3" s="50"/>
      <c r="F3" s="245" t="s">
        <v>86</v>
      </c>
      <c r="G3" s="245" t="s">
        <v>87</v>
      </c>
      <c r="H3" s="248" t="s">
        <v>88</v>
      </c>
      <c r="I3" s="244"/>
      <c r="J3" s="51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</row>
    <row r="4" spans="1:24" ht="15" customHeight="1">
      <c r="A4" s="46" t="s">
        <v>89</v>
      </c>
      <c r="B4" s="47" t="s">
        <v>85</v>
      </c>
      <c r="C4" s="48">
        <v>2</v>
      </c>
      <c r="D4" s="49">
        <v>9065000</v>
      </c>
      <c r="E4" s="50"/>
      <c r="F4" s="246"/>
      <c r="G4" s="247"/>
      <c r="H4" s="51" t="s">
        <v>90</v>
      </c>
      <c r="I4" s="52" t="s">
        <v>91</v>
      </c>
      <c r="J4" s="51" t="s">
        <v>92</v>
      </c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</row>
    <row r="5" spans="1:24" ht="15" customHeight="1">
      <c r="A5" s="46" t="s">
        <v>93</v>
      </c>
      <c r="B5" s="47" t="s">
        <v>85</v>
      </c>
      <c r="C5" s="48">
        <v>3</v>
      </c>
      <c r="D5" s="49">
        <v>7650000</v>
      </c>
      <c r="E5" s="50"/>
      <c r="F5" s="53">
        <v>0</v>
      </c>
      <c r="G5" s="53">
        <v>2305</v>
      </c>
      <c r="H5" s="53">
        <v>4</v>
      </c>
      <c r="I5" s="53">
        <v>6</v>
      </c>
      <c r="J5" s="53">
        <v>4</v>
      </c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</row>
    <row r="6" spans="1:24" ht="15" customHeight="1">
      <c r="A6" s="46" t="s">
        <v>94</v>
      </c>
      <c r="B6" s="47" t="s">
        <v>85</v>
      </c>
      <c r="C6" s="48">
        <v>4</v>
      </c>
      <c r="D6" s="49">
        <v>6514000</v>
      </c>
      <c r="E6" s="50"/>
      <c r="F6" s="53">
        <v>2306</v>
      </c>
      <c r="G6" s="53">
        <v>4611</v>
      </c>
      <c r="H6" s="53">
        <v>3</v>
      </c>
      <c r="I6" s="53">
        <v>5</v>
      </c>
      <c r="J6" s="53">
        <v>3</v>
      </c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</row>
    <row r="7" spans="1:24" ht="15" customHeight="1">
      <c r="A7" s="46" t="s">
        <v>95</v>
      </c>
      <c r="B7" s="47" t="s">
        <v>85</v>
      </c>
      <c r="C7" s="48">
        <v>5</v>
      </c>
      <c r="D7" s="49">
        <v>5875000</v>
      </c>
      <c r="E7" s="50"/>
      <c r="F7" s="53">
        <v>4612</v>
      </c>
      <c r="G7" s="53">
        <v>11528</v>
      </c>
      <c r="H7" s="53">
        <v>3</v>
      </c>
      <c r="I7" s="53">
        <v>4</v>
      </c>
      <c r="J7" s="53">
        <v>3</v>
      </c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</row>
    <row r="8" spans="1:24" ht="15" customHeight="1">
      <c r="A8" s="46" t="s">
        <v>96</v>
      </c>
      <c r="B8" s="47" t="s">
        <v>85</v>
      </c>
      <c r="C8" s="48">
        <v>6</v>
      </c>
      <c r="D8" s="49">
        <v>5240000</v>
      </c>
      <c r="E8" s="50"/>
      <c r="F8" s="53">
        <v>11529</v>
      </c>
      <c r="G8" s="53" t="s">
        <v>97</v>
      </c>
      <c r="H8" s="53">
        <v>2</v>
      </c>
      <c r="I8" s="53">
        <v>4</v>
      </c>
      <c r="J8" s="53">
        <v>3</v>
      </c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</row>
    <row r="9" spans="1:24" ht="15" customHeight="1">
      <c r="A9" s="46" t="s">
        <v>98</v>
      </c>
      <c r="B9" s="47" t="s">
        <v>85</v>
      </c>
      <c r="C9" s="48">
        <v>7</v>
      </c>
      <c r="D9" s="49">
        <v>3961000</v>
      </c>
      <c r="E9" s="50"/>
      <c r="F9" s="50"/>
      <c r="G9" s="50"/>
      <c r="H9" s="54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</row>
    <row r="10" spans="1:24" ht="15" customHeight="1">
      <c r="A10" s="46" t="s">
        <v>99</v>
      </c>
      <c r="B10" s="47" t="s">
        <v>85</v>
      </c>
      <c r="C10" s="48">
        <v>8</v>
      </c>
      <c r="D10" s="49">
        <v>3738000</v>
      </c>
      <c r="E10" s="50"/>
      <c r="F10" s="50"/>
      <c r="G10" s="50"/>
      <c r="H10" s="54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</row>
    <row r="11" spans="1:24" ht="30" customHeight="1">
      <c r="A11" s="55" t="s">
        <v>100</v>
      </c>
      <c r="B11" s="56" t="s">
        <v>101</v>
      </c>
      <c r="C11" s="48">
        <v>9</v>
      </c>
      <c r="D11" s="49">
        <v>2452000</v>
      </c>
      <c r="E11" s="50"/>
      <c r="F11" s="50"/>
      <c r="G11" s="50"/>
      <c r="H11" s="50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</row>
    <row r="12" spans="1:24" ht="15" customHeight="1">
      <c r="A12" s="57" t="s">
        <v>102</v>
      </c>
      <c r="B12" s="56" t="s">
        <v>101</v>
      </c>
      <c r="C12" s="48">
        <v>10</v>
      </c>
      <c r="D12" s="49">
        <v>2155000</v>
      </c>
      <c r="E12" s="50"/>
      <c r="F12" s="50"/>
      <c r="G12" s="50"/>
      <c r="H12" s="50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</row>
    <row r="13" spans="1:24" ht="15" customHeight="1">
      <c r="A13" s="57" t="s">
        <v>103</v>
      </c>
      <c r="B13" s="56" t="s">
        <v>101</v>
      </c>
      <c r="C13" s="48">
        <v>11</v>
      </c>
      <c r="D13" s="49">
        <v>2260000</v>
      </c>
      <c r="E13" s="50"/>
      <c r="F13" s="50"/>
      <c r="G13" s="50"/>
      <c r="H13" s="50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</row>
    <row r="14" spans="1:24" ht="15" customHeight="1">
      <c r="A14" s="57" t="s">
        <v>104</v>
      </c>
      <c r="B14" s="56" t="s">
        <v>101</v>
      </c>
      <c r="C14" s="48">
        <v>12</v>
      </c>
      <c r="D14" s="49">
        <v>1826000</v>
      </c>
      <c r="E14" s="50"/>
      <c r="F14" s="50"/>
      <c r="G14" s="50"/>
      <c r="H14" s="50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</row>
    <row r="15" spans="1:24" ht="15" customHeight="1">
      <c r="A15" s="57" t="s">
        <v>105</v>
      </c>
      <c r="B15" s="56" t="s">
        <v>101</v>
      </c>
      <c r="C15" s="48">
        <v>13</v>
      </c>
      <c r="D15" s="49">
        <v>2555000</v>
      </c>
      <c r="E15" s="50"/>
      <c r="F15" s="50"/>
      <c r="G15" s="50"/>
      <c r="H15" s="50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</row>
    <row r="16" spans="1:24" ht="15" customHeight="1">
      <c r="A16" s="57" t="s">
        <v>106</v>
      </c>
      <c r="B16" s="56" t="s">
        <v>101</v>
      </c>
      <c r="C16" s="48">
        <v>14</v>
      </c>
      <c r="D16" s="49">
        <v>2264000</v>
      </c>
      <c r="E16" s="50"/>
      <c r="F16" s="50"/>
      <c r="G16" s="50"/>
      <c r="H16" s="50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4" ht="15" customHeight="1">
      <c r="A17" s="57" t="s">
        <v>107</v>
      </c>
      <c r="B17" s="56" t="s">
        <v>101</v>
      </c>
      <c r="C17" s="48">
        <v>15</v>
      </c>
      <c r="D17" s="49">
        <v>1584000</v>
      </c>
      <c r="E17" s="50"/>
      <c r="F17" s="50"/>
      <c r="G17" s="50"/>
      <c r="H17" s="50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</row>
    <row r="18" spans="1:24" ht="15" customHeight="1">
      <c r="A18" s="57" t="s">
        <v>108</v>
      </c>
      <c r="B18" s="56" t="s">
        <v>101</v>
      </c>
      <c r="C18" s="48">
        <v>16</v>
      </c>
      <c r="D18" s="49">
        <v>2965740</v>
      </c>
      <c r="E18" s="50"/>
      <c r="F18" s="50"/>
      <c r="G18" s="50"/>
      <c r="H18" s="50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</row>
    <row r="19" spans="1:24" ht="15" customHeight="1">
      <c r="A19" s="57" t="s">
        <v>109</v>
      </c>
      <c r="B19" s="56" t="s">
        <v>101</v>
      </c>
      <c r="C19" s="48">
        <v>17</v>
      </c>
      <c r="D19" s="49">
        <v>2145589</v>
      </c>
      <c r="E19" s="50"/>
      <c r="F19" s="50"/>
      <c r="G19" s="50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</row>
    <row r="20" spans="1:24" ht="15" customHeight="1">
      <c r="A20" s="57" t="s">
        <v>110</v>
      </c>
      <c r="B20" s="56" t="s">
        <v>101</v>
      </c>
      <c r="C20" s="48">
        <v>18</v>
      </c>
      <c r="D20" s="49">
        <v>1859000</v>
      </c>
      <c r="E20" s="50"/>
      <c r="F20" s="50"/>
      <c r="G20" s="50"/>
      <c r="H20" s="50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</row>
    <row r="21" spans="1:24" ht="15" customHeight="1">
      <c r="A21" s="57" t="s">
        <v>111</v>
      </c>
      <c r="B21" s="56" t="s">
        <v>101</v>
      </c>
      <c r="C21" s="48">
        <v>19</v>
      </c>
      <c r="D21" s="49">
        <v>1674000</v>
      </c>
      <c r="E21" s="50"/>
      <c r="F21" s="50"/>
      <c r="G21" s="50"/>
      <c r="H21" s="50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</row>
    <row r="22" spans="1:24" ht="15" customHeight="1">
      <c r="A22" s="57" t="s">
        <v>112</v>
      </c>
      <c r="B22" s="56" t="s">
        <v>101</v>
      </c>
      <c r="C22" s="48">
        <v>20</v>
      </c>
      <c r="D22" s="49">
        <v>2096000</v>
      </c>
      <c r="E22" s="50"/>
      <c r="F22" s="50"/>
      <c r="G22" s="50"/>
      <c r="H22" s="50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</row>
    <row r="23" spans="1:24" ht="15" customHeight="1">
      <c r="A23" s="57" t="s">
        <v>113</v>
      </c>
      <c r="B23" s="56" t="s">
        <v>101</v>
      </c>
      <c r="C23" s="48">
        <v>21</v>
      </c>
      <c r="D23" s="49">
        <v>2555000</v>
      </c>
      <c r="E23" s="50"/>
      <c r="F23" s="50"/>
      <c r="G23" s="50"/>
      <c r="H23" s="50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</row>
    <row r="24" spans="1:24" ht="15" customHeight="1">
      <c r="A24" s="57" t="s">
        <v>114</v>
      </c>
      <c r="B24" s="56" t="s">
        <v>101</v>
      </c>
      <c r="C24" s="48">
        <v>22</v>
      </c>
      <c r="D24" s="49">
        <v>2096000</v>
      </c>
      <c r="E24" s="50"/>
      <c r="F24" s="50"/>
      <c r="G24" s="50"/>
      <c r="H24" s="50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</row>
    <row r="25" spans="1:24" ht="15" customHeight="1">
      <c r="A25" s="57" t="s">
        <v>115</v>
      </c>
      <c r="B25" s="58" t="s">
        <v>116</v>
      </c>
      <c r="C25" s="48">
        <v>23</v>
      </c>
      <c r="D25" s="49">
        <v>1584000</v>
      </c>
      <c r="E25" s="50"/>
      <c r="F25" s="50"/>
      <c r="G25" s="50"/>
      <c r="H25" s="50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</row>
    <row r="26" spans="1:24" ht="15" customHeight="1">
      <c r="A26" s="57" t="s">
        <v>117</v>
      </c>
      <c r="B26" s="58" t="s">
        <v>116</v>
      </c>
      <c r="C26" s="48">
        <v>24</v>
      </c>
      <c r="D26" s="49">
        <v>1380000</v>
      </c>
      <c r="E26" s="50"/>
      <c r="F26" s="50"/>
      <c r="G26" s="50"/>
      <c r="H26" s="50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</row>
    <row r="27" spans="1:24" ht="15" customHeight="1">
      <c r="A27" s="57" t="s">
        <v>118</v>
      </c>
      <c r="B27" s="58" t="s">
        <v>116</v>
      </c>
      <c r="C27" s="48">
        <v>25</v>
      </c>
      <c r="D27" s="49">
        <v>1149000</v>
      </c>
      <c r="E27" s="50"/>
      <c r="F27" s="50"/>
      <c r="G27" s="50"/>
      <c r="H27" s="50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</row>
    <row r="28" spans="1:24" ht="15" customHeight="1">
      <c r="A28" s="57" t="s">
        <v>119</v>
      </c>
      <c r="B28" s="56" t="s">
        <v>101</v>
      </c>
      <c r="C28" s="48">
        <v>26</v>
      </c>
      <c r="D28" s="49">
        <v>2633409</v>
      </c>
      <c r="E28" s="50"/>
      <c r="F28" s="50"/>
      <c r="G28" s="50"/>
      <c r="H28" s="50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</row>
    <row r="29" spans="1:24" ht="24.95" customHeight="1">
      <c r="A29" s="57" t="s">
        <v>120</v>
      </c>
      <c r="B29" s="58" t="s">
        <v>121</v>
      </c>
      <c r="C29" s="48">
        <v>27</v>
      </c>
      <c r="D29" s="49">
        <v>2380000</v>
      </c>
      <c r="E29" s="50"/>
      <c r="F29" s="50"/>
      <c r="G29" s="50"/>
      <c r="H29" s="50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</row>
    <row r="30" spans="1:24" ht="24.95" customHeight="1">
      <c r="A30" s="57" t="s">
        <v>122</v>
      </c>
      <c r="B30" s="58" t="s">
        <v>121</v>
      </c>
      <c r="C30" s="48">
        <v>28</v>
      </c>
      <c r="D30" s="49">
        <v>1697000</v>
      </c>
      <c r="E30" s="50"/>
      <c r="F30" s="50"/>
      <c r="G30" s="50"/>
      <c r="H30" s="50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</row>
    <row r="31" spans="1:24" ht="15" customHeight="1">
      <c r="A31" s="57" t="s">
        <v>123</v>
      </c>
      <c r="B31" s="58" t="s">
        <v>121</v>
      </c>
      <c r="C31" s="48">
        <v>29</v>
      </c>
      <c r="D31" s="49">
        <v>1380000</v>
      </c>
      <c r="E31" s="50"/>
      <c r="F31" s="50"/>
      <c r="G31" s="50"/>
      <c r="H31" s="50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</row>
    <row r="32" spans="1:24" ht="15" customHeight="1">
      <c r="A32" s="57" t="s">
        <v>124</v>
      </c>
      <c r="B32" s="58" t="s">
        <v>121</v>
      </c>
      <c r="C32" s="48">
        <v>30</v>
      </c>
      <c r="D32" s="49">
        <v>1149000</v>
      </c>
      <c r="E32" s="50"/>
      <c r="F32" s="50"/>
      <c r="G32" s="50"/>
      <c r="H32" s="50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</row>
    <row r="33" spans="1:24" ht="27.95" customHeight="1">
      <c r="A33" s="57" t="s">
        <v>125</v>
      </c>
      <c r="B33" s="58" t="s">
        <v>121</v>
      </c>
      <c r="C33" s="48">
        <v>31</v>
      </c>
      <c r="D33" s="49">
        <v>8304016</v>
      </c>
      <c r="E33" s="45"/>
      <c r="F33" s="45"/>
      <c r="G33" s="45"/>
      <c r="H33" s="50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</row>
    <row r="34" spans="1:24" ht="27.95" customHeight="1">
      <c r="A34" s="59" t="s">
        <v>126</v>
      </c>
      <c r="B34" s="58" t="s">
        <v>121</v>
      </c>
      <c r="C34" s="48">
        <v>32</v>
      </c>
      <c r="D34" s="49">
        <v>1551150</v>
      </c>
      <c r="E34" s="45"/>
      <c r="F34" s="45"/>
      <c r="G34" s="45"/>
      <c r="H34" s="50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</row>
    <row r="35" spans="1:24" ht="27.95" customHeight="1">
      <c r="A35" s="59" t="s">
        <v>126</v>
      </c>
      <c r="B35" s="58" t="s">
        <v>121</v>
      </c>
      <c r="C35" s="48">
        <v>33</v>
      </c>
      <c r="D35" s="49">
        <v>3555102</v>
      </c>
      <c r="E35" s="45"/>
      <c r="F35" s="45"/>
      <c r="G35" s="45"/>
      <c r="H35" s="50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</row>
    <row r="36" spans="1:24" ht="15" customHeight="1">
      <c r="A36" s="57" t="s">
        <v>127</v>
      </c>
      <c r="B36" s="58" t="s">
        <v>116</v>
      </c>
      <c r="C36" s="48">
        <v>34</v>
      </c>
      <c r="D36" s="49">
        <v>877803</v>
      </c>
      <c r="E36" s="50"/>
      <c r="F36" s="50"/>
      <c r="G36" s="50"/>
      <c r="H36" s="50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</row>
    <row r="37" spans="1:24" ht="15" customHeight="1">
      <c r="A37" s="57" t="s">
        <v>128</v>
      </c>
      <c r="B37" s="58" t="s">
        <v>116</v>
      </c>
      <c r="C37" s="48">
        <v>35</v>
      </c>
      <c r="D37" s="49">
        <v>2509650</v>
      </c>
      <c r="E37" s="50"/>
      <c r="F37" s="50"/>
      <c r="G37" s="50"/>
      <c r="H37" s="50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</row>
    <row r="38" spans="1:24" ht="27.95" customHeight="1">
      <c r="A38" s="59" t="s">
        <v>129</v>
      </c>
      <c r="B38" s="58" t="s">
        <v>116</v>
      </c>
      <c r="C38" s="48">
        <v>36</v>
      </c>
      <c r="D38" s="49">
        <v>3449250</v>
      </c>
      <c r="E38" s="45"/>
      <c r="F38" s="45"/>
      <c r="G38" s="45"/>
      <c r="H38" s="50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</row>
    <row r="39" spans="1:24" ht="27.95" customHeight="1">
      <c r="A39" s="59" t="s">
        <v>130</v>
      </c>
      <c r="B39" s="58" t="s">
        <v>116</v>
      </c>
      <c r="C39" s="48">
        <v>37</v>
      </c>
      <c r="D39" s="49">
        <v>3056400</v>
      </c>
      <c r="E39" s="45"/>
      <c r="F39" s="45"/>
      <c r="G39" s="45"/>
      <c r="H39" s="50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</row>
    <row r="40" spans="1:24" ht="27.95" customHeight="1">
      <c r="A40" s="59" t="s">
        <v>131</v>
      </c>
      <c r="B40" s="58" t="s">
        <v>116</v>
      </c>
      <c r="C40" s="48">
        <v>38</v>
      </c>
      <c r="D40" s="49">
        <v>2259900</v>
      </c>
      <c r="E40" s="45"/>
      <c r="F40" s="45"/>
      <c r="G40" s="45"/>
      <c r="H40" s="50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</row>
    <row r="41" spans="1:24" ht="27.95" customHeight="1">
      <c r="A41" s="59" t="s">
        <v>132</v>
      </c>
      <c r="B41" s="58" t="s">
        <v>116</v>
      </c>
      <c r="C41" s="48">
        <v>39</v>
      </c>
      <c r="D41" s="49">
        <v>2138400</v>
      </c>
      <c r="E41" s="45"/>
      <c r="F41" s="45"/>
      <c r="G41" s="45"/>
      <c r="H41" s="50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</row>
    <row r="42" spans="1:24" ht="27.95" customHeight="1">
      <c r="A42" s="59" t="s">
        <v>133</v>
      </c>
      <c r="B42" s="58" t="s">
        <v>116</v>
      </c>
      <c r="C42" s="48">
        <v>40</v>
      </c>
      <c r="D42" s="49">
        <v>1863000</v>
      </c>
      <c r="E42" s="45"/>
      <c r="F42" s="45"/>
      <c r="G42" s="45"/>
      <c r="H42" s="50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</row>
    <row r="43" spans="1:24" ht="27.95" customHeight="1">
      <c r="A43" s="59" t="s">
        <v>134</v>
      </c>
      <c r="B43" s="58" t="s">
        <v>116</v>
      </c>
      <c r="C43" s="48">
        <v>41</v>
      </c>
      <c r="D43" s="49">
        <v>3555102</v>
      </c>
      <c r="E43" s="45"/>
      <c r="F43" s="45"/>
      <c r="G43" s="45"/>
      <c r="H43" s="50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</row>
    <row r="44" spans="1:24" ht="12.75" customHeight="1">
      <c r="A44" s="60"/>
      <c r="B44" s="61"/>
      <c r="C44" s="60"/>
      <c r="D44" s="60"/>
      <c r="E44" s="62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</row>
    <row r="45" spans="1:24" ht="11.25" customHeight="1">
      <c r="A45" s="60"/>
      <c r="B45" s="61"/>
      <c r="C45" s="60"/>
      <c r="D45" s="60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</row>
    <row r="46" spans="1:24" ht="14.25">
      <c r="A46" s="55" t="s">
        <v>135</v>
      </c>
      <c r="B46" s="56" t="s">
        <v>136</v>
      </c>
      <c r="C46" s="56" t="s">
        <v>137</v>
      </c>
      <c r="D46" s="49">
        <v>86344</v>
      </c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25.5">
      <c r="A47" s="55" t="s">
        <v>138</v>
      </c>
      <c r="B47" s="56" t="s">
        <v>136</v>
      </c>
      <c r="C47" s="56" t="s">
        <v>139</v>
      </c>
      <c r="D47" s="49">
        <v>29634</v>
      </c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</row>
    <row r="48" spans="1:24" ht="14.25">
      <c r="A48" s="55" t="s">
        <v>140</v>
      </c>
      <c r="B48" s="56" t="s">
        <v>136</v>
      </c>
      <c r="C48" s="56" t="s">
        <v>139</v>
      </c>
      <c r="D48" s="49">
        <v>11956</v>
      </c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</row>
    <row r="49" spans="1:24" ht="14.25">
      <c r="A49" s="55" t="s">
        <v>141</v>
      </c>
      <c r="B49" s="56" t="s">
        <v>136</v>
      </c>
      <c r="C49" s="56" t="s">
        <v>142</v>
      </c>
      <c r="D49" s="49">
        <v>783688</v>
      </c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</row>
    <row r="50" spans="1:24" ht="14.25">
      <c r="A50" s="55" t="s">
        <v>143</v>
      </c>
      <c r="B50" s="56" t="s">
        <v>136</v>
      </c>
      <c r="C50" s="56" t="s">
        <v>144</v>
      </c>
      <c r="D50" s="49">
        <v>5289000</v>
      </c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</row>
    <row r="51" spans="1:24" ht="14.25">
      <c r="A51" s="55" t="s">
        <v>145</v>
      </c>
      <c r="B51" s="56" t="s">
        <v>136</v>
      </c>
      <c r="C51" s="56" t="s">
        <v>144</v>
      </c>
      <c r="D51" s="49">
        <v>9381000</v>
      </c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</row>
    <row r="52" spans="1:24" ht="25.5">
      <c r="A52" s="55" t="s">
        <v>146</v>
      </c>
      <c r="B52" s="56" t="s">
        <v>136</v>
      </c>
      <c r="C52" s="56" t="s">
        <v>144</v>
      </c>
      <c r="D52" s="49">
        <v>3391000</v>
      </c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</row>
    <row r="53" spans="1:24" ht="14.25">
      <c r="A53" s="55" t="s">
        <v>147</v>
      </c>
      <c r="B53" s="56" t="s">
        <v>136</v>
      </c>
      <c r="C53" s="56" t="s">
        <v>144</v>
      </c>
      <c r="D53" s="49">
        <v>1054000</v>
      </c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</row>
    <row r="54" spans="1:24" ht="25.5">
      <c r="A54" s="55" t="s">
        <v>148</v>
      </c>
      <c r="B54" s="56" t="s">
        <v>136</v>
      </c>
      <c r="C54" s="56" t="s">
        <v>144</v>
      </c>
      <c r="D54" s="49">
        <v>6625000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</row>
    <row r="55" spans="1:24" ht="14.25">
      <c r="A55" s="55" t="s">
        <v>149</v>
      </c>
      <c r="B55" s="56" t="s">
        <v>136</v>
      </c>
      <c r="C55" s="56" t="s">
        <v>144</v>
      </c>
      <c r="D55" s="49">
        <v>6004000</v>
      </c>
      <c r="E55" s="60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</row>
    <row r="56" spans="1:24" ht="51">
      <c r="A56" s="55" t="s">
        <v>150</v>
      </c>
      <c r="B56" s="56" t="s">
        <v>136</v>
      </c>
      <c r="C56" s="56" t="s">
        <v>137</v>
      </c>
      <c r="D56" s="49">
        <v>128520</v>
      </c>
      <c r="E56" s="63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</row>
    <row r="57" spans="1:24" ht="38.25">
      <c r="A57" s="55" t="s">
        <v>151</v>
      </c>
      <c r="B57" s="56" t="s">
        <v>136</v>
      </c>
      <c r="C57" s="56" t="s">
        <v>137</v>
      </c>
      <c r="D57" s="49">
        <v>181000</v>
      </c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</row>
    <row r="58" spans="1:24" ht="25.5">
      <c r="A58" s="55" t="s">
        <v>152</v>
      </c>
      <c r="B58" s="56" t="s">
        <v>136</v>
      </c>
      <c r="C58" s="56" t="s">
        <v>153</v>
      </c>
      <c r="D58" s="49">
        <v>650000</v>
      </c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</row>
    <row r="59" spans="1:24" ht="14.25">
      <c r="A59" s="249" t="s">
        <v>154</v>
      </c>
      <c r="B59" s="249"/>
      <c r="C59" s="249"/>
      <c r="D59" s="249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</row>
    <row r="60" spans="1:24" ht="11.25" customHeight="1">
      <c r="A60" s="241" t="s">
        <v>155</v>
      </c>
      <c r="B60" s="241"/>
      <c r="C60" s="241"/>
      <c r="D60" s="241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</row>
    <row r="61" spans="1:24" ht="11.25" customHeight="1">
      <c r="A61" s="45"/>
      <c r="B61" s="64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</row>
    <row r="62" spans="1:24" ht="11.25" customHeight="1">
      <c r="A62" s="45"/>
      <c r="B62" s="64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</row>
    <row r="63" spans="1:24" ht="11.25" customHeight="1">
      <c r="A63" s="45"/>
      <c r="B63" s="64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</row>
    <row r="64" spans="1:24" ht="11.25" customHeight="1">
      <c r="A64" s="45"/>
      <c r="B64" s="64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</row>
    <row r="65" spans="1:24" ht="11.25" customHeight="1">
      <c r="A65" s="45"/>
      <c r="B65" s="64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</row>
    <row r="66" spans="1:24" ht="11.25" customHeight="1">
      <c r="A66" s="45"/>
      <c r="B66" s="64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</row>
    <row r="67" spans="1:24" ht="11.25" customHeight="1">
      <c r="A67" s="65"/>
      <c r="B67" s="66"/>
      <c r="C67" s="65"/>
      <c r="D67" s="65"/>
      <c r="E67" s="65"/>
      <c r="F67" s="6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</row>
    <row r="68" spans="1:24" ht="11.25" customHeight="1">
      <c r="A68" s="45"/>
      <c r="B68" s="64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</row>
    <row r="69" spans="1:24" ht="11.25" customHeight="1">
      <c r="A69" s="45"/>
      <c r="B69" s="64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</row>
    <row r="70" spans="1:24" ht="11.25" customHeight="1">
      <c r="A70" s="45"/>
      <c r="B70" s="6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</row>
    <row r="71" spans="1:24" ht="11.25" customHeight="1">
      <c r="A71" s="45"/>
      <c r="B71" s="64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</row>
    <row r="72" spans="1:24" ht="11.25" customHeight="1">
      <c r="A72" s="45"/>
      <c r="B72" s="64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</row>
    <row r="73" spans="1:24" ht="11.25" customHeight="1">
      <c r="A73" s="45"/>
      <c r="B73" s="64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</row>
    <row r="74" spans="1:24" ht="11.25" customHeight="1">
      <c r="A74" s="45"/>
      <c r="B74" s="64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</row>
    <row r="75" spans="1:24" ht="11.25" customHeight="1">
      <c r="A75" s="45"/>
      <c r="B75" s="64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</row>
    <row r="76" spans="1:24" ht="11.25" customHeight="1">
      <c r="A76" s="45"/>
      <c r="B76" s="64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</row>
    <row r="77" spans="1:24" ht="11.25" customHeight="1">
      <c r="A77" s="45"/>
      <c r="B77" s="6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</row>
    <row r="78" spans="1:24" ht="11.25" customHeight="1">
      <c r="A78" s="45"/>
      <c r="B78" s="64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</row>
    <row r="79" spans="1:24" ht="11.25" customHeight="1">
      <c r="A79" s="45"/>
      <c r="B79" s="6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</row>
    <row r="80" spans="1:24" ht="11.25" customHeight="1">
      <c r="A80" s="45"/>
      <c r="B80" s="64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</row>
    <row r="81" spans="1:24" ht="11.25" customHeight="1">
      <c r="A81" s="45"/>
      <c r="B81" s="6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</row>
    <row r="82" spans="1:24" ht="11.25" customHeight="1">
      <c r="A82" s="45"/>
      <c r="B82" s="64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</row>
    <row r="83" spans="1:24" ht="11.25" customHeight="1">
      <c r="A83" s="45"/>
      <c r="B83" s="64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</row>
    <row r="84" spans="1:24" ht="11.25" customHeight="1">
      <c r="A84" s="45"/>
      <c r="B84" s="6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</row>
    <row r="85" spans="1:24" ht="11.25" customHeight="1">
      <c r="A85" s="45"/>
      <c r="B85" s="64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</row>
    <row r="86" spans="1:24" ht="11.25" customHeight="1">
      <c r="A86" s="45"/>
      <c r="B86" s="6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</row>
    <row r="87" spans="1:24" ht="11.25" customHeight="1">
      <c r="A87" s="45"/>
      <c r="B87" s="6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</row>
    <row r="88" spans="1:24" ht="11.25" customHeight="1">
      <c r="A88" s="45"/>
      <c r="B88" s="64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</row>
    <row r="89" spans="1:24" ht="11.25" customHeight="1">
      <c r="A89" s="45"/>
      <c r="B89" s="64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</row>
    <row r="90" spans="1:24" ht="11.25" customHeight="1">
      <c r="A90" s="45"/>
      <c r="B90" s="64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</row>
    <row r="91" spans="1:24" ht="11.25" customHeight="1">
      <c r="A91" s="45"/>
      <c r="B91" s="64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</row>
    <row r="92" spans="1:24" ht="11.25" customHeight="1">
      <c r="A92" s="45"/>
      <c r="B92" s="64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</row>
    <row r="93" spans="1:24" ht="11.25" customHeight="1">
      <c r="A93" s="45"/>
      <c r="B93" s="64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</row>
    <row r="94" spans="1:24" ht="11.25" customHeight="1">
      <c r="A94" s="45"/>
      <c r="B94" s="64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</row>
    <row r="95" spans="1:24" ht="11.25" customHeight="1">
      <c r="A95" s="45"/>
      <c r="B95" s="6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</row>
    <row r="96" spans="1:24" ht="11.25" customHeight="1">
      <c r="A96" s="45"/>
      <c r="B96" s="6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</row>
    <row r="97" spans="1:24" ht="11.25" customHeight="1">
      <c r="A97" s="45"/>
      <c r="B97" s="6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</row>
    <row r="98" spans="1:24" ht="11.25" customHeight="1">
      <c r="A98" s="45"/>
      <c r="B98" s="64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</row>
    <row r="99" spans="1:24" ht="11.25" customHeight="1">
      <c r="A99" s="45"/>
      <c r="B99" s="64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</row>
    <row r="100" spans="1:24" ht="11.25" customHeight="1">
      <c r="A100" s="45"/>
      <c r="B100" s="64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</row>
    <row r="101" spans="1:24" ht="11.25" customHeight="1">
      <c r="A101" s="45"/>
      <c r="B101" s="6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</row>
    <row r="102" spans="1:24" ht="11.25" customHeight="1">
      <c r="A102" s="45"/>
      <c r="B102" s="6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</row>
    <row r="103" spans="1:24" ht="11.25" customHeight="1">
      <c r="A103" s="45"/>
      <c r="B103" s="64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</row>
    <row r="104" spans="1:24" ht="11.25" customHeight="1">
      <c r="A104" s="45"/>
      <c r="B104" s="6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</row>
    <row r="105" spans="1:24" ht="11.25" customHeight="1">
      <c r="A105" s="45"/>
      <c r="B105" s="64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</row>
    <row r="106" spans="1:24" ht="11.25" customHeight="1">
      <c r="A106" s="45"/>
      <c r="B106" s="64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</row>
    <row r="107" spans="1:24" ht="11.25" customHeight="1">
      <c r="A107" s="45"/>
      <c r="B107" s="6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</row>
    <row r="108" spans="1:24" ht="11.25" customHeight="1">
      <c r="A108" s="45"/>
      <c r="B108" s="64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</row>
    <row r="109" spans="1:24" ht="11.25" customHeight="1">
      <c r="A109" s="45"/>
      <c r="B109" s="64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</row>
    <row r="110" spans="1:24" ht="11.25" customHeight="1">
      <c r="A110" s="45"/>
      <c r="B110" s="6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</row>
    <row r="111" spans="1:24" ht="11.25" customHeight="1">
      <c r="A111" s="45"/>
      <c r="B111" s="64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</row>
    <row r="112" spans="1:24" ht="11.25" customHeight="1">
      <c r="A112" s="45"/>
      <c r="B112" s="6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</row>
    <row r="113" spans="1:24" ht="11.25" customHeight="1">
      <c r="A113" s="45"/>
      <c r="B113" s="6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</row>
    <row r="114" spans="1:24" ht="11.25" customHeight="1">
      <c r="A114" s="45"/>
      <c r="B114" s="6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</row>
    <row r="115" spans="1:24" ht="11.25" customHeight="1">
      <c r="A115" s="45"/>
      <c r="B115" s="6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</row>
    <row r="116" spans="1:24" ht="11.25" customHeight="1">
      <c r="A116" s="45"/>
      <c r="B116" s="6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</row>
    <row r="117" spans="1:24" ht="11.25" customHeight="1">
      <c r="A117" s="45"/>
      <c r="B117" s="6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</row>
    <row r="118" spans="1:24" ht="11.25" customHeight="1">
      <c r="A118" s="45"/>
      <c r="B118" s="6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</row>
    <row r="119" spans="1:24" ht="11.25" customHeight="1">
      <c r="A119" s="45"/>
      <c r="B119" s="64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</row>
    <row r="120" spans="1:24" ht="11.25" customHeight="1">
      <c r="A120" s="45"/>
      <c r="B120" s="64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</row>
    <row r="121" spans="1:24" ht="11.25" customHeight="1">
      <c r="A121" s="45"/>
      <c r="B121" s="64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</row>
    <row r="122" spans="1:24" ht="11.25" customHeight="1">
      <c r="A122" s="45"/>
      <c r="B122" s="64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</row>
    <row r="123" spans="1:24" ht="11.25" customHeight="1">
      <c r="A123" s="45"/>
      <c r="B123" s="64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</row>
    <row r="124" spans="1:24" ht="11.25" customHeight="1">
      <c r="A124" s="45"/>
      <c r="B124" s="64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</row>
    <row r="125" spans="1:24" ht="11.25" customHeight="1">
      <c r="A125" s="45"/>
      <c r="B125" s="64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</row>
    <row r="126" spans="1:24" ht="11.25" customHeight="1">
      <c r="A126" s="45"/>
      <c r="B126" s="64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</row>
    <row r="127" spans="1:24" ht="11.25" customHeight="1">
      <c r="A127" s="45"/>
      <c r="B127" s="6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</row>
    <row r="128" spans="1:24" ht="11.25" customHeight="1">
      <c r="A128" s="45"/>
      <c r="B128" s="64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</row>
    <row r="129" spans="1:24" ht="11.25" customHeight="1">
      <c r="A129" s="45"/>
      <c r="B129" s="64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</row>
    <row r="130" spans="1:24" ht="11.25" customHeight="1">
      <c r="A130" s="45"/>
      <c r="B130" s="64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</row>
    <row r="131" spans="1:24" ht="11.25" customHeight="1">
      <c r="A131" s="45"/>
      <c r="B131" s="64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</row>
    <row r="132" spans="1:24" ht="11.25" customHeight="1">
      <c r="A132" s="45"/>
      <c r="B132" s="64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</row>
    <row r="133" spans="1:24" ht="11.25" customHeight="1">
      <c r="A133" s="45"/>
      <c r="B133" s="64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</row>
    <row r="134" spans="1:24" ht="11.25" customHeight="1">
      <c r="A134" s="45"/>
      <c r="B134" s="64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</row>
    <row r="135" spans="1:24" ht="11.25" customHeight="1">
      <c r="A135" s="45"/>
      <c r="B135" s="64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</row>
    <row r="136" spans="1:24" ht="11.25" customHeight="1">
      <c r="A136" s="45"/>
      <c r="B136" s="64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</row>
    <row r="137" spans="1:24" ht="11.25" customHeight="1">
      <c r="A137" s="45"/>
      <c r="B137" s="64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</row>
    <row r="138" spans="1:24" ht="11.25" customHeight="1">
      <c r="A138" s="45"/>
      <c r="B138" s="64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</row>
    <row r="139" spans="1:24" ht="11.25" customHeight="1">
      <c r="A139" s="45"/>
      <c r="B139" s="64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</row>
    <row r="140" spans="1:24" ht="11.25" customHeight="1">
      <c r="A140" s="45"/>
      <c r="B140" s="64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</row>
    <row r="141" spans="1:24" ht="11.25" customHeight="1">
      <c r="A141" s="45"/>
      <c r="B141" s="64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</row>
    <row r="142" spans="1:24" ht="11.25" customHeight="1">
      <c r="A142" s="45"/>
      <c r="B142" s="64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</row>
    <row r="143" spans="1:24" ht="11.25" customHeight="1">
      <c r="A143" s="45"/>
      <c r="B143" s="64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</row>
    <row r="144" spans="1:24" ht="11.25" customHeight="1">
      <c r="A144" s="45"/>
      <c r="B144" s="64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</row>
    <row r="145" spans="1:24" ht="11.25" customHeight="1">
      <c r="A145" s="45"/>
      <c r="B145" s="64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</row>
    <row r="146" spans="1:24" ht="11.25" customHeight="1">
      <c r="A146" s="45"/>
      <c r="B146" s="64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</row>
    <row r="147" spans="1:24" ht="11.25" customHeight="1">
      <c r="A147" s="45"/>
      <c r="B147" s="64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</row>
    <row r="148" spans="1:24" ht="11.25" customHeight="1">
      <c r="A148" s="45"/>
      <c r="B148" s="64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</row>
    <row r="149" spans="1:24" ht="11.25" customHeight="1">
      <c r="A149" s="45"/>
      <c r="B149" s="64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</row>
    <row r="150" spans="1:24" ht="11.25" customHeight="1">
      <c r="A150" s="45"/>
      <c r="B150" s="64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</row>
    <row r="151" spans="1:24" ht="11.25" customHeight="1">
      <c r="A151" s="45"/>
      <c r="B151" s="64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</row>
    <row r="152" spans="1:24" ht="11.25" customHeight="1">
      <c r="A152" s="45"/>
      <c r="B152" s="64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</row>
    <row r="153" spans="1:24" ht="11.25" customHeight="1">
      <c r="A153" s="45"/>
      <c r="B153" s="64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</row>
    <row r="154" spans="1:24" ht="11.25" customHeight="1">
      <c r="A154" s="45"/>
      <c r="B154" s="64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</row>
    <row r="155" spans="1:24" ht="11.25" customHeight="1">
      <c r="A155" s="45"/>
      <c r="B155" s="64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</row>
    <row r="156" spans="1:24" ht="11.25" customHeight="1">
      <c r="A156" s="45"/>
      <c r="B156" s="64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</row>
    <row r="157" spans="1:24" ht="11.25" customHeight="1">
      <c r="A157" s="45"/>
      <c r="B157" s="64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</row>
    <row r="158" spans="1:24" ht="11.25" customHeight="1">
      <c r="A158" s="45"/>
      <c r="B158" s="64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</row>
    <row r="159" spans="1:24" ht="11.25" customHeight="1">
      <c r="A159" s="45"/>
      <c r="B159" s="64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</row>
    <row r="160" spans="1:24" ht="11.25" customHeight="1">
      <c r="A160" s="45"/>
      <c r="B160" s="64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</row>
    <row r="161" spans="1:24" ht="11.25" customHeight="1">
      <c r="A161" s="45"/>
      <c r="B161" s="64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</row>
    <row r="162" spans="1:24" ht="11.25" customHeight="1">
      <c r="A162" s="45"/>
      <c r="B162" s="64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</row>
    <row r="163" spans="1:24" ht="11.25" customHeight="1">
      <c r="A163" s="45"/>
      <c r="B163" s="64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</row>
    <row r="164" spans="1:24" ht="11.25" customHeight="1">
      <c r="A164" s="45"/>
      <c r="B164" s="64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</row>
    <row r="165" spans="1:24" ht="11.25" customHeight="1">
      <c r="A165" s="45"/>
      <c r="B165" s="64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</row>
    <row r="166" spans="1:24" ht="11.25" customHeight="1">
      <c r="A166" s="45"/>
      <c r="B166" s="64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</row>
    <row r="167" spans="1:24" ht="11.25" customHeight="1">
      <c r="A167" s="45"/>
      <c r="B167" s="64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</row>
    <row r="168" spans="1:24" ht="11.25" customHeight="1">
      <c r="A168" s="45"/>
      <c r="B168" s="64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</row>
    <row r="169" spans="1:24" ht="11.25" customHeight="1">
      <c r="A169" s="45"/>
      <c r="B169" s="64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</row>
    <row r="170" spans="1:24" ht="11.25" customHeight="1">
      <c r="A170" s="45"/>
      <c r="B170" s="64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</row>
    <row r="171" spans="1:24" ht="11.25" customHeight="1">
      <c r="A171" s="45"/>
      <c r="B171" s="64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</row>
    <row r="172" spans="1:24" ht="11.25" customHeight="1">
      <c r="A172" s="45"/>
      <c r="B172" s="64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</row>
    <row r="173" spans="1:24" ht="11.25" customHeight="1">
      <c r="A173" s="45"/>
      <c r="B173" s="64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</row>
    <row r="174" spans="1:24" ht="11.25" customHeight="1">
      <c r="A174" s="45"/>
      <c r="B174" s="64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</row>
    <row r="175" spans="1:24" ht="11.25" customHeight="1">
      <c r="A175" s="45"/>
      <c r="B175" s="64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</row>
    <row r="176" spans="1:24" ht="11.25" customHeight="1">
      <c r="A176" s="45"/>
      <c r="B176" s="64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</row>
    <row r="177" spans="1:24" ht="11.25" customHeight="1">
      <c r="A177" s="45"/>
      <c r="B177" s="64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</row>
    <row r="178" spans="1:24" ht="11.25" customHeight="1">
      <c r="A178" s="45"/>
      <c r="B178" s="64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</row>
    <row r="179" spans="1:24" ht="11.25" customHeight="1">
      <c r="A179" s="45"/>
      <c r="B179" s="64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</row>
    <row r="180" spans="1:24" ht="11.25" customHeight="1">
      <c r="A180" s="45"/>
      <c r="B180" s="64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</row>
    <row r="181" spans="1:24" ht="11.25" customHeight="1">
      <c r="A181" s="45"/>
      <c r="B181" s="64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</row>
    <row r="182" spans="1:24" ht="11.25" customHeight="1">
      <c r="A182" s="45"/>
      <c r="B182" s="64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</row>
    <row r="183" spans="1:24" ht="11.25" customHeight="1">
      <c r="A183" s="45"/>
      <c r="B183" s="64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</row>
    <row r="184" spans="1:24" ht="11.25" customHeight="1">
      <c r="A184" s="45"/>
      <c r="B184" s="64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</row>
    <row r="185" spans="1:24" ht="11.25" customHeight="1">
      <c r="A185" s="45"/>
      <c r="B185" s="64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</row>
    <row r="186" spans="1:24" ht="11.25" customHeight="1">
      <c r="A186" s="45"/>
      <c r="B186" s="64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</row>
    <row r="187" spans="1:24" ht="11.25" customHeight="1">
      <c r="A187" s="45"/>
      <c r="B187" s="64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</row>
    <row r="188" spans="1:24" ht="11.25" customHeight="1">
      <c r="A188" s="45"/>
      <c r="B188" s="64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</row>
    <row r="189" spans="1:24" ht="11.25" customHeight="1">
      <c r="A189" s="45"/>
      <c r="B189" s="64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</row>
    <row r="190" spans="1:24" ht="11.25" customHeight="1">
      <c r="A190" s="45"/>
      <c r="B190" s="64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</row>
    <row r="191" spans="1:24" ht="11.25" customHeight="1">
      <c r="A191" s="45"/>
      <c r="B191" s="64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</row>
    <row r="192" spans="1:24" ht="11.25" customHeight="1">
      <c r="A192" s="45"/>
      <c r="B192" s="64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</row>
    <row r="193" spans="1:24" ht="11.25" customHeight="1">
      <c r="A193" s="45"/>
      <c r="B193" s="64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</row>
    <row r="194" spans="1:24" ht="11.25" customHeight="1">
      <c r="A194" s="45"/>
      <c r="B194" s="64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</row>
    <row r="195" spans="1:24" ht="11.25" customHeight="1">
      <c r="A195" s="45"/>
      <c r="B195" s="64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</row>
    <row r="196" spans="1:24" ht="11.25" customHeight="1">
      <c r="A196" s="45"/>
      <c r="B196" s="64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</row>
    <row r="197" spans="1:24" ht="11.25" customHeight="1">
      <c r="A197" s="45"/>
      <c r="B197" s="64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</row>
    <row r="198" spans="1:24" ht="11.25" customHeight="1">
      <c r="A198" s="45"/>
      <c r="B198" s="64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</row>
    <row r="199" spans="1:24" ht="11.25" customHeight="1">
      <c r="A199" s="45"/>
      <c r="B199" s="64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</row>
    <row r="200" spans="1:24" ht="11.25" customHeight="1">
      <c r="A200" s="45"/>
      <c r="B200" s="64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</row>
    <row r="201" spans="1:24" ht="11.25" customHeight="1">
      <c r="A201" s="45"/>
      <c r="B201" s="64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</row>
    <row r="202" spans="1:24" ht="11.25" customHeight="1">
      <c r="A202" s="45"/>
      <c r="B202" s="64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</row>
    <row r="203" spans="1:24" ht="11.25" customHeight="1">
      <c r="A203" s="45"/>
      <c r="B203" s="64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</row>
    <row r="204" spans="1:24" ht="11.25" customHeight="1">
      <c r="A204" s="45"/>
      <c r="B204" s="64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</row>
    <row r="205" spans="1:24" ht="11.25" customHeight="1">
      <c r="A205" s="45"/>
      <c r="B205" s="64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</row>
    <row r="206" spans="1:24" ht="11.25" customHeight="1">
      <c r="A206" s="45"/>
      <c r="B206" s="64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</row>
    <row r="207" spans="1:24" ht="11.25" customHeight="1">
      <c r="A207" s="45"/>
      <c r="B207" s="64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</row>
    <row r="208" spans="1:24" ht="11.25" customHeight="1">
      <c r="A208" s="45"/>
      <c r="B208" s="64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</row>
    <row r="209" spans="1:24" ht="11.25" customHeight="1">
      <c r="A209" s="45"/>
      <c r="B209" s="64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</row>
    <row r="210" spans="1:24" ht="11.25" customHeight="1">
      <c r="A210" s="45"/>
      <c r="B210" s="64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</row>
    <row r="211" spans="1:24" ht="11.25" customHeight="1">
      <c r="A211" s="45"/>
      <c r="B211" s="64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</row>
    <row r="212" spans="1:24" ht="11.25" customHeight="1">
      <c r="A212" s="45"/>
      <c r="B212" s="64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</row>
    <row r="213" spans="1:24" ht="11.25" customHeight="1">
      <c r="A213" s="45"/>
      <c r="B213" s="64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</row>
    <row r="214" spans="1:24" ht="11.25" customHeight="1">
      <c r="A214" s="45"/>
      <c r="B214" s="64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</row>
    <row r="215" spans="1:24" ht="11.25" customHeight="1">
      <c r="A215" s="45"/>
      <c r="B215" s="64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</row>
    <row r="216" spans="1:24" ht="11.25" customHeight="1">
      <c r="A216" s="45"/>
      <c r="B216" s="64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</row>
    <row r="217" spans="1:24" ht="11.25" customHeight="1">
      <c r="A217" s="45"/>
      <c r="B217" s="64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</row>
    <row r="218" spans="1:24" ht="11.25" customHeight="1">
      <c r="A218" s="45"/>
      <c r="B218" s="64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</row>
    <row r="219" spans="1:24" ht="11.25" customHeight="1">
      <c r="A219" s="45"/>
      <c r="B219" s="64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</row>
    <row r="220" spans="1:24" ht="11.25" customHeight="1">
      <c r="A220" s="45"/>
      <c r="B220" s="64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</row>
    <row r="221" spans="1:24" ht="11.25" customHeight="1">
      <c r="A221" s="45"/>
      <c r="B221" s="64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</row>
    <row r="222" spans="1:24" ht="11.25" customHeight="1">
      <c r="A222" s="45"/>
      <c r="B222" s="64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</row>
    <row r="223" spans="1:24" ht="11.25" customHeight="1">
      <c r="A223" s="45"/>
      <c r="B223" s="64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</row>
    <row r="224" spans="1:24" ht="11.25" customHeight="1">
      <c r="A224" s="45"/>
      <c r="B224" s="64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</row>
    <row r="225" spans="1:24" ht="11.25" customHeight="1">
      <c r="A225" s="45"/>
      <c r="B225" s="64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</row>
    <row r="226" spans="1:24" ht="11.25" customHeight="1">
      <c r="A226" s="45"/>
      <c r="B226" s="64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</row>
    <row r="227" spans="1:24" ht="11.25" customHeight="1">
      <c r="A227" s="45"/>
      <c r="B227" s="64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</row>
    <row r="228" spans="1:24" ht="11.25" customHeight="1">
      <c r="A228" s="45"/>
      <c r="B228" s="64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</row>
    <row r="229" spans="1:24" ht="11.25" customHeight="1">
      <c r="A229" s="45"/>
      <c r="B229" s="64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</row>
    <row r="230" spans="1:24" ht="11.25" customHeight="1">
      <c r="A230" s="45"/>
      <c r="B230" s="64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</row>
    <row r="231" spans="1:24" ht="11.25" customHeight="1">
      <c r="A231" s="45"/>
      <c r="B231" s="64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</row>
    <row r="232" spans="1:24" ht="11.25" customHeight="1">
      <c r="A232" s="45"/>
      <c r="B232" s="64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</row>
    <row r="233" spans="1:24" ht="11.25" customHeight="1">
      <c r="A233" s="45"/>
      <c r="B233" s="64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</row>
    <row r="234" spans="1:24" ht="11.25" customHeight="1">
      <c r="A234" s="45"/>
      <c r="B234" s="64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</row>
    <row r="235" spans="1:24" ht="11.25" customHeight="1">
      <c r="A235" s="45"/>
      <c r="B235" s="64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</row>
    <row r="236" spans="1:24" ht="11.25" customHeight="1">
      <c r="A236" s="45"/>
      <c r="B236" s="64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</row>
    <row r="237" spans="1:24" ht="11.25" customHeight="1">
      <c r="A237" s="45"/>
      <c r="B237" s="64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</row>
    <row r="238" spans="1:24" ht="11.25" customHeight="1">
      <c r="A238" s="45"/>
      <c r="B238" s="64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</row>
    <row r="239" spans="1:24" ht="11.25" customHeight="1">
      <c r="A239" s="45"/>
      <c r="B239" s="64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</row>
    <row r="240" spans="1:24" ht="11.25" customHeight="1">
      <c r="A240" s="45"/>
      <c r="B240" s="64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</row>
    <row r="241" spans="1:24" ht="11.25" customHeight="1">
      <c r="A241" s="45"/>
      <c r="B241" s="64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</row>
    <row r="242" spans="1:24" ht="11.25" customHeight="1">
      <c r="A242" s="45"/>
      <c r="B242" s="64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</row>
    <row r="243" spans="1:24" ht="11.25" customHeight="1">
      <c r="A243" s="45"/>
      <c r="B243" s="64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</row>
    <row r="244" spans="1:24" ht="11.25" customHeight="1">
      <c r="A244" s="45"/>
      <c r="B244" s="64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</row>
    <row r="245" spans="1:24" ht="11.25" customHeight="1">
      <c r="A245" s="45"/>
      <c r="B245" s="64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</row>
    <row r="246" spans="1:24" ht="11.25" customHeight="1">
      <c r="A246" s="45"/>
      <c r="B246" s="64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</row>
    <row r="247" spans="1:24" ht="11.25" customHeight="1">
      <c r="A247" s="45"/>
      <c r="B247" s="64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</row>
    <row r="248" spans="1:24" ht="11.25" customHeight="1">
      <c r="A248" s="45"/>
      <c r="B248" s="64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</row>
    <row r="249" spans="1:24" ht="11.25" customHeight="1">
      <c r="A249" s="45"/>
      <c r="B249" s="64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</row>
    <row r="250" spans="1:24" ht="11.25" customHeight="1">
      <c r="A250" s="45"/>
      <c r="B250" s="64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</row>
    <row r="251" spans="1:24" ht="11.25" customHeight="1">
      <c r="A251" s="45"/>
      <c r="B251" s="64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</row>
    <row r="252" spans="1:24" ht="11.25" customHeight="1">
      <c r="A252" s="45"/>
      <c r="B252" s="64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</row>
    <row r="253" spans="1:24" ht="11.25" customHeight="1">
      <c r="A253" s="45"/>
      <c r="B253" s="64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</row>
    <row r="254" spans="1:24" ht="11.25" customHeight="1">
      <c r="A254" s="45"/>
      <c r="B254" s="64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</row>
    <row r="255" spans="1:24" ht="11.25" customHeight="1">
      <c r="A255" s="45"/>
      <c r="B255" s="64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</row>
    <row r="256" spans="1:24" ht="11.25" customHeight="1">
      <c r="A256" s="45"/>
      <c r="B256" s="64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</row>
    <row r="257" spans="1:24" ht="11.25" customHeight="1">
      <c r="A257" s="45"/>
      <c r="B257" s="64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</row>
    <row r="258" spans="1:24" ht="11.25" customHeight="1">
      <c r="A258" s="45"/>
      <c r="B258" s="64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</row>
    <row r="259" spans="1:24" ht="11.25" customHeight="1">
      <c r="A259" s="45"/>
      <c r="B259" s="64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</row>
    <row r="260" spans="1:24" ht="11.25" customHeight="1">
      <c r="A260" s="45"/>
      <c r="B260" s="64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</row>
    <row r="261" spans="1:24" ht="11.25" customHeight="1">
      <c r="A261" s="45"/>
      <c r="B261" s="64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</row>
    <row r="262" spans="1:24" ht="11.25" customHeight="1">
      <c r="A262" s="45"/>
      <c r="B262" s="64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</row>
    <row r="263" spans="1:24" ht="11.25" customHeight="1">
      <c r="A263" s="45"/>
      <c r="B263" s="64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</row>
    <row r="264" spans="1:24" ht="11.25" customHeight="1">
      <c r="A264" s="45"/>
      <c r="B264" s="64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</row>
    <row r="265" spans="1:24" ht="11.25" customHeight="1">
      <c r="A265" s="45"/>
      <c r="B265" s="64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</row>
    <row r="266" spans="1:24" ht="11.25" customHeight="1">
      <c r="A266" s="45"/>
      <c r="B266" s="64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</row>
    <row r="267" spans="1:24" ht="11.25" customHeight="1">
      <c r="A267" s="45"/>
      <c r="B267" s="64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</row>
    <row r="268" spans="1:24" ht="11.25" customHeight="1">
      <c r="A268" s="45"/>
      <c r="B268" s="64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</row>
    <row r="269" spans="1:24" ht="11.25" customHeight="1">
      <c r="A269" s="45"/>
      <c r="B269" s="64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</row>
    <row r="270" spans="1:24" ht="11.25" customHeight="1">
      <c r="A270" s="45"/>
      <c r="B270" s="64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</row>
    <row r="271" spans="1:24" ht="11.25" customHeight="1">
      <c r="A271" s="45"/>
      <c r="B271" s="64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</row>
    <row r="272" spans="1:24" ht="11.25" customHeight="1">
      <c r="A272" s="45"/>
      <c r="B272" s="64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</row>
    <row r="273" spans="1:24" ht="11.25" customHeight="1">
      <c r="A273" s="45"/>
      <c r="B273" s="64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</row>
    <row r="274" spans="1:24" ht="11.25" customHeight="1">
      <c r="A274" s="45"/>
      <c r="B274" s="64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</row>
    <row r="275" spans="1:24" ht="11.25" customHeight="1">
      <c r="A275" s="45"/>
      <c r="B275" s="64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</row>
    <row r="276" spans="1:24" ht="11.25" customHeight="1">
      <c r="A276" s="45"/>
      <c r="B276" s="64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</row>
    <row r="277" spans="1:24" ht="11.25" customHeight="1">
      <c r="A277" s="45"/>
      <c r="B277" s="64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</row>
    <row r="278" spans="1:24" ht="11.25" customHeight="1">
      <c r="A278" s="45"/>
      <c r="B278" s="64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</row>
    <row r="279" spans="1:24" ht="11.25" customHeight="1">
      <c r="A279" s="45"/>
      <c r="B279" s="64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</row>
    <row r="280" spans="1:24" ht="11.25" customHeight="1">
      <c r="A280" s="45"/>
      <c r="B280" s="64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</row>
    <row r="281" spans="1:24" ht="11.25" customHeight="1">
      <c r="A281" s="45"/>
      <c r="B281" s="64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</row>
    <row r="282" spans="1:24" ht="11.25" customHeight="1">
      <c r="A282" s="45"/>
      <c r="B282" s="64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</row>
    <row r="283" spans="1:24" ht="11.25" customHeight="1">
      <c r="A283" s="45"/>
      <c r="B283" s="64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</row>
    <row r="284" spans="1:24" ht="11.25" customHeight="1">
      <c r="A284" s="45"/>
      <c r="B284" s="64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</row>
    <row r="285" spans="1:24" ht="11.25" customHeight="1">
      <c r="A285" s="45"/>
      <c r="B285" s="64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</row>
    <row r="286" spans="1:24" ht="11.25" customHeight="1">
      <c r="A286" s="45"/>
      <c r="B286" s="64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</row>
    <row r="287" spans="1:24" ht="11.25" customHeight="1">
      <c r="A287" s="45"/>
      <c r="B287" s="64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</row>
    <row r="288" spans="1:24" ht="11.25" customHeight="1">
      <c r="A288" s="45"/>
      <c r="B288" s="64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</row>
    <row r="289" spans="1:24" ht="11.25" customHeight="1">
      <c r="A289" s="45"/>
      <c r="B289" s="64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</row>
    <row r="290" spans="1:24" ht="11.25" customHeight="1">
      <c r="A290" s="45"/>
      <c r="B290" s="64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</row>
    <row r="291" spans="1:24" ht="11.25" customHeight="1">
      <c r="A291" s="45"/>
      <c r="B291" s="64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</row>
    <row r="292" spans="1:24" ht="11.25" customHeight="1">
      <c r="A292" s="45"/>
      <c r="B292" s="64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</row>
    <row r="293" spans="1:24" ht="11.25" customHeight="1">
      <c r="A293" s="45"/>
      <c r="B293" s="64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</row>
    <row r="294" spans="1:24" ht="11.25" customHeight="1">
      <c r="A294" s="45"/>
      <c r="B294" s="64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</row>
    <row r="295" spans="1:24" ht="11.25" customHeight="1">
      <c r="A295" s="45"/>
      <c r="B295" s="64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</row>
    <row r="296" spans="1:24" ht="11.25" customHeight="1">
      <c r="A296" s="45"/>
      <c r="B296" s="64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</row>
    <row r="297" spans="1:24" ht="11.25" customHeight="1">
      <c r="A297" s="45"/>
      <c r="B297" s="64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</row>
    <row r="298" spans="1:24" ht="11.25" customHeight="1">
      <c r="A298" s="45"/>
      <c r="B298" s="64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</row>
    <row r="299" spans="1:24" ht="11.25" customHeight="1">
      <c r="A299" s="45"/>
      <c r="B299" s="64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</row>
    <row r="300" spans="1:24" ht="11.25" customHeight="1">
      <c r="A300" s="45"/>
      <c r="B300" s="64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</row>
    <row r="301" spans="1:24" ht="11.25" customHeight="1">
      <c r="A301" s="45"/>
      <c r="B301" s="64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</row>
    <row r="302" spans="1:24" ht="11.25" customHeight="1">
      <c r="A302" s="45"/>
      <c r="B302" s="64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</row>
    <row r="303" spans="1:24" ht="11.25" customHeight="1">
      <c r="A303" s="45"/>
      <c r="B303" s="64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</row>
    <row r="304" spans="1:24" ht="11.25" customHeight="1">
      <c r="A304" s="45"/>
      <c r="B304" s="64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</row>
    <row r="305" spans="1:24" ht="11.25" customHeight="1">
      <c r="A305" s="45"/>
      <c r="B305" s="64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</row>
    <row r="306" spans="1:24" ht="11.25" customHeight="1">
      <c r="A306" s="45"/>
      <c r="B306" s="64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</row>
    <row r="307" spans="1:24" ht="11.25" customHeight="1">
      <c r="A307" s="45"/>
      <c r="B307" s="64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</row>
    <row r="308" spans="1:24" ht="11.25" customHeight="1">
      <c r="A308" s="45"/>
      <c r="B308" s="64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</row>
    <row r="309" spans="1:24" ht="11.25" customHeight="1">
      <c r="A309" s="45"/>
      <c r="B309" s="64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</row>
    <row r="310" spans="1:24" ht="11.25" customHeight="1">
      <c r="A310" s="45"/>
      <c r="B310" s="64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</row>
    <row r="311" spans="1:24" ht="11.25" customHeight="1">
      <c r="A311" s="45"/>
      <c r="B311" s="64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</row>
    <row r="312" spans="1:24" ht="11.25" customHeight="1">
      <c r="A312" s="45"/>
      <c r="B312" s="64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</row>
    <row r="313" spans="1:24" ht="11.25" customHeight="1">
      <c r="A313" s="45"/>
      <c r="B313" s="64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</row>
    <row r="314" spans="1:24" ht="11.25" customHeight="1">
      <c r="A314" s="45"/>
      <c r="B314" s="64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</row>
    <row r="315" spans="1:24" ht="11.25" customHeight="1">
      <c r="A315" s="45"/>
      <c r="B315" s="64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</row>
    <row r="316" spans="1:24" ht="11.25" customHeight="1">
      <c r="A316" s="45"/>
      <c r="B316" s="64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</row>
    <row r="317" spans="1:24" ht="11.25" customHeight="1">
      <c r="A317" s="45"/>
      <c r="B317" s="64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</row>
    <row r="318" spans="1:24" ht="11.25" customHeight="1">
      <c r="A318" s="45"/>
      <c r="B318" s="64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</row>
    <row r="319" spans="1:24" ht="11.25" customHeight="1">
      <c r="A319" s="45"/>
      <c r="B319" s="64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</row>
    <row r="320" spans="1:24" ht="11.25" customHeight="1">
      <c r="A320" s="45"/>
      <c r="B320" s="64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</row>
    <row r="321" spans="1:24" ht="11.25" customHeight="1">
      <c r="A321" s="45"/>
      <c r="B321" s="64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</row>
    <row r="322" spans="1:24" ht="11.25" customHeight="1">
      <c r="A322" s="45"/>
      <c r="B322" s="64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</row>
    <row r="323" spans="1:24" ht="11.25" customHeight="1">
      <c r="A323" s="45"/>
      <c r="B323" s="64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</row>
    <row r="324" spans="1:24" ht="11.25" customHeight="1">
      <c r="A324" s="45"/>
      <c r="B324" s="64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</row>
    <row r="325" spans="1:24" ht="11.25" customHeight="1">
      <c r="A325" s="45"/>
      <c r="B325" s="64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</row>
    <row r="326" spans="1:24" ht="11.25" customHeight="1">
      <c r="A326" s="45"/>
      <c r="B326" s="64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</row>
    <row r="327" spans="1:24" ht="11.25" customHeight="1">
      <c r="A327" s="45"/>
      <c r="B327" s="64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</row>
    <row r="328" spans="1:24" ht="11.25" customHeight="1">
      <c r="A328" s="45"/>
      <c r="B328" s="64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</row>
    <row r="329" spans="1:24" ht="11.25" customHeight="1">
      <c r="A329" s="45"/>
      <c r="B329" s="64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</row>
    <row r="330" spans="1:24" ht="11.25" customHeight="1">
      <c r="A330" s="45"/>
      <c r="B330" s="64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</row>
    <row r="331" spans="1:24" ht="11.25" customHeight="1">
      <c r="A331" s="45"/>
      <c r="B331" s="64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</row>
    <row r="332" spans="1:24" ht="11.25" customHeight="1">
      <c r="A332" s="45"/>
      <c r="B332" s="64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</row>
    <row r="333" spans="1:24" ht="11.25" customHeight="1">
      <c r="A333" s="45"/>
      <c r="B333" s="64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</row>
    <row r="334" spans="1:24" ht="11.25" customHeight="1">
      <c r="A334" s="45"/>
      <c r="B334" s="64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</row>
    <row r="335" spans="1:24" ht="11.25" customHeight="1">
      <c r="A335" s="45"/>
      <c r="B335" s="64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</row>
    <row r="336" spans="1:24" ht="11.25" customHeight="1">
      <c r="A336" s="45"/>
      <c r="B336" s="64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</row>
    <row r="337" spans="1:24" ht="11.25" customHeight="1">
      <c r="A337" s="45"/>
      <c r="B337" s="64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</row>
    <row r="338" spans="1:24" ht="11.25" customHeight="1">
      <c r="A338" s="45"/>
      <c r="B338" s="64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</row>
    <row r="339" spans="1:24" ht="11.25" customHeight="1">
      <c r="A339" s="45"/>
      <c r="B339" s="64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</row>
    <row r="340" spans="1:24" ht="11.25" customHeight="1">
      <c r="A340" s="45"/>
      <c r="B340" s="64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</row>
    <row r="341" spans="1:24" ht="11.25" customHeight="1">
      <c r="A341" s="45"/>
      <c r="B341" s="64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</row>
    <row r="342" spans="1:24" ht="11.25" customHeight="1">
      <c r="A342" s="45"/>
      <c r="B342" s="64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</row>
    <row r="343" spans="1:24" ht="11.25" customHeight="1">
      <c r="A343" s="45"/>
      <c r="B343" s="64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</row>
    <row r="344" spans="1:24" ht="11.25" customHeight="1">
      <c r="A344" s="45"/>
      <c r="B344" s="64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</row>
    <row r="345" spans="1:24" ht="11.25" customHeight="1">
      <c r="A345" s="45"/>
      <c r="B345" s="64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</row>
    <row r="346" spans="1:24" ht="11.25" customHeight="1">
      <c r="A346" s="45"/>
      <c r="B346" s="64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</row>
    <row r="347" spans="1:24" ht="11.25" customHeight="1">
      <c r="A347" s="45"/>
      <c r="B347" s="64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</row>
    <row r="348" spans="1:24" ht="11.25" customHeight="1">
      <c r="A348" s="45"/>
      <c r="B348" s="64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</row>
    <row r="349" spans="1:24" ht="11.25" customHeight="1">
      <c r="A349" s="45"/>
      <c r="B349" s="64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</row>
    <row r="350" spans="1:24" ht="11.25" customHeight="1">
      <c r="A350" s="45"/>
      <c r="B350" s="64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</row>
    <row r="351" spans="1:24" ht="11.25" customHeight="1">
      <c r="A351" s="45"/>
      <c r="B351" s="64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</row>
    <row r="352" spans="1:24" ht="11.25" customHeight="1">
      <c r="A352" s="45"/>
      <c r="B352" s="64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</row>
    <row r="353" spans="1:24" ht="11.25" customHeight="1">
      <c r="A353" s="45"/>
      <c r="B353" s="64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</row>
    <row r="354" spans="1:24" ht="11.25" customHeight="1">
      <c r="A354" s="45"/>
      <c r="B354" s="64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</row>
    <row r="355" spans="1:24" ht="11.25" customHeight="1">
      <c r="A355" s="45"/>
      <c r="B355" s="64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</row>
    <row r="356" spans="1:24" ht="11.25" customHeight="1">
      <c r="A356" s="45"/>
      <c r="B356" s="64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</row>
    <row r="357" spans="1:24" ht="11.25" customHeight="1">
      <c r="A357" s="45"/>
      <c r="B357" s="64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</row>
    <row r="358" spans="1:24" ht="11.25" customHeight="1">
      <c r="A358" s="45"/>
      <c r="B358" s="64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</row>
    <row r="359" spans="1:24" ht="11.25" customHeight="1">
      <c r="A359" s="45"/>
      <c r="B359" s="64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</row>
    <row r="360" spans="1:24" ht="11.25" customHeight="1">
      <c r="A360" s="45"/>
      <c r="B360" s="64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</row>
    <row r="361" spans="1:24" ht="11.25" customHeight="1">
      <c r="A361" s="45"/>
      <c r="B361" s="64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</row>
    <row r="362" spans="1:24" ht="11.25" customHeight="1">
      <c r="A362" s="45"/>
      <c r="B362" s="64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</row>
    <row r="363" spans="1:24" ht="11.25" customHeight="1">
      <c r="A363" s="45"/>
      <c r="B363" s="64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</row>
    <row r="364" spans="1:24" ht="11.25" customHeight="1">
      <c r="A364" s="45"/>
      <c r="B364" s="64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</row>
    <row r="365" spans="1:24" ht="11.25" customHeight="1">
      <c r="A365" s="45"/>
      <c r="B365" s="64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</row>
    <row r="366" spans="1:24" ht="11.25" customHeight="1">
      <c r="A366" s="45"/>
      <c r="B366" s="64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</row>
    <row r="367" spans="1:24" ht="11.25" customHeight="1">
      <c r="A367" s="45"/>
      <c r="B367" s="64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</row>
    <row r="368" spans="1:24" ht="11.25" customHeight="1">
      <c r="A368" s="45"/>
      <c r="B368" s="64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</row>
    <row r="369" spans="1:24" ht="11.25" customHeight="1">
      <c r="A369" s="45"/>
      <c r="B369" s="64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</row>
    <row r="370" spans="1:24" ht="11.25" customHeight="1">
      <c r="A370" s="45"/>
      <c r="B370" s="64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</row>
    <row r="371" spans="1:24" ht="11.25" customHeight="1">
      <c r="A371" s="45"/>
      <c r="B371" s="64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</row>
    <row r="372" spans="1:24" ht="11.25" customHeight="1">
      <c r="A372" s="45"/>
      <c r="B372" s="64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</row>
    <row r="373" spans="1:24" ht="11.25" customHeight="1">
      <c r="A373" s="45"/>
      <c r="B373" s="64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</row>
    <row r="374" spans="1:24" ht="11.25" customHeight="1">
      <c r="A374" s="45"/>
      <c r="B374" s="64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</row>
    <row r="375" spans="1:24" ht="11.25" customHeight="1">
      <c r="A375" s="45"/>
      <c r="B375" s="64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</row>
    <row r="376" spans="1:24" ht="11.25" customHeight="1">
      <c r="A376" s="45"/>
      <c r="B376" s="64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</row>
    <row r="377" spans="1:24" ht="11.25" customHeight="1">
      <c r="A377" s="45"/>
      <c r="B377" s="64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</row>
    <row r="378" spans="1:24" ht="11.25" customHeight="1">
      <c r="A378" s="45"/>
      <c r="B378" s="64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</row>
    <row r="379" spans="1:24" ht="11.25" customHeight="1">
      <c r="A379" s="45"/>
      <c r="B379" s="64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</row>
    <row r="380" spans="1:24" ht="11.25" customHeight="1">
      <c r="A380" s="45"/>
      <c r="B380" s="64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</row>
    <row r="381" spans="1:24" ht="11.25" customHeight="1">
      <c r="A381" s="45"/>
      <c r="B381" s="64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</row>
    <row r="382" spans="1:24" ht="11.25" customHeight="1">
      <c r="A382" s="45"/>
      <c r="B382" s="64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</row>
    <row r="383" spans="1:24" ht="11.25" customHeight="1">
      <c r="A383" s="45"/>
      <c r="B383" s="64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</row>
    <row r="384" spans="1:24" ht="11.25" customHeight="1">
      <c r="A384" s="45"/>
      <c r="B384" s="64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</row>
    <row r="385" spans="1:24" ht="11.25" customHeight="1">
      <c r="A385" s="45"/>
      <c r="B385" s="64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</row>
    <row r="386" spans="1:24" ht="11.25" customHeight="1">
      <c r="A386" s="45"/>
      <c r="B386" s="64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</row>
    <row r="387" spans="1:24" ht="11.25" customHeight="1">
      <c r="A387" s="45"/>
      <c r="B387" s="64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</row>
    <row r="388" spans="1:24" ht="11.25" customHeight="1">
      <c r="A388" s="45"/>
      <c r="B388" s="64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</row>
    <row r="389" spans="1:24" ht="11.25" customHeight="1">
      <c r="A389" s="45"/>
      <c r="B389" s="64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</row>
    <row r="390" spans="1:24" ht="11.25" customHeight="1">
      <c r="A390" s="45"/>
      <c r="B390" s="64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</row>
    <row r="391" spans="1:24" ht="11.25" customHeight="1">
      <c r="A391" s="45"/>
      <c r="B391" s="64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</row>
    <row r="392" spans="1:24" ht="11.25" customHeight="1">
      <c r="A392" s="45"/>
      <c r="B392" s="64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</row>
    <row r="393" spans="1:24" ht="11.25" customHeight="1">
      <c r="A393" s="45"/>
      <c r="B393" s="64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</row>
    <row r="394" spans="1:24" ht="11.25" customHeight="1">
      <c r="A394" s="45"/>
      <c r="B394" s="64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</row>
    <row r="395" spans="1:24" ht="11.25" customHeight="1">
      <c r="A395" s="45"/>
      <c r="B395" s="64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</row>
    <row r="396" spans="1:24" ht="11.25" customHeight="1">
      <c r="A396" s="45"/>
      <c r="B396" s="64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</row>
    <row r="397" spans="1:24" ht="11.25" customHeight="1">
      <c r="A397" s="45"/>
      <c r="B397" s="64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</row>
    <row r="398" spans="1:24" ht="11.25" customHeight="1">
      <c r="A398" s="45"/>
      <c r="B398" s="64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</row>
    <row r="399" spans="1:24" ht="11.25" customHeight="1">
      <c r="A399" s="45"/>
      <c r="B399" s="64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</row>
    <row r="400" spans="1:24" ht="11.25" customHeight="1">
      <c r="A400" s="45"/>
      <c r="B400" s="64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</row>
    <row r="401" spans="1:24" ht="11.25" customHeight="1">
      <c r="A401" s="45"/>
      <c r="B401" s="64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</row>
    <row r="402" spans="1:24" ht="11.25" customHeight="1">
      <c r="A402" s="45"/>
      <c r="B402" s="64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</row>
    <row r="403" spans="1:24" ht="11.25" customHeight="1">
      <c r="A403" s="45"/>
      <c r="B403" s="64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</row>
    <row r="404" spans="1:24" ht="11.25" customHeight="1">
      <c r="A404" s="45"/>
      <c r="B404" s="64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</row>
    <row r="405" spans="1:24" ht="11.25" customHeight="1">
      <c r="A405" s="45"/>
      <c r="B405" s="64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</row>
    <row r="406" spans="1:24" ht="11.25" customHeight="1">
      <c r="A406" s="45"/>
      <c r="B406" s="64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</row>
    <row r="407" spans="1:24" ht="11.25" customHeight="1">
      <c r="A407" s="45"/>
      <c r="B407" s="64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</row>
    <row r="408" spans="1:24" ht="11.25" customHeight="1">
      <c r="A408" s="45"/>
      <c r="B408" s="64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</row>
    <row r="409" spans="1:24" ht="11.25" customHeight="1">
      <c r="A409" s="45"/>
      <c r="B409" s="64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</row>
    <row r="410" spans="1:24" ht="11.25" customHeight="1">
      <c r="A410" s="45"/>
      <c r="B410" s="64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</row>
    <row r="411" spans="1:24" ht="11.25" customHeight="1">
      <c r="A411" s="45"/>
      <c r="B411" s="64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</row>
    <row r="412" spans="1:24" ht="11.25" customHeight="1">
      <c r="A412" s="45"/>
      <c r="B412" s="64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</row>
    <row r="413" spans="1:24" ht="11.25" customHeight="1">
      <c r="A413" s="45"/>
      <c r="B413" s="64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</row>
    <row r="414" spans="1:24" ht="11.25" customHeight="1">
      <c r="A414" s="45"/>
      <c r="B414" s="64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</row>
    <row r="415" spans="1:24" ht="11.25" customHeight="1">
      <c r="A415" s="45"/>
      <c r="B415" s="64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</row>
    <row r="416" spans="1:24" ht="11.25" customHeight="1">
      <c r="A416" s="45"/>
      <c r="B416" s="64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</row>
    <row r="417" spans="1:24" ht="11.25" customHeight="1">
      <c r="A417" s="45"/>
      <c r="B417" s="64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</row>
    <row r="418" spans="1:24" ht="11.25" customHeight="1">
      <c r="A418" s="45"/>
      <c r="B418" s="64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</row>
    <row r="419" spans="1:24" ht="11.25" customHeight="1">
      <c r="A419" s="45"/>
      <c r="B419" s="64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</row>
    <row r="420" spans="1:24" ht="11.25" customHeight="1">
      <c r="A420" s="45"/>
      <c r="B420" s="64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</row>
    <row r="421" spans="1:24" ht="11.25" customHeight="1">
      <c r="A421" s="45"/>
      <c r="B421" s="64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</row>
    <row r="422" spans="1:24" ht="11.25" customHeight="1">
      <c r="A422" s="45"/>
      <c r="B422" s="64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</row>
    <row r="423" spans="1:24" ht="11.25" customHeight="1">
      <c r="A423" s="45"/>
      <c r="B423" s="64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</row>
    <row r="424" spans="1:24" ht="11.25" customHeight="1">
      <c r="A424" s="45"/>
      <c r="B424" s="64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</row>
    <row r="425" spans="1:24" ht="11.25" customHeight="1">
      <c r="A425" s="45"/>
      <c r="B425" s="64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</row>
    <row r="426" spans="1:24" ht="11.25" customHeight="1">
      <c r="A426" s="45"/>
      <c r="B426" s="64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</row>
    <row r="427" spans="1:24" ht="11.25" customHeight="1">
      <c r="A427" s="45"/>
      <c r="B427" s="64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</row>
    <row r="428" spans="1:24" ht="11.25" customHeight="1">
      <c r="A428" s="45"/>
      <c r="B428" s="64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</row>
    <row r="429" spans="1:24" ht="11.25" customHeight="1">
      <c r="A429" s="45"/>
      <c r="B429" s="64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</row>
    <row r="430" spans="1:24" ht="11.25" customHeight="1">
      <c r="A430" s="45"/>
      <c r="B430" s="64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</row>
    <row r="431" spans="1:24" ht="11.25" customHeight="1">
      <c r="A431" s="45"/>
      <c r="B431" s="64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</row>
    <row r="432" spans="1:24" ht="11.25" customHeight="1">
      <c r="A432" s="45"/>
      <c r="B432" s="64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</row>
    <row r="433" spans="1:24" ht="11.25" customHeight="1">
      <c r="A433" s="45"/>
      <c r="B433" s="64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</row>
    <row r="434" spans="1:24" ht="11.25" customHeight="1">
      <c r="A434" s="45"/>
      <c r="B434" s="64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</row>
    <row r="435" spans="1:24" ht="11.25" customHeight="1">
      <c r="A435" s="45"/>
      <c r="B435" s="64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</row>
    <row r="436" spans="1:24" ht="11.25" customHeight="1">
      <c r="A436" s="45"/>
      <c r="B436" s="64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</row>
    <row r="437" spans="1:24" ht="11.25" customHeight="1">
      <c r="A437" s="45"/>
      <c r="B437" s="64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</row>
    <row r="438" spans="1:24" ht="11.25" customHeight="1">
      <c r="A438" s="45"/>
      <c r="B438" s="64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</row>
    <row r="439" spans="1:24" ht="11.25" customHeight="1">
      <c r="A439" s="45"/>
      <c r="B439" s="64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</row>
    <row r="440" spans="1:24" ht="11.25" customHeight="1">
      <c r="A440" s="45"/>
      <c r="B440" s="64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</row>
    <row r="441" spans="1:24" ht="11.25" customHeight="1">
      <c r="A441" s="45"/>
      <c r="B441" s="64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</row>
    <row r="442" spans="1:24" ht="11.25" customHeight="1">
      <c r="A442" s="45"/>
      <c r="B442" s="64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</row>
    <row r="443" spans="1:24" ht="11.25" customHeight="1">
      <c r="A443" s="45"/>
      <c r="B443" s="64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</row>
    <row r="444" spans="1:24" ht="11.25" customHeight="1">
      <c r="A444" s="45"/>
      <c r="B444" s="64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</row>
    <row r="445" spans="1:24" ht="11.25" customHeight="1">
      <c r="A445" s="45"/>
      <c r="B445" s="64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</row>
    <row r="446" spans="1:24" ht="11.25" customHeight="1">
      <c r="A446" s="45"/>
      <c r="B446" s="64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</row>
    <row r="447" spans="1:24" ht="11.25" customHeight="1">
      <c r="A447" s="45"/>
      <c r="B447" s="64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</row>
    <row r="448" spans="1:24" ht="11.25" customHeight="1">
      <c r="A448" s="45"/>
      <c r="B448" s="64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</row>
    <row r="449" spans="1:24" ht="11.25" customHeight="1">
      <c r="A449" s="45"/>
      <c r="B449" s="64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</row>
    <row r="450" spans="1:24" ht="11.25" customHeight="1">
      <c r="A450" s="45"/>
      <c r="B450" s="64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</row>
    <row r="451" spans="1:24" ht="11.25" customHeight="1">
      <c r="A451" s="45"/>
      <c r="B451" s="64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</row>
    <row r="452" spans="1:24" ht="11.25" customHeight="1">
      <c r="A452" s="45"/>
      <c r="B452" s="64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</row>
    <row r="453" spans="1:24" ht="11.25" customHeight="1">
      <c r="A453" s="45"/>
      <c r="B453" s="64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</row>
    <row r="454" spans="1:24" ht="11.25" customHeight="1">
      <c r="A454" s="45"/>
      <c r="B454" s="64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</row>
    <row r="455" spans="1:24" ht="11.25" customHeight="1">
      <c r="A455" s="45"/>
      <c r="B455" s="64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</row>
    <row r="456" spans="1:24" ht="11.25" customHeight="1">
      <c r="A456" s="45"/>
      <c r="B456" s="64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</row>
    <row r="457" spans="1:24" ht="11.25" customHeight="1">
      <c r="A457" s="45"/>
      <c r="B457" s="64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</row>
    <row r="458" spans="1:24" ht="11.25" customHeight="1">
      <c r="A458" s="45"/>
      <c r="B458" s="64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</row>
    <row r="459" spans="1:24" ht="11.25" customHeight="1">
      <c r="A459" s="45"/>
      <c r="B459" s="64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</row>
    <row r="460" spans="1:24" ht="11.25" customHeight="1">
      <c r="A460" s="45"/>
      <c r="B460" s="64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</row>
    <row r="461" spans="1:24" ht="11.25" customHeight="1">
      <c r="A461" s="45"/>
      <c r="B461" s="64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</row>
    <row r="462" spans="1:24" ht="11.25" customHeight="1">
      <c r="A462" s="45"/>
      <c r="B462" s="64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</row>
    <row r="463" spans="1:24" ht="11.25" customHeight="1">
      <c r="A463" s="45"/>
      <c r="B463" s="64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</row>
    <row r="464" spans="1:24" ht="11.25" customHeight="1">
      <c r="A464" s="45"/>
      <c r="B464" s="64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</row>
    <row r="465" spans="1:24" ht="11.25" customHeight="1">
      <c r="A465" s="45"/>
      <c r="B465" s="64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</row>
    <row r="466" spans="1:24" ht="11.25" customHeight="1">
      <c r="A466" s="45"/>
      <c r="B466" s="64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</row>
    <row r="467" spans="1:24" ht="11.25" customHeight="1">
      <c r="A467" s="45"/>
      <c r="B467" s="64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</row>
    <row r="468" spans="1:24" ht="11.25" customHeight="1">
      <c r="A468" s="45"/>
      <c r="B468" s="64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</row>
    <row r="469" spans="1:24" ht="11.25" customHeight="1">
      <c r="A469" s="45"/>
      <c r="B469" s="64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</row>
    <row r="470" spans="1:24" ht="11.25" customHeight="1">
      <c r="A470" s="45"/>
      <c r="B470" s="64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</row>
    <row r="471" spans="1:24" ht="11.25" customHeight="1">
      <c r="A471" s="45"/>
      <c r="B471" s="64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</row>
    <row r="472" spans="1:24" ht="11.25" customHeight="1">
      <c r="A472" s="45"/>
      <c r="B472" s="64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</row>
    <row r="473" spans="1:24" ht="11.25" customHeight="1">
      <c r="A473" s="45"/>
      <c r="B473" s="64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</row>
    <row r="474" spans="1:24" ht="11.25" customHeight="1">
      <c r="A474" s="45"/>
      <c r="B474" s="64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</row>
    <row r="475" spans="1:24" ht="11.25" customHeight="1">
      <c r="A475" s="45"/>
      <c r="B475" s="64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</row>
    <row r="476" spans="1:24" ht="11.25" customHeight="1">
      <c r="A476" s="45"/>
      <c r="B476" s="64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</row>
    <row r="477" spans="1:24" ht="11.25" customHeight="1">
      <c r="A477" s="45"/>
      <c r="B477" s="64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</row>
    <row r="478" spans="1:24" ht="11.25" customHeight="1">
      <c r="A478" s="45"/>
      <c r="B478" s="64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</row>
    <row r="479" spans="1:24" ht="11.25" customHeight="1">
      <c r="A479" s="45"/>
      <c r="B479" s="64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</row>
    <row r="480" spans="1:24" ht="11.25" customHeight="1">
      <c r="A480" s="45"/>
      <c r="B480" s="64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</row>
    <row r="481" spans="1:24" ht="11.25" customHeight="1">
      <c r="A481" s="45"/>
      <c r="B481" s="64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</row>
    <row r="482" spans="1:24" ht="11.25" customHeight="1">
      <c r="A482" s="45"/>
      <c r="B482" s="64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</row>
    <row r="483" spans="1:24" ht="11.25" customHeight="1">
      <c r="A483" s="45"/>
      <c r="B483" s="64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</row>
    <row r="484" spans="1:24" ht="11.25" customHeight="1">
      <c r="A484" s="45"/>
      <c r="B484" s="64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</row>
    <row r="485" spans="1:24" ht="11.25" customHeight="1">
      <c r="A485" s="45"/>
      <c r="B485" s="64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</row>
    <row r="486" spans="1:24" ht="11.25" customHeight="1">
      <c r="A486" s="45"/>
      <c r="B486" s="64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</row>
    <row r="487" spans="1:24" ht="11.25" customHeight="1">
      <c r="A487" s="45"/>
      <c r="B487" s="64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</row>
    <row r="488" spans="1:24" ht="11.25" customHeight="1">
      <c r="A488" s="45"/>
      <c r="B488" s="64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</row>
    <row r="489" spans="1:24" ht="11.25" customHeight="1">
      <c r="A489" s="45"/>
      <c r="B489" s="64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</row>
    <row r="490" spans="1:24" ht="11.25" customHeight="1">
      <c r="A490" s="45"/>
      <c r="B490" s="64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</row>
    <row r="491" spans="1:24" ht="11.25" customHeight="1">
      <c r="A491" s="45"/>
      <c r="B491" s="64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</row>
    <row r="492" spans="1:24" ht="11.25" customHeight="1">
      <c r="A492" s="45"/>
      <c r="B492" s="64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</row>
    <row r="493" spans="1:24" ht="11.25" customHeight="1">
      <c r="A493" s="45"/>
      <c r="B493" s="64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</row>
    <row r="494" spans="1:24" ht="11.25" customHeight="1">
      <c r="A494" s="45"/>
      <c r="B494" s="64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</row>
    <row r="495" spans="1:24" ht="11.25" customHeight="1">
      <c r="A495" s="45"/>
      <c r="B495" s="64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</row>
    <row r="496" spans="1:24" ht="11.25" customHeight="1">
      <c r="A496" s="45"/>
      <c r="B496" s="64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</row>
    <row r="497" spans="1:24" ht="11.25" customHeight="1">
      <c r="A497" s="45"/>
      <c r="B497" s="64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</row>
    <row r="498" spans="1:24" ht="11.25" customHeight="1">
      <c r="A498" s="45"/>
      <c r="B498" s="64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</row>
    <row r="499" spans="1:24" ht="11.25" customHeight="1">
      <c r="A499" s="45"/>
      <c r="B499" s="64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</row>
    <row r="500" spans="1:24" ht="11.25" customHeight="1">
      <c r="A500" s="45"/>
      <c r="B500" s="64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</row>
    <row r="501" spans="1:24" ht="11.25" customHeight="1">
      <c r="A501" s="45"/>
      <c r="B501" s="64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</row>
    <row r="502" spans="1:24" ht="11.25" customHeight="1">
      <c r="A502" s="45"/>
      <c r="B502" s="64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</row>
    <row r="503" spans="1:24" ht="11.25" customHeight="1">
      <c r="A503" s="45"/>
      <c r="B503" s="64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</row>
    <row r="504" spans="1:24" ht="11.25" customHeight="1">
      <c r="A504" s="45"/>
      <c r="B504" s="64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</row>
    <row r="505" spans="1:24" ht="11.25" customHeight="1">
      <c r="A505" s="45"/>
      <c r="B505" s="64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</row>
    <row r="506" spans="1:24" ht="11.25" customHeight="1">
      <c r="A506" s="45"/>
      <c r="B506" s="64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</row>
    <row r="507" spans="1:24" ht="11.25" customHeight="1">
      <c r="A507" s="45"/>
      <c r="B507" s="64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</row>
    <row r="508" spans="1:24" ht="11.25" customHeight="1">
      <c r="A508" s="45"/>
      <c r="B508" s="64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</row>
    <row r="509" spans="1:24" ht="11.25" customHeight="1">
      <c r="A509" s="45"/>
      <c r="B509" s="64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</row>
    <row r="510" spans="1:24" ht="11.25" customHeight="1">
      <c r="A510" s="45"/>
      <c r="B510" s="64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</row>
    <row r="511" spans="1:24" ht="11.25" customHeight="1">
      <c r="A511" s="45"/>
      <c r="B511" s="64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</row>
    <row r="512" spans="1:24" ht="11.25" customHeight="1">
      <c r="A512" s="45"/>
      <c r="B512" s="64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</row>
    <row r="513" spans="1:24" ht="11.25" customHeight="1">
      <c r="A513" s="45"/>
      <c r="B513" s="64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</row>
    <row r="514" spans="1:24" ht="11.25" customHeight="1">
      <c r="A514" s="45"/>
      <c r="B514" s="64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</row>
    <row r="515" spans="1:24" ht="11.25" customHeight="1">
      <c r="A515" s="45"/>
      <c r="B515" s="64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</row>
    <row r="516" spans="1:24" ht="11.25" customHeight="1">
      <c r="A516" s="45"/>
      <c r="B516" s="64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</row>
    <row r="517" spans="1:24" ht="11.25" customHeight="1">
      <c r="A517" s="45"/>
      <c r="B517" s="64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</row>
    <row r="518" spans="1:24" ht="11.25" customHeight="1">
      <c r="A518" s="45"/>
      <c r="B518" s="64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</row>
    <row r="519" spans="1:24" ht="11.25" customHeight="1">
      <c r="A519" s="45"/>
      <c r="B519" s="64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</row>
    <row r="520" spans="1:24" ht="11.25" customHeight="1">
      <c r="A520" s="45"/>
      <c r="B520" s="64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</row>
    <row r="521" spans="1:24" ht="11.25" customHeight="1">
      <c r="A521" s="45"/>
      <c r="B521" s="64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</row>
    <row r="522" spans="1:24" ht="11.25" customHeight="1">
      <c r="A522" s="45"/>
      <c r="B522" s="64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</row>
    <row r="523" spans="1:24" ht="11.25" customHeight="1">
      <c r="A523" s="45"/>
      <c r="B523" s="64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</row>
    <row r="524" spans="1:24" ht="11.25" customHeight="1">
      <c r="A524" s="45"/>
      <c r="B524" s="64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</row>
    <row r="525" spans="1:24" ht="11.25" customHeight="1">
      <c r="A525" s="45"/>
      <c r="B525" s="64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</row>
    <row r="526" spans="1:24" ht="11.25" customHeight="1">
      <c r="A526" s="45"/>
      <c r="B526" s="64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</row>
    <row r="527" spans="1:24" ht="11.25" customHeight="1">
      <c r="A527" s="45"/>
      <c r="B527" s="64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</row>
    <row r="528" spans="1:24" ht="11.25" customHeight="1">
      <c r="A528" s="45"/>
      <c r="B528" s="64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</row>
    <row r="529" spans="1:24" ht="11.25" customHeight="1">
      <c r="A529" s="45"/>
      <c r="B529" s="64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</row>
    <row r="530" spans="1:24" ht="11.25" customHeight="1">
      <c r="A530" s="45"/>
      <c r="B530" s="64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</row>
    <row r="531" spans="1:24" ht="11.25" customHeight="1">
      <c r="A531" s="45"/>
      <c r="B531" s="64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</row>
    <row r="532" spans="1:24" ht="11.25" customHeight="1">
      <c r="A532" s="45"/>
      <c r="B532" s="64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</row>
    <row r="533" spans="1:24" ht="11.25" customHeight="1">
      <c r="A533" s="45"/>
      <c r="B533" s="64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</row>
    <row r="534" spans="1:24" ht="11.25" customHeight="1">
      <c r="A534" s="45"/>
      <c r="B534" s="64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</row>
    <row r="535" spans="1:24" ht="11.25" customHeight="1">
      <c r="A535" s="45"/>
      <c r="B535" s="64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</row>
    <row r="536" spans="1:24" ht="11.25" customHeight="1">
      <c r="A536" s="45"/>
      <c r="B536" s="64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</row>
    <row r="537" spans="1:24" ht="11.25" customHeight="1">
      <c r="A537" s="45"/>
      <c r="B537" s="64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</row>
    <row r="538" spans="1:24" ht="11.25" customHeight="1">
      <c r="A538" s="45"/>
      <c r="B538" s="64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</row>
    <row r="539" spans="1:24" ht="11.25" customHeight="1">
      <c r="A539" s="45"/>
      <c r="B539" s="64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</row>
    <row r="540" spans="1:24" ht="11.25" customHeight="1">
      <c r="A540" s="45"/>
      <c r="B540" s="64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</row>
    <row r="541" spans="1:24" ht="11.25" customHeight="1">
      <c r="A541" s="45"/>
      <c r="B541" s="64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</row>
    <row r="542" spans="1:24" ht="11.25" customHeight="1">
      <c r="A542" s="45"/>
      <c r="B542" s="64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</row>
    <row r="543" spans="1:24" ht="11.25" customHeight="1">
      <c r="A543" s="45"/>
      <c r="B543" s="64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</row>
    <row r="544" spans="1:24" ht="11.25" customHeight="1">
      <c r="A544" s="45"/>
      <c r="B544" s="64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</row>
    <row r="545" spans="1:24" ht="11.25" customHeight="1">
      <c r="A545" s="45"/>
      <c r="B545" s="64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</row>
    <row r="546" spans="1:24" ht="11.25" customHeight="1">
      <c r="A546" s="45"/>
      <c r="B546" s="64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</row>
    <row r="547" spans="1:24" ht="11.25" customHeight="1">
      <c r="A547" s="45"/>
      <c r="B547" s="64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</row>
    <row r="548" spans="1:24" ht="11.25" customHeight="1">
      <c r="A548" s="45"/>
      <c r="B548" s="64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</row>
    <row r="549" spans="1:24" ht="11.25" customHeight="1">
      <c r="A549" s="45"/>
      <c r="B549" s="64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</row>
    <row r="550" spans="1:24" ht="11.25" customHeight="1">
      <c r="A550" s="45"/>
      <c r="B550" s="64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</row>
    <row r="551" spans="1:24" ht="11.25" customHeight="1">
      <c r="A551" s="45"/>
      <c r="B551" s="64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</row>
    <row r="552" spans="1:24" ht="11.25" customHeight="1">
      <c r="A552" s="45"/>
      <c r="B552" s="64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</row>
    <row r="553" spans="1:24" ht="11.25" customHeight="1">
      <c r="A553" s="45"/>
      <c r="B553" s="64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</row>
    <row r="554" spans="1:24" ht="11.25" customHeight="1">
      <c r="A554" s="45"/>
      <c r="B554" s="64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</row>
    <row r="555" spans="1:24" ht="11.25" customHeight="1">
      <c r="A555" s="45"/>
      <c r="B555" s="64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</row>
    <row r="556" spans="1:24" ht="11.25" customHeight="1">
      <c r="A556" s="45"/>
      <c r="B556" s="64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</row>
    <row r="557" spans="1:24" ht="11.25" customHeight="1">
      <c r="A557" s="45"/>
      <c r="B557" s="64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</row>
    <row r="558" spans="1:24" ht="11.25" customHeight="1">
      <c r="A558" s="45"/>
      <c r="B558" s="64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</row>
    <row r="559" spans="1:24" ht="11.25" customHeight="1">
      <c r="A559" s="45"/>
      <c r="B559" s="64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</row>
    <row r="560" spans="1:24" ht="11.25" customHeight="1">
      <c r="A560" s="45"/>
      <c r="B560" s="64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</row>
    <row r="561" spans="1:24" ht="11.25" customHeight="1">
      <c r="A561" s="45"/>
      <c r="B561" s="64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</row>
    <row r="562" spans="1:24" ht="11.25" customHeight="1">
      <c r="A562" s="45"/>
      <c r="B562" s="64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</row>
    <row r="563" spans="1:24" ht="11.25" customHeight="1">
      <c r="A563" s="45"/>
      <c r="B563" s="64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</row>
    <row r="564" spans="1:24" ht="11.25" customHeight="1">
      <c r="A564" s="45"/>
      <c r="B564" s="64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</row>
    <row r="565" spans="1:24" ht="11.25" customHeight="1">
      <c r="A565" s="45"/>
      <c r="B565" s="64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</row>
    <row r="566" spans="1:24" ht="11.25" customHeight="1">
      <c r="A566" s="45"/>
      <c r="B566" s="64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</row>
    <row r="567" spans="1:24" ht="11.25" customHeight="1">
      <c r="A567" s="45"/>
      <c r="B567" s="64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</row>
    <row r="568" spans="1:24" ht="11.25" customHeight="1">
      <c r="A568" s="45"/>
      <c r="B568" s="64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</row>
    <row r="569" spans="1:24" ht="11.25" customHeight="1">
      <c r="A569" s="45"/>
      <c r="B569" s="64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</row>
    <row r="570" spans="1:24" ht="11.25" customHeight="1">
      <c r="A570" s="45"/>
      <c r="B570" s="64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</row>
    <row r="571" spans="1:24" ht="11.25" customHeight="1">
      <c r="A571" s="45"/>
      <c r="B571" s="64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</row>
    <row r="572" spans="1:24" ht="11.25" customHeight="1">
      <c r="A572" s="45"/>
      <c r="B572" s="64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</row>
    <row r="573" spans="1:24" ht="11.25" customHeight="1">
      <c r="A573" s="45"/>
      <c r="B573" s="64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</row>
    <row r="574" spans="1:24" ht="11.25" customHeight="1">
      <c r="A574" s="45"/>
      <c r="B574" s="64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</row>
    <row r="575" spans="1:24" ht="11.25" customHeight="1">
      <c r="A575" s="45"/>
      <c r="B575" s="64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</row>
    <row r="576" spans="1:24" ht="11.25" customHeight="1">
      <c r="A576" s="45"/>
      <c r="B576" s="64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</row>
    <row r="577" spans="1:24" ht="11.25" customHeight="1">
      <c r="A577" s="45"/>
      <c r="B577" s="64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</row>
    <row r="578" spans="1:24" ht="11.25" customHeight="1">
      <c r="A578" s="45"/>
      <c r="B578" s="64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</row>
    <row r="579" spans="1:24" ht="11.25" customHeight="1">
      <c r="A579" s="45"/>
      <c r="B579" s="64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</row>
    <row r="580" spans="1:24" ht="11.25" customHeight="1">
      <c r="A580" s="45"/>
      <c r="B580" s="64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</row>
    <row r="581" spans="1:24" ht="11.25" customHeight="1">
      <c r="A581" s="45"/>
      <c r="B581" s="64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</row>
    <row r="582" spans="1:24" ht="11.25" customHeight="1">
      <c r="A582" s="45"/>
      <c r="B582" s="64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</row>
    <row r="583" spans="1:24" ht="11.25" customHeight="1">
      <c r="A583" s="45"/>
      <c r="B583" s="64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</row>
    <row r="584" spans="1:24" ht="11.25" customHeight="1">
      <c r="A584" s="45"/>
      <c r="B584" s="64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</row>
    <row r="585" spans="1:24" ht="11.25" customHeight="1">
      <c r="A585" s="45"/>
      <c r="B585" s="64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</row>
    <row r="586" spans="1:24" ht="11.25" customHeight="1">
      <c r="A586" s="45"/>
      <c r="B586" s="64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</row>
    <row r="587" spans="1:24" ht="11.25" customHeight="1">
      <c r="A587" s="45"/>
      <c r="B587" s="64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</row>
    <row r="588" spans="1:24" ht="11.25" customHeight="1">
      <c r="A588" s="45"/>
      <c r="B588" s="64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</row>
    <row r="589" spans="1:24" ht="11.25" customHeight="1">
      <c r="A589" s="45"/>
      <c r="B589" s="64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</row>
    <row r="590" spans="1:24" ht="11.25" customHeight="1">
      <c r="A590" s="45"/>
      <c r="B590" s="64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</row>
    <row r="591" spans="1:24" ht="11.25" customHeight="1">
      <c r="A591" s="45"/>
      <c r="B591" s="64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</row>
    <row r="592" spans="1:24" ht="11.25" customHeight="1">
      <c r="A592" s="45"/>
      <c r="B592" s="64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</row>
    <row r="593" spans="1:24" ht="11.25" customHeight="1">
      <c r="A593" s="45"/>
      <c r="B593" s="64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</row>
    <row r="594" spans="1:24" ht="11.25" customHeight="1">
      <c r="A594" s="45"/>
      <c r="B594" s="64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</row>
    <row r="595" spans="1:24" ht="11.25" customHeight="1">
      <c r="A595" s="45"/>
      <c r="B595" s="64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</row>
    <row r="596" spans="1:24" ht="11.25" customHeight="1">
      <c r="A596" s="45"/>
      <c r="B596" s="64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</row>
    <row r="597" spans="1:24" ht="11.25" customHeight="1">
      <c r="A597" s="45"/>
      <c r="B597" s="64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</row>
    <row r="598" spans="1:24" ht="11.25" customHeight="1">
      <c r="A598" s="45"/>
      <c r="B598" s="64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</row>
    <row r="599" spans="1:24" ht="11.25" customHeight="1">
      <c r="A599" s="45"/>
      <c r="B599" s="64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</row>
    <row r="600" spans="1:24" ht="11.25" customHeight="1">
      <c r="A600" s="45"/>
      <c r="B600" s="64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</row>
    <row r="601" spans="1:24" ht="11.25" customHeight="1">
      <c r="A601" s="45"/>
      <c r="B601" s="64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</row>
    <row r="602" spans="1:24" ht="11.25" customHeight="1">
      <c r="A602" s="45"/>
      <c r="B602" s="64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</row>
    <row r="603" spans="1:24" ht="11.25" customHeight="1">
      <c r="A603" s="45"/>
      <c r="B603" s="64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</row>
    <row r="604" spans="1:24" ht="11.25" customHeight="1">
      <c r="A604" s="45"/>
      <c r="B604" s="64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</row>
    <row r="605" spans="1:24" ht="11.25" customHeight="1">
      <c r="A605" s="45"/>
      <c r="B605" s="64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</row>
    <row r="606" spans="1:24" ht="11.25" customHeight="1">
      <c r="A606" s="45"/>
      <c r="B606" s="64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</row>
    <row r="607" spans="1:24" ht="11.25" customHeight="1">
      <c r="A607" s="45"/>
      <c r="B607" s="64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</row>
    <row r="608" spans="1:24" ht="11.25" customHeight="1">
      <c r="A608" s="45"/>
      <c r="B608" s="64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</row>
    <row r="609" spans="1:24" ht="11.25" customHeight="1">
      <c r="A609" s="45"/>
      <c r="B609" s="64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</row>
    <row r="610" spans="1:24" ht="11.25" customHeight="1">
      <c r="A610" s="45"/>
      <c r="B610" s="64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</row>
    <row r="611" spans="1:24" ht="11.25" customHeight="1">
      <c r="A611" s="45"/>
      <c r="B611" s="64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</row>
    <row r="612" spans="1:24" ht="11.25" customHeight="1">
      <c r="A612" s="45"/>
      <c r="B612" s="64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</row>
    <row r="613" spans="1:24" ht="11.25" customHeight="1">
      <c r="A613" s="45"/>
      <c r="B613" s="64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</row>
    <row r="614" spans="1:24" ht="11.25" customHeight="1">
      <c r="A614" s="45"/>
      <c r="B614" s="64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</row>
    <row r="615" spans="1:24" ht="11.25" customHeight="1">
      <c r="A615" s="45"/>
      <c r="B615" s="64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</row>
    <row r="616" spans="1:24" ht="11.25" customHeight="1">
      <c r="A616" s="45"/>
      <c r="B616" s="64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</row>
    <row r="617" spans="1:24" ht="11.25" customHeight="1">
      <c r="A617" s="45"/>
      <c r="B617" s="64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</row>
    <row r="618" spans="1:24" ht="11.25" customHeight="1">
      <c r="A618" s="45"/>
      <c r="B618" s="64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</row>
    <row r="619" spans="1:24" ht="11.25" customHeight="1">
      <c r="A619" s="45"/>
      <c r="B619" s="64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</row>
    <row r="620" spans="1:24" ht="11.25" customHeight="1">
      <c r="A620" s="45"/>
      <c r="B620" s="64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</row>
    <row r="621" spans="1:24" ht="11.25" customHeight="1">
      <c r="A621" s="45"/>
      <c r="B621" s="64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</row>
    <row r="622" spans="1:24" ht="11.25" customHeight="1">
      <c r="A622" s="45"/>
      <c r="B622" s="64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</row>
    <row r="623" spans="1:24" ht="11.25" customHeight="1">
      <c r="A623" s="45"/>
      <c r="B623" s="64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</row>
    <row r="624" spans="1:24" ht="11.25" customHeight="1">
      <c r="A624" s="45"/>
      <c r="B624" s="64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</row>
    <row r="625" spans="1:24" ht="11.25" customHeight="1">
      <c r="A625" s="45"/>
      <c r="B625" s="64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</row>
    <row r="626" spans="1:24" ht="11.25" customHeight="1">
      <c r="A626" s="45"/>
      <c r="B626" s="64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</row>
    <row r="627" spans="1:24" ht="11.25" customHeight="1">
      <c r="A627" s="45"/>
      <c r="B627" s="64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</row>
    <row r="628" spans="1:24" ht="11.25" customHeight="1">
      <c r="A628" s="45"/>
      <c r="B628" s="64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</row>
    <row r="629" spans="1:24" ht="11.25" customHeight="1">
      <c r="A629" s="45"/>
      <c r="B629" s="64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</row>
    <row r="630" spans="1:24" ht="11.25" customHeight="1">
      <c r="A630" s="45"/>
      <c r="B630" s="64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</row>
    <row r="631" spans="1:24" ht="11.25" customHeight="1">
      <c r="A631" s="45"/>
      <c r="B631" s="64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</row>
    <row r="632" spans="1:24" ht="11.25" customHeight="1">
      <c r="A632" s="45"/>
      <c r="B632" s="64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</row>
    <row r="633" spans="1:24" ht="11.25" customHeight="1">
      <c r="A633" s="45"/>
      <c r="B633" s="64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</row>
    <row r="634" spans="1:24" ht="11.25" customHeight="1">
      <c r="A634" s="45"/>
      <c r="B634" s="64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</row>
    <row r="635" spans="1:24" ht="11.25" customHeight="1">
      <c r="A635" s="45"/>
      <c r="B635" s="64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</row>
    <row r="636" spans="1:24" ht="11.25" customHeight="1">
      <c r="A636" s="45"/>
      <c r="B636" s="64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</row>
    <row r="637" spans="1:24" ht="11.25" customHeight="1">
      <c r="A637" s="45"/>
      <c r="B637" s="64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</row>
    <row r="638" spans="1:24" ht="11.25" customHeight="1">
      <c r="A638" s="45"/>
      <c r="B638" s="64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</row>
    <row r="639" spans="1:24" ht="11.25" customHeight="1">
      <c r="A639" s="45"/>
      <c r="B639" s="64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</row>
    <row r="640" spans="1:24" ht="11.25" customHeight="1">
      <c r="A640" s="45"/>
      <c r="B640" s="64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</row>
    <row r="641" spans="1:24" ht="11.25" customHeight="1">
      <c r="A641" s="45"/>
      <c r="B641" s="64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</row>
    <row r="642" spans="1:24" ht="11.25" customHeight="1">
      <c r="A642" s="45"/>
      <c r="B642" s="64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</row>
    <row r="643" spans="1:24" ht="11.25" customHeight="1">
      <c r="A643" s="45"/>
      <c r="B643" s="64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</row>
    <row r="644" spans="1:24" ht="11.25" customHeight="1">
      <c r="A644" s="45"/>
      <c r="B644" s="64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</row>
    <row r="645" spans="1:24" ht="11.25" customHeight="1">
      <c r="A645" s="45"/>
      <c r="B645" s="64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</row>
    <row r="646" spans="1:24" ht="11.25" customHeight="1">
      <c r="A646" s="45"/>
      <c r="B646" s="64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</row>
    <row r="647" spans="1:24" ht="11.25" customHeight="1">
      <c r="A647" s="45"/>
      <c r="B647" s="64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</row>
    <row r="648" spans="1:24" ht="11.25" customHeight="1">
      <c r="A648" s="45"/>
      <c r="B648" s="64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</row>
    <row r="649" spans="1:24" ht="11.25" customHeight="1">
      <c r="A649" s="45"/>
      <c r="B649" s="64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</row>
    <row r="650" spans="1:24" ht="11.25" customHeight="1">
      <c r="A650" s="45"/>
      <c r="B650" s="64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</row>
    <row r="651" spans="1:24" ht="11.25" customHeight="1">
      <c r="A651" s="45"/>
      <c r="B651" s="64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</row>
    <row r="652" spans="1:24" ht="11.25" customHeight="1">
      <c r="A652" s="45"/>
      <c r="B652" s="64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</row>
    <row r="653" spans="1:24" ht="11.25" customHeight="1">
      <c r="A653" s="45"/>
      <c r="B653" s="64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</row>
    <row r="654" spans="1:24" ht="11.25" customHeight="1">
      <c r="A654" s="45"/>
      <c r="B654" s="64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</row>
    <row r="655" spans="1:24" ht="11.25" customHeight="1">
      <c r="A655" s="45"/>
      <c r="B655" s="64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</row>
    <row r="656" spans="1:24" ht="11.25" customHeight="1">
      <c r="A656" s="45"/>
      <c r="B656" s="64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</row>
    <row r="657" spans="1:24" ht="11.25" customHeight="1">
      <c r="A657" s="45"/>
      <c r="B657" s="64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</row>
    <row r="658" spans="1:24" ht="11.25" customHeight="1">
      <c r="A658" s="45"/>
      <c r="B658" s="64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</row>
    <row r="659" spans="1:24" ht="11.25" customHeight="1">
      <c r="A659" s="45"/>
      <c r="B659" s="64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</row>
    <row r="660" spans="1:24" ht="11.25" customHeight="1">
      <c r="A660" s="45"/>
      <c r="B660" s="64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</row>
    <row r="661" spans="1:24" ht="11.25" customHeight="1">
      <c r="A661" s="45"/>
      <c r="B661" s="64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</row>
    <row r="662" spans="1:24" ht="11.25" customHeight="1">
      <c r="A662" s="45"/>
      <c r="B662" s="64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</row>
    <row r="663" spans="1:24" ht="11.25" customHeight="1">
      <c r="A663" s="45"/>
      <c r="B663" s="64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</row>
    <row r="664" spans="1:24" ht="11.25" customHeight="1">
      <c r="A664" s="45"/>
      <c r="B664" s="64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</row>
    <row r="665" spans="1:24" ht="11.25" customHeight="1">
      <c r="A665" s="45"/>
      <c r="B665" s="64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</row>
    <row r="666" spans="1:24" ht="11.25" customHeight="1">
      <c r="A666" s="45"/>
      <c r="B666" s="64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</row>
    <row r="667" spans="1:24" ht="11.25" customHeight="1">
      <c r="A667" s="45"/>
      <c r="B667" s="64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</row>
    <row r="668" spans="1:24" ht="11.25" customHeight="1">
      <c r="A668" s="45"/>
      <c r="B668" s="64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</row>
    <row r="669" spans="1:24" ht="11.25" customHeight="1">
      <c r="A669" s="45"/>
      <c r="B669" s="64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</row>
    <row r="670" spans="1:24" ht="11.25" customHeight="1">
      <c r="A670" s="45"/>
      <c r="B670" s="64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</row>
    <row r="671" spans="1:24" ht="11.25" customHeight="1">
      <c r="A671" s="45"/>
      <c r="B671" s="64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</row>
    <row r="672" spans="1:24" ht="11.25" customHeight="1">
      <c r="A672" s="45"/>
      <c r="B672" s="64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</row>
    <row r="673" spans="1:24" ht="11.25" customHeight="1">
      <c r="A673" s="45"/>
      <c r="B673" s="64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</row>
    <row r="674" spans="1:24" ht="11.25" customHeight="1">
      <c r="A674" s="45"/>
      <c r="B674" s="64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</row>
    <row r="675" spans="1:24" ht="11.25" customHeight="1">
      <c r="A675" s="45"/>
      <c r="B675" s="64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</row>
    <row r="676" spans="1:24" ht="11.25" customHeight="1">
      <c r="A676" s="45"/>
      <c r="B676" s="64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</row>
    <row r="677" spans="1:24" ht="11.25" customHeight="1">
      <c r="A677" s="45"/>
      <c r="B677" s="64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</row>
    <row r="678" spans="1:24" ht="11.25" customHeight="1">
      <c r="A678" s="45"/>
      <c r="B678" s="64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</row>
    <row r="679" spans="1:24" ht="11.25" customHeight="1">
      <c r="A679" s="45"/>
      <c r="B679" s="64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</row>
    <row r="680" spans="1:24" ht="11.25" customHeight="1">
      <c r="A680" s="45"/>
      <c r="B680" s="64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</row>
    <row r="681" spans="1:24" ht="11.25" customHeight="1">
      <c r="A681" s="45"/>
      <c r="B681" s="64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</row>
    <row r="682" spans="1:24" ht="11.25" customHeight="1">
      <c r="A682" s="45"/>
      <c r="B682" s="64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</row>
    <row r="683" spans="1:24" ht="11.25" customHeight="1">
      <c r="A683" s="45"/>
      <c r="B683" s="64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</row>
    <row r="684" spans="1:24" ht="11.25" customHeight="1">
      <c r="A684" s="45"/>
      <c r="B684" s="64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</row>
    <row r="685" spans="1:24" ht="11.25" customHeight="1">
      <c r="A685" s="45"/>
      <c r="B685" s="64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</row>
    <row r="686" spans="1:24" ht="11.25" customHeight="1">
      <c r="A686" s="45"/>
      <c r="B686" s="64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</row>
    <row r="687" spans="1:24" ht="11.25" customHeight="1">
      <c r="A687" s="45"/>
      <c r="B687" s="64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</row>
    <row r="688" spans="1:24" ht="11.25" customHeight="1">
      <c r="A688" s="45"/>
      <c r="B688" s="64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</row>
    <row r="689" spans="1:24" ht="11.25" customHeight="1">
      <c r="A689" s="45"/>
      <c r="B689" s="64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</row>
    <row r="690" spans="1:24" ht="11.25" customHeight="1">
      <c r="A690" s="45"/>
      <c r="B690" s="64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</row>
    <row r="691" spans="1:24" ht="11.25" customHeight="1">
      <c r="A691" s="45"/>
      <c r="B691" s="64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</row>
    <row r="692" spans="1:24" ht="11.25" customHeight="1">
      <c r="A692" s="45"/>
      <c r="B692" s="64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</row>
    <row r="693" spans="1:24" ht="11.25" customHeight="1">
      <c r="A693" s="45"/>
      <c r="B693" s="64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</row>
    <row r="694" spans="1:24" ht="11.25" customHeight="1">
      <c r="A694" s="45"/>
      <c r="B694" s="64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</row>
    <row r="695" spans="1:24" ht="11.25" customHeight="1">
      <c r="A695" s="45"/>
      <c r="B695" s="64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</row>
    <row r="696" spans="1:24" ht="11.25" customHeight="1">
      <c r="A696" s="45"/>
      <c r="B696" s="64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</row>
    <row r="697" spans="1:24" ht="11.25" customHeight="1">
      <c r="A697" s="45"/>
      <c r="B697" s="64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</row>
    <row r="698" spans="1:24" ht="11.25" customHeight="1">
      <c r="A698" s="45"/>
      <c r="B698" s="64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</row>
    <row r="699" spans="1:24" ht="11.25" customHeight="1">
      <c r="A699" s="45"/>
      <c r="B699" s="64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</row>
    <row r="700" spans="1:24" ht="11.25" customHeight="1">
      <c r="A700" s="45"/>
      <c r="B700" s="64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</row>
    <row r="701" spans="1:24" ht="11.25" customHeight="1">
      <c r="A701" s="45"/>
      <c r="B701" s="64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</row>
    <row r="702" spans="1:24" ht="11.25" customHeight="1">
      <c r="A702" s="45"/>
      <c r="B702" s="64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</row>
    <row r="703" spans="1:24" ht="11.25" customHeight="1">
      <c r="A703" s="45"/>
      <c r="B703" s="64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</row>
    <row r="704" spans="1:24" ht="11.25" customHeight="1">
      <c r="A704" s="45"/>
      <c r="B704" s="64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</row>
    <row r="705" spans="1:24" ht="11.25" customHeight="1">
      <c r="A705" s="45"/>
      <c r="B705" s="64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</row>
    <row r="706" spans="1:24" ht="11.25" customHeight="1">
      <c r="A706" s="45"/>
      <c r="B706" s="64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</row>
    <row r="707" spans="1:24" ht="11.25" customHeight="1">
      <c r="A707" s="45"/>
      <c r="B707" s="64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</row>
    <row r="708" spans="1:24" ht="11.25" customHeight="1">
      <c r="A708" s="45"/>
      <c r="B708" s="64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</row>
    <row r="709" spans="1:24" ht="11.25" customHeight="1">
      <c r="A709" s="45"/>
      <c r="B709" s="64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</row>
    <row r="710" spans="1:24" ht="11.25" customHeight="1">
      <c r="A710" s="45"/>
      <c r="B710" s="64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</row>
    <row r="711" spans="1:24" ht="11.25" customHeight="1">
      <c r="A711" s="45"/>
      <c r="B711" s="64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</row>
    <row r="712" spans="1:24" ht="11.25" customHeight="1">
      <c r="A712" s="45"/>
      <c r="B712" s="64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</row>
    <row r="713" spans="1:24" ht="11.25" customHeight="1">
      <c r="A713" s="45"/>
      <c r="B713" s="64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</row>
    <row r="714" spans="1:24" ht="11.25" customHeight="1">
      <c r="A714" s="45"/>
      <c r="B714" s="64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</row>
    <row r="715" spans="1:24" ht="11.25" customHeight="1">
      <c r="A715" s="45"/>
      <c r="B715" s="64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</row>
    <row r="716" spans="1:24" ht="11.25" customHeight="1">
      <c r="A716" s="45"/>
      <c r="B716" s="64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</row>
    <row r="717" spans="1:24" ht="11.25" customHeight="1">
      <c r="A717" s="45"/>
      <c r="B717" s="64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</row>
    <row r="718" spans="1:24" ht="11.25" customHeight="1">
      <c r="A718" s="45"/>
      <c r="B718" s="64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</row>
    <row r="719" spans="1:24" ht="11.25" customHeight="1">
      <c r="A719" s="45"/>
      <c r="B719" s="64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</row>
    <row r="720" spans="1:24" ht="11.25" customHeight="1">
      <c r="A720" s="45"/>
      <c r="B720" s="64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</row>
    <row r="721" spans="1:24" ht="11.25" customHeight="1">
      <c r="A721" s="45"/>
      <c r="B721" s="64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</row>
    <row r="722" spans="1:24" ht="11.25" customHeight="1">
      <c r="A722" s="45"/>
      <c r="B722" s="64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</row>
    <row r="723" spans="1:24" ht="11.25" customHeight="1">
      <c r="A723" s="45"/>
      <c r="B723" s="64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</row>
    <row r="724" spans="1:24" ht="11.25" customHeight="1">
      <c r="A724" s="45"/>
      <c r="B724" s="64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</row>
    <row r="725" spans="1:24" ht="11.25" customHeight="1">
      <c r="A725" s="45"/>
      <c r="B725" s="64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</row>
    <row r="726" spans="1:24" ht="11.25" customHeight="1">
      <c r="A726" s="45"/>
      <c r="B726" s="64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</row>
    <row r="727" spans="1:24" ht="11.25" customHeight="1">
      <c r="A727" s="45"/>
      <c r="B727" s="64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</row>
    <row r="728" spans="1:24" ht="11.25" customHeight="1">
      <c r="A728" s="45"/>
      <c r="B728" s="64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</row>
    <row r="729" spans="1:24" ht="11.25" customHeight="1">
      <c r="A729" s="45"/>
      <c r="B729" s="64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</row>
    <row r="730" spans="1:24" ht="11.25" customHeight="1">
      <c r="A730" s="45"/>
      <c r="B730" s="64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</row>
    <row r="731" spans="1:24" ht="11.25" customHeight="1">
      <c r="A731" s="45"/>
      <c r="B731" s="64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</row>
    <row r="732" spans="1:24" ht="11.25" customHeight="1">
      <c r="A732" s="45"/>
      <c r="B732" s="64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</row>
    <row r="733" spans="1:24" ht="11.25" customHeight="1">
      <c r="A733" s="45"/>
      <c r="B733" s="64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</row>
    <row r="734" spans="1:24" ht="11.25" customHeight="1">
      <c r="A734" s="45"/>
      <c r="B734" s="64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</row>
    <row r="735" spans="1:24" ht="11.25" customHeight="1">
      <c r="A735" s="45"/>
      <c r="B735" s="64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</row>
    <row r="736" spans="1:24" ht="11.25" customHeight="1">
      <c r="A736" s="45"/>
      <c r="B736" s="64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</row>
    <row r="737" spans="1:24" ht="11.25" customHeight="1">
      <c r="A737" s="45"/>
      <c r="B737" s="64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</row>
    <row r="738" spans="1:24" ht="11.25" customHeight="1">
      <c r="A738" s="45"/>
      <c r="B738" s="64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</row>
    <row r="739" spans="1:24" ht="11.25" customHeight="1">
      <c r="A739" s="45"/>
      <c r="B739" s="64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</row>
    <row r="740" spans="1:24" ht="11.25" customHeight="1">
      <c r="A740" s="45"/>
      <c r="B740" s="64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</row>
    <row r="741" spans="1:24" ht="11.25" customHeight="1">
      <c r="A741" s="45"/>
      <c r="B741" s="64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</row>
    <row r="742" spans="1:24" ht="11.25" customHeight="1">
      <c r="A742" s="45"/>
      <c r="B742" s="64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</row>
    <row r="743" spans="1:24" ht="11.25" customHeight="1">
      <c r="A743" s="45"/>
      <c r="B743" s="64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</row>
    <row r="744" spans="1:24" ht="11.25" customHeight="1">
      <c r="A744" s="45"/>
      <c r="B744" s="64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</row>
    <row r="745" spans="1:24" ht="11.25" customHeight="1">
      <c r="A745" s="45"/>
      <c r="B745" s="64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</row>
    <row r="746" spans="1:24" ht="11.25" customHeight="1">
      <c r="A746" s="45"/>
      <c r="B746" s="64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</row>
    <row r="747" spans="1:24" ht="11.25" customHeight="1">
      <c r="A747" s="45"/>
      <c r="B747" s="64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</row>
    <row r="748" spans="1:24" ht="11.25" customHeight="1">
      <c r="A748" s="45"/>
      <c r="B748" s="64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</row>
    <row r="749" spans="1:24" ht="11.25" customHeight="1">
      <c r="A749" s="45"/>
      <c r="B749" s="64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</row>
    <row r="750" spans="1:24" ht="11.25" customHeight="1">
      <c r="A750" s="45"/>
      <c r="B750" s="64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</row>
    <row r="751" spans="1:24" ht="11.25" customHeight="1">
      <c r="A751" s="45"/>
      <c r="B751" s="64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</row>
    <row r="752" spans="1:24" ht="11.25" customHeight="1">
      <c r="A752" s="45"/>
      <c r="B752" s="64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</row>
    <row r="753" spans="1:24" ht="11.25" customHeight="1">
      <c r="A753" s="45"/>
      <c r="B753" s="64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</row>
    <row r="754" spans="1:24" ht="11.25" customHeight="1">
      <c r="A754" s="45"/>
      <c r="B754" s="64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</row>
    <row r="755" spans="1:24" ht="11.25" customHeight="1">
      <c r="A755" s="45"/>
      <c r="B755" s="64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</row>
    <row r="756" spans="1:24" ht="11.25" customHeight="1">
      <c r="A756" s="45"/>
      <c r="B756" s="64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</row>
    <row r="757" spans="1:24" ht="11.25" customHeight="1">
      <c r="A757" s="45"/>
      <c r="B757" s="64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</row>
    <row r="758" spans="1:24" ht="11.25" customHeight="1">
      <c r="A758" s="45"/>
      <c r="B758" s="64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</row>
    <row r="759" spans="1:24" ht="11.25" customHeight="1">
      <c r="A759" s="45"/>
      <c r="B759" s="64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</row>
    <row r="760" spans="1:24" ht="11.25" customHeight="1">
      <c r="A760" s="45"/>
      <c r="B760" s="64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</row>
    <row r="761" spans="1:24" ht="11.25" customHeight="1">
      <c r="A761" s="45"/>
      <c r="B761" s="64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</row>
    <row r="762" spans="1:24" ht="11.25" customHeight="1">
      <c r="A762" s="45"/>
      <c r="B762" s="64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</row>
    <row r="763" spans="1:24" ht="11.25" customHeight="1">
      <c r="A763" s="45"/>
      <c r="B763" s="64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</row>
    <row r="764" spans="1:24" ht="11.25" customHeight="1">
      <c r="A764" s="45"/>
      <c r="B764" s="64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</row>
    <row r="765" spans="1:24" ht="11.25" customHeight="1">
      <c r="A765" s="45"/>
      <c r="B765" s="64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</row>
    <row r="766" spans="1:24" ht="11.25" customHeight="1">
      <c r="A766" s="45"/>
      <c r="B766" s="64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</row>
    <row r="767" spans="1:24" ht="11.25" customHeight="1">
      <c r="A767" s="45"/>
      <c r="B767" s="64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</row>
    <row r="768" spans="1:24" ht="11.25" customHeight="1">
      <c r="A768" s="45"/>
      <c r="B768" s="64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</row>
    <row r="769" spans="1:24" ht="11.25" customHeight="1">
      <c r="A769" s="45"/>
      <c r="B769" s="64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</row>
    <row r="770" spans="1:24" ht="11.25" customHeight="1">
      <c r="A770" s="45"/>
      <c r="B770" s="64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</row>
    <row r="771" spans="1:24" ht="11.25" customHeight="1">
      <c r="A771" s="45"/>
      <c r="B771" s="64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</row>
    <row r="772" spans="1:24" ht="11.25" customHeight="1">
      <c r="A772" s="45"/>
      <c r="B772" s="64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</row>
    <row r="773" spans="1:24" ht="11.25" customHeight="1">
      <c r="A773" s="45"/>
      <c r="B773" s="64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</row>
    <row r="774" spans="1:24" ht="11.25" customHeight="1">
      <c r="A774" s="45"/>
      <c r="B774" s="64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</row>
    <row r="775" spans="1:24" ht="11.25" customHeight="1">
      <c r="A775" s="45"/>
      <c r="B775" s="64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</row>
    <row r="776" spans="1:24" ht="11.25" customHeight="1">
      <c r="A776" s="45"/>
      <c r="B776" s="64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</row>
    <row r="777" spans="1:24" ht="11.25" customHeight="1">
      <c r="A777" s="45"/>
      <c r="B777" s="64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</row>
    <row r="778" spans="1:24" ht="11.25" customHeight="1">
      <c r="A778" s="45"/>
      <c r="B778" s="64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</row>
    <row r="779" spans="1:24" ht="11.25" customHeight="1">
      <c r="A779" s="45"/>
      <c r="B779" s="64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</row>
    <row r="780" spans="1:24" ht="11.25" customHeight="1">
      <c r="A780" s="45"/>
      <c r="B780" s="64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</row>
    <row r="781" spans="1:24" ht="11.25" customHeight="1">
      <c r="A781" s="45"/>
      <c r="B781" s="64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</row>
    <row r="782" spans="1:24" ht="11.25" customHeight="1">
      <c r="A782" s="45"/>
      <c r="B782" s="64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</row>
    <row r="783" spans="1:24" ht="11.25" customHeight="1">
      <c r="A783" s="45"/>
      <c r="B783" s="64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</row>
    <row r="784" spans="1:24" ht="11.25" customHeight="1">
      <c r="A784" s="45"/>
      <c r="B784" s="64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</row>
    <row r="785" spans="1:24" ht="11.25" customHeight="1">
      <c r="A785" s="45"/>
      <c r="B785" s="64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</row>
    <row r="786" spans="1:24" ht="11.25" customHeight="1">
      <c r="A786" s="45"/>
      <c r="B786" s="64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</row>
    <row r="787" spans="1:24" ht="11.25" customHeight="1">
      <c r="A787" s="45"/>
      <c r="B787" s="64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</row>
    <row r="788" spans="1:24" ht="11.25" customHeight="1">
      <c r="A788" s="45"/>
      <c r="B788" s="64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</row>
    <row r="789" spans="1:24" ht="11.25" customHeight="1">
      <c r="A789" s="45"/>
      <c r="B789" s="64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</row>
    <row r="790" spans="1:24" ht="11.25" customHeight="1">
      <c r="A790" s="45"/>
      <c r="B790" s="64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</row>
    <row r="791" spans="1:24" ht="11.25" customHeight="1">
      <c r="A791" s="45"/>
      <c r="B791" s="64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</row>
    <row r="792" spans="1:24" ht="11.25" customHeight="1">
      <c r="A792" s="45"/>
      <c r="B792" s="64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</row>
    <row r="793" spans="1:24" ht="11.25" customHeight="1">
      <c r="A793" s="45"/>
      <c r="B793" s="64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</row>
    <row r="794" spans="1:24" ht="11.25" customHeight="1">
      <c r="A794" s="45"/>
      <c r="B794" s="64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</row>
    <row r="795" spans="1:24" ht="11.25" customHeight="1">
      <c r="A795" s="45"/>
      <c r="B795" s="64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</row>
    <row r="796" spans="1:24" ht="11.25" customHeight="1">
      <c r="A796" s="45"/>
      <c r="B796" s="64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</row>
    <row r="797" spans="1:24" ht="11.25" customHeight="1">
      <c r="A797" s="45"/>
      <c r="B797" s="64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</row>
    <row r="798" spans="1:24" ht="11.25" customHeight="1">
      <c r="A798" s="45"/>
      <c r="B798" s="64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</row>
    <row r="799" spans="1:24" ht="11.25" customHeight="1">
      <c r="A799" s="45"/>
      <c r="B799" s="64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</row>
    <row r="800" spans="1:24" ht="11.25" customHeight="1">
      <c r="A800" s="45"/>
      <c r="B800" s="64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</row>
    <row r="801" spans="1:24" ht="11.25" customHeight="1">
      <c r="A801" s="45"/>
      <c r="B801" s="64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</row>
    <row r="802" spans="1:24" ht="11.25" customHeight="1">
      <c r="A802" s="45"/>
      <c r="B802" s="64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</row>
    <row r="803" spans="1:24" ht="11.25" customHeight="1">
      <c r="A803" s="45"/>
      <c r="B803" s="64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</row>
    <row r="804" spans="1:24" ht="11.25" customHeight="1">
      <c r="A804" s="45"/>
      <c r="B804" s="64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</row>
    <row r="805" spans="1:24" ht="11.25" customHeight="1">
      <c r="A805" s="45"/>
      <c r="B805" s="64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</row>
    <row r="806" spans="1:24" ht="11.25" customHeight="1">
      <c r="A806" s="45"/>
      <c r="B806" s="64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</row>
    <row r="807" spans="1:24" ht="11.25" customHeight="1">
      <c r="A807" s="45"/>
      <c r="B807" s="64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</row>
    <row r="808" spans="1:24" ht="11.25" customHeight="1">
      <c r="A808" s="45"/>
      <c r="B808" s="64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</row>
    <row r="809" spans="1:24" ht="11.25" customHeight="1">
      <c r="A809" s="45"/>
      <c r="B809" s="64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</row>
    <row r="810" spans="1:24" ht="11.25" customHeight="1">
      <c r="A810" s="45"/>
      <c r="B810" s="64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</row>
    <row r="811" spans="1:24" ht="11.25" customHeight="1">
      <c r="A811" s="45"/>
      <c r="B811" s="64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</row>
    <row r="812" spans="1:24" ht="11.25" customHeight="1">
      <c r="A812" s="45"/>
      <c r="B812" s="64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</row>
    <row r="813" spans="1:24" ht="11.25" customHeight="1">
      <c r="A813" s="45"/>
      <c r="B813" s="64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</row>
    <row r="814" spans="1:24" ht="11.25" customHeight="1">
      <c r="A814" s="45"/>
      <c r="B814" s="64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</row>
    <row r="815" spans="1:24" ht="11.25" customHeight="1">
      <c r="A815" s="45"/>
      <c r="B815" s="64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</row>
    <row r="816" spans="1:24" ht="11.25" customHeight="1">
      <c r="A816" s="45"/>
      <c r="B816" s="64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</row>
    <row r="817" spans="1:24" ht="11.25" customHeight="1">
      <c r="A817" s="45"/>
      <c r="B817" s="64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</row>
    <row r="818" spans="1:24" ht="11.25" customHeight="1">
      <c r="A818" s="45"/>
      <c r="B818" s="64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</row>
    <row r="819" spans="1:24" ht="11.25" customHeight="1">
      <c r="A819" s="45"/>
      <c r="B819" s="64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</row>
    <row r="820" spans="1:24" ht="11.25" customHeight="1">
      <c r="A820" s="45"/>
      <c r="B820" s="64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</row>
    <row r="821" spans="1:24" ht="11.25" customHeight="1">
      <c r="A821" s="45"/>
      <c r="B821" s="64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</row>
    <row r="822" spans="1:24" ht="11.25" customHeight="1">
      <c r="A822" s="45"/>
      <c r="B822" s="64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</row>
    <row r="823" spans="1:24" ht="11.25" customHeight="1">
      <c r="A823" s="45"/>
      <c r="B823" s="64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</row>
    <row r="824" spans="1:24" ht="11.25" customHeight="1">
      <c r="A824" s="45"/>
      <c r="B824" s="64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</row>
    <row r="825" spans="1:24" ht="11.25" customHeight="1">
      <c r="A825" s="45"/>
      <c r="B825" s="64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</row>
    <row r="826" spans="1:24" ht="11.25" customHeight="1">
      <c r="A826" s="45"/>
      <c r="B826" s="64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</row>
    <row r="827" spans="1:24" ht="11.25" customHeight="1">
      <c r="A827" s="45"/>
      <c r="B827" s="64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</row>
    <row r="828" spans="1:24" ht="11.25" customHeight="1">
      <c r="A828" s="45"/>
      <c r="B828" s="64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</row>
    <row r="829" spans="1:24" ht="11.25" customHeight="1">
      <c r="A829" s="45"/>
      <c r="B829" s="64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</row>
    <row r="830" spans="1:24" ht="11.25" customHeight="1">
      <c r="A830" s="45"/>
      <c r="B830" s="64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</row>
    <row r="831" spans="1:24" ht="11.25" customHeight="1">
      <c r="A831" s="45"/>
      <c r="B831" s="64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</row>
    <row r="832" spans="1:24" ht="11.25" customHeight="1">
      <c r="A832" s="45"/>
      <c r="B832" s="64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</row>
    <row r="833" spans="1:24" ht="11.25" customHeight="1">
      <c r="A833" s="45"/>
      <c r="B833" s="64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</row>
    <row r="834" spans="1:24" ht="11.25" customHeight="1">
      <c r="A834" s="45"/>
      <c r="B834" s="64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</row>
    <row r="835" spans="1:24" ht="11.25" customHeight="1">
      <c r="A835" s="45"/>
      <c r="B835" s="64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</row>
    <row r="836" spans="1:24" ht="11.25" customHeight="1">
      <c r="A836" s="45"/>
      <c r="B836" s="64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</row>
    <row r="837" spans="1:24" ht="11.25" customHeight="1">
      <c r="A837" s="45"/>
      <c r="B837" s="64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</row>
    <row r="838" spans="1:24" ht="11.25" customHeight="1">
      <c r="A838" s="45"/>
      <c r="B838" s="64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</row>
    <row r="839" spans="1:24" ht="11.25" customHeight="1">
      <c r="A839" s="45"/>
      <c r="B839" s="64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</row>
    <row r="840" spans="1:24" ht="11.25" customHeight="1">
      <c r="A840" s="45"/>
      <c r="B840" s="64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</row>
    <row r="841" spans="1:24" ht="11.25" customHeight="1">
      <c r="A841" s="45"/>
      <c r="B841" s="64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</row>
    <row r="842" spans="1:24" ht="11.25" customHeight="1">
      <c r="A842" s="45"/>
      <c r="B842" s="64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</row>
    <row r="843" spans="1:24" ht="11.25" customHeight="1">
      <c r="A843" s="45"/>
      <c r="B843" s="64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</row>
    <row r="844" spans="1:24" ht="11.25" customHeight="1">
      <c r="A844" s="45"/>
      <c r="B844" s="64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</row>
    <row r="845" spans="1:24" ht="11.25" customHeight="1">
      <c r="A845" s="45"/>
      <c r="B845" s="64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</row>
    <row r="846" spans="1:24" ht="11.25" customHeight="1">
      <c r="A846" s="45"/>
      <c r="B846" s="64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</row>
    <row r="847" spans="1:24" ht="11.25" customHeight="1">
      <c r="A847" s="45"/>
      <c r="B847" s="64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</row>
    <row r="848" spans="1:24" ht="11.25" customHeight="1">
      <c r="A848" s="45"/>
      <c r="B848" s="64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</row>
    <row r="849" spans="1:24" ht="11.25" customHeight="1">
      <c r="A849" s="45"/>
      <c r="B849" s="64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</row>
    <row r="850" spans="1:24" ht="11.25" customHeight="1">
      <c r="A850" s="45"/>
      <c r="B850" s="64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</row>
    <row r="851" spans="1:24" ht="11.25" customHeight="1">
      <c r="A851" s="45"/>
      <c r="B851" s="64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</row>
    <row r="852" spans="1:24" ht="11.25" customHeight="1">
      <c r="A852" s="45"/>
      <c r="B852" s="64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</row>
    <row r="853" spans="1:24" ht="11.25" customHeight="1">
      <c r="A853" s="45"/>
      <c r="B853" s="64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</row>
    <row r="854" spans="1:24" ht="11.25" customHeight="1">
      <c r="A854" s="45"/>
      <c r="B854" s="64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</row>
    <row r="855" spans="1:24" ht="11.25" customHeight="1">
      <c r="A855" s="45"/>
      <c r="B855" s="64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</row>
    <row r="856" spans="1:24" ht="11.25" customHeight="1">
      <c r="A856" s="45"/>
      <c r="B856" s="64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</row>
    <row r="857" spans="1:24" ht="11.25" customHeight="1">
      <c r="A857" s="45"/>
      <c r="B857" s="64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</row>
    <row r="858" spans="1:24" ht="11.25" customHeight="1">
      <c r="A858" s="45"/>
      <c r="B858" s="64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</row>
    <row r="859" spans="1:24" ht="11.25" customHeight="1">
      <c r="A859" s="45"/>
      <c r="B859" s="64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</row>
    <row r="860" spans="1:24" ht="11.25" customHeight="1">
      <c r="A860" s="45"/>
      <c r="B860" s="64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</row>
    <row r="861" spans="1:24" ht="11.25" customHeight="1">
      <c r="A861" s="45"/>
      <c r="B861" s="64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</row>
    <row r="862" spans="1:24" ht="11.25" customHeight="1">
      <c r="A862" s="45"/>
      <c r="B862" s="64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</row>
    <row r="863" spans="1:24" ht="11.25" customHeight="1">
      <c r="A863" s="45"/>
      <c r="B863" s="64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</row>
    <row r="864" spans="1:24" ht="11.25" customHeight="1">
      <c r="A864" s="45"/>
      <c r="B864" s="64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</row>
    <row r="865" spans="1:24" ht="11.25" customHeight="1">
      <c r="A865" s="45"/>
      <c r="B865" s="64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</row>
    <row r="866" spans="1:24" ht="11.25" customHeight="1">
      <c r="A866" s="45"/>
      <c r="B866" s="64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</row>
    <row r="867" spans="1:24" ht="11.25" customHeight="1">
      <c r="A867" s="45"/>
      <c r="B867" s="64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</row>
    <row r="868" spans="1:24" ht="11.25" customHeight="1">
      <c r="A868" s="45"/>
      <c r="B868" s="64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</row>
    <row r="869" spans="1:24" ht="11.25" customHeight="1">
      <c r="A869" s="45"/>
      <c r="B869" s="64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</row>
    <row r="870" spans="1:24" ht="11.25" customHeight="1">
      <c r="A870" s="45"/>
      <c r="B870" s="64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</row>
    <row r="871" spans="1:24" ht="11.25" customHeight="1">
      <c r="A871" s="45"/>
      <c r="B871" s="64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</row>
    <row r="872" spans="1:24" ht="11.25" customHeight="1">
      <c r="A872" s="45"/>
      <c r="B872" s="64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</row>
    <row r="873" spans="1:24" ht="11.25" customHeight="1">
      <c r="A873" s="45"/>
      <c r="B873" s="64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</row>
    <row r="874" spans="1:24" ht="11.25" customHeight="1">
      <c r="A874" s="45"/>
      <c r="B874" s="64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</row>
    <row r="875" spans="1:24" ht="11.25" customHeight="1">
      <c r="A875" s="45"/>
      <c r="B875" s="64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</row>
    <row r="876" spans="1:24" ht="11.25" customHeight="1">
      <c r="A876" s="45"/>
      <c r="B876" s="64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</row>
    <row r="877" spans="1:24" ht="11.25" customHeight="1">
      <c r="A877" s="45"/>
      <c r="B877" s="64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</row>
    <row r="878" spans="1:24" ht="11.25" customHeight="1">
      <c r="A878" s="45"/>
      <c r="B878" s="64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</row>
    <row r="879" spans="1:24" ht="11.25" customHeight="1">
      <c r="A879" s="45"/>
      <c r="B879" s="64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</row>
    <row r="880" spans="1:24" ht="11.25" customHeight="1">
      <c r="A880" s="45"/>
      <c r="B880" s="64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</row>
    <row r="881" spans="1:24" ht="11.25" customHeight="1">
      <c r="A881" s="45"/>
      <c r="B881" s="64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</row>
    <row r="882" spans="1:24" ht="11.25" customHeight="1">
      <c r="A882" s="45"/>
      <c r="B882" s="64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</row>
    <row r="883" spans="1:24" ht="11.25" customHeight="1">
      <c r="A883" s="45"/>
      <c r="B883" s="64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</row>
    <row r="884" spans="1:24" ht="11.25" customHeight="1">
      <c r="A884" s="45"/>
      <c r="B884" s="64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</row>
    <row r="885" spans="1:24" ht="11.25" customHeight="1">
      <c r="A885" s="45"/>
      <c r="B885" s="64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</row>
    <row r="886" spans="1:24" ht="11.25" customHeight="1">
      <c r="A886" s="45"/>
      <c r="B886" s="64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</row>
    <row r="887" spans="1:24" ht="11.25" customHeight="1">
      <c r="A887" s="45"/>
      <c r="B887" s="64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</row>
    <row r="888" spans="1:24" ht="11.25" customHeight="1">
      <c r="A888" s="45"/>
      <c r="B888" s="64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</row>
    <row r="889" spans="1:24" ht="11.25" customHeight="1">
      <c r="A889" s="45"/>
      <c r="B889" s="64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</row>
    <row r="890" spans="1:24" ht="11.25" customHeight="1">
      <c r="A890" s="45"/>
      <c r="B890" s="64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</row>
    <row r="891" spans="1:24" ht="11.25" customHeight="1">
      <c r="A891" s="45"/>
      <c r="B891" s="64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</row>
    <row r="892" spans="1:24" ht="11.25" customHeight="1">
      <c r="A892" s="45"/>
      <c r="B892" s="64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</row>
    <row r="893" spans="1:24" ht="11.25" customHeight="1">
      <c r="A893" s="45"/>
      <c r="B893" s="64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</row>
    <row r="894" spans="1:24" ht="11.25" customHeight="1">
      <c r="A894" s="45"/>
      <c r="B894" s="64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</row>
    <row r="895" spans="1:24" ht="11.25" customHeight="1">
      <c r="A895" s="45"/>
      <c r="B895" s="64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</row>
    <row r="896" spans="1:24" ht="11.25" customHeight="1">
      <c r="A896" s="45"/>
      <c r="B896" s="64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</row>
    <row r="897" spans="1:24" ht="11.25" customHeight="1">
      <c r="A897" s="45"/>
      <c r="B897" s="64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</row>
    <row r="898" spans="1:24" ht="11.25" customHeight="1">
      <c r="A898" s="45"/>
      <c r="B898" s="64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</row>
    <row r="899" spans="1:24" ht="11.25" customHeight="1">
      <c r="A899" s="45"/>
      <c r="B899" s="64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</row>
    <row r="900" spans="1:24" ht="11.25" customHeight="1">
      <c r="A900" s="45"/>
      <c r="B900" s="64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</row>
    <row r="901" spans="1:24" ht="11.25" customHeight="1">
      <c r="A901" s="45"/>
      <c r="B901" s="64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</row>
    <row r="902" spans="1:24" ht="11.25" customHeight="1">
      <c r="A902" s="45"/>
      <c r="B902" s="64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</row>
    <row r="903" spans="1:24" ht="11.25" customHeight="1">
      <c r="A903" s="45"/>
      <c r="B903" s="64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</row>
    <row r="904" spans="1:24" ht="11.25" customHeight="1">
      <c r="A904" s="45"/>
      <c r="B904" s="64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</row>
    <row r="905" spans="1:24" ht="11.25" customHeight="1">
      <c r="A905" s="45"/>
      <c r="B905" s="64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</row>
    <row r="906" spans="1:24" ht="11.25" customHeight="1">
      <c r="A906" s="45"/>
      <c r="B906" s="64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</row>
    <row r="907" spans="1:24" ht="11.25" customHeight="1">
      <c r="A907" s="45"/>
      <c r="B907" s="64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</row>
    <row r="908" spans="1:24" ht="11.25" customHeight="1">
      <c r="A908" s="45"/>
      <c r="B908" s="64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</row>
    <row r="909" spans="1:24" ht="11.25" customHeight="1">
      <c r="A909" s="45"/>
      <c r="B909" s="64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</row>
    <row r="910" spans="1:24" ht="11.25" customHeight="1">
      <c r="A910" s="45"/>
      <c r="B910" s="64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</row>
    <row r="911" spans="1:24" ht="11.25" customHeight="1">
      <c r="A911" s="45"/>
      <c r="B911" s="64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</row>
    <row r="912" spans="1:24" ht="11.25" customHeight="1">
      <c r="A912" s="45"/>
      <c r="B912" s="64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</row>
    <row r="913" spans="1:24" ht="11.25" customHeight="1">
      <c r="A913" s="45"/>
      <c r="B913" s="64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</row>
    <row r="914" spans="1:24" ht="11.25" customHeight="1">
      <c r="A914" s="45"/>
      <c r="B914" s="64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</row>
    <row r="915" spans="1:24" ht="11.25" customHeight="1">
      <c r="A915" s="45"/>
      <c r="B915" s="64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</row>
    <row r="916" spans="1:24" ht="11.25" customHeight="1">
      <c r="A916" s="45"/>
      <c r="B916" s="64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</row>
    <row r="917" spans="1:24" ht="11.25" customHeight="1">
      <c r="A917" s="45"/>
      <c r="B917" s="64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</row>
    <row r="918" spans="1:24" ht="11.25" customHeight="1">
      <c r="A918" s="45"/>
      <c r="B918" s="64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</row>
    <row r="919" spans="1:24" ht="11.25" customHeight="1">
      <c r="A919" s="45"/>
      <c r="B919" s="64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</row>
    <row r="920" spans="1:24" ht="11.25" customHeight="1">
      <c r="A920" s="45"/>
      <c r="B920" s="64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</row>
    <row r="921" spans="1:24" ht="11.25" customHeight="1">
      <c r="A921" s="45"/>
      <c r="B921" s="64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</row>
    <row r="922" spans="1:24" ht="11.25" customHeight="1">
      <c r="A922" s="45"/>
      <c r="B922" s="64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</row>
    <row r="923" spans="1:24" ht="11.25" customHeight="1">
      <c r="A923" s="45"/>
      <c r="B923" s="64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</row>
    <row r="924" spans="1:24" ht="11.25" customHeight="1">
      <c r="A924" s="45"/>
      <c r="B924" s="64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</row>
    <row r="925" spans="1:24" ht="11.25" customHeight="1">
      <c r="A925" s="45"/>
      <c r="B925" s="64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</row>
    <row r="926" spans="1:24" ht="11.25" customHeight="1">
      <c r="A926" s="45"/>
      <c r="B926" s="64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</row>
    <row r="927" spans="1:24" ht="11.25" customHeight="1">
      <c r="A927" s="45"/>
      <c r="B927" s="64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</row>
    <row r="928" spans="1:24" ht="11.25" customHeight="1">
      <c r="A928" s="45"/>
      <c r="B928" s="64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</row>
    <row r="929" spans="1:24" ht="11.25" customHeight="1">
      <c r="A929" s="45"/>
      <c r="B929" s="64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</row>
    <row r="930" spans="1:24" ht="11.25" customHeight="1">
      <c r="A930" s="45"/>
      <c r="B930" s="64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</row>
    <row r="931" spans="1:24" ht="11.25" customHeight="1">
      <c r="A931" s="45"/>
      <c r="B931" s="64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</row>
    <row r="932" spans="1:24" ht="11.25" customHeight="1">
      <c r="A932" s="45"/>
      <c r="B932" s="64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</row>
    <row r="933" spans="1:24" ht="11.25" customHeight="1">
      <c r="A933" s="45"/>
      <c r="B933" s="64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</row>
    <row r="934" spans="1:24" ht="11.25" customHeight="1">
      <c r="A934" s="45"/>
      <c r="B934" s="64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</row>
    <row r="935" spans="1:24" ht="11.25" customHeight="1">
      <c r="A935" s="45"/>
      <c r="B935" s="64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</row>
    <row r="936" spans="1:24" ht="11.25" customHeight="1">
      <c r="A936" s="45"/>
      <c r="B936" s="64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</row>
    <row r="937" spans="1:24" ht="11.25" customHeight="1">
      <c r="A937" s="45"/>
      <c r="B937" s="64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</row>
    <row r="938" spans="1:24" ht="11.25" customHeight="1">
      <c r="A938" s="45"/>
      <c r="B938" s="64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</row>
    <row r="939" spans="1:24" ht="11.25" customHeight="1">
      <c r="A939" s="45"/>
      <c r="B939" s="64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</row>
    <row r="940" spans="1:24" ht="11.25" customHeight="1">
      <c r="A940" s="45"/>
      <c r="B940" s="64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</row>
    <row r="941" spans="1:24" ht="11.25" customHeight="1">
      <c r="A941" s="45"/>
      <c r="B941" s="64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</row>
    <row r="942" spans="1:24" ht="11.25" customHeight="1">
      <c r="A942" s="45"/>
      <c r="B942" s="64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</row>
    <row r="943" spans="1:24" ht="11.25" customHeight="1">
      <c r="A943" s="45"/>
      <c r="B943" s="64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</row>
    <row r="944" spans="1:24" ht="11.25" customHeight="1">
      <c r="A944" s="45"/>
      <c r="B944" s="64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</row>
    <row r="945" spans="1:24" ht="11.25" customHeight="1">
      <c r="A945" s="45"/>
      <c r="B945" s="64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</row>
    <row r="946" spans="1:24" ht="11.25" customHeight="1">
      <c r="A946" s="45"/>
      <c r="B946" s="64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</row>
    <row r="947" spans="1:24" ht="11.25" customHeight="1">
      <c r="A947" s="45"/>
      <c r="B947" s="64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</row>
    <row r="948" spans="1:24" ht="11.25" customHeight="1">
      <c r="A948" s="45"/>
      <c r="B948" s="64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</row>
    <row r="949" spans="1:24" ht="11.25" customHeight="1">
      <c r="A949" s="45"/>
      <c r="B949" s="64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</row>
    <row r="950" spans="1:24" ht="11.25" customHeight="1">
      <c r="A950" s="45"/>
      <c r="B950" s="64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</row>
    <row r="951" spans="1:24" ht="11.25" customHeight="1">
      <c r="A951" s="45"/>
      <c r="B951" s="64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</row>
    <row r="952" spans="1:24" ht="11.25" customHeight="1">
      <c r="A952" s="45"/>
      <c r="B952" s="64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</row>
    <row r="953" spans="1:24" ht="11.25" customHeight="1">
      <c r="A953" s="45"/>
      <c r="B953" s="64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</row>
    <row r="954" spans="1:24" ht="11.25" customHeight="1">
      <c r="A954" s="45"/>
      <c r="B954" s="64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</row>
    <row r="955" spans="1:24" ht="11.25" customHeight="1">
      <c r="A955" s="45"/>
      <c r="B955" s="64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</row>
    <row r="956" spans="1:24" ht="11.25" customHeight="1">
      <c r="A956" s="45"/>
      <c r="B956" s="64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</row>
    <row r="957" spans="1:24" ht="11.25" customHeight="1">
      <c r="A957" s="45"/>
      <c r="B957" s="64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</row>
    <row r="958" spans="1:24" ht="11.25" customHeight="1">
      <c r="A958" s="45"/>
      <c r="B958" s="64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</row>
    <row r="959" spans="1:24" ht="11.25" customHeight="1">
      <c r="A959" s="45"/>
      <c r="B959" s="64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</row>
    <row r="960" spans="1:24" ht="11.25" customHeight="1">
      <c r="A960" s="45"/>
      <c r="B960" s="64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</row>
  </sheetData>
  <mergeCells count="6">
    <mergeCell ref="A60:D60"/>
    <mergeCell ref="F2:J2"/>
    <mergeCell ref="F3:F4"/>
    <mergeCell ref="G3:G4"/>
    <mergeCell ref="H3:I3"/>
    <mergeCell ref="A59:D59"/>
  </mergeCells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7"/>
  <sheetViews>
    <sheetView showGridLines="0" tabSelected="1" topLeftCell="B8" zoomScale="85" zoomScaleNormal="85" workbookViewId="0">
      <selection activeCell="C26" sqref="C26"/>
    </sheetView>
  </sheetViews>
  <sheetFormatPr baseColWidth="10" defaultColWidth="11.42578125" defaultRowHeight="14.25"/>
  <cols>
    <col min="1" max="1" width="11.42578125" style="148"/>
    <col min="2" max="2" width="6.28515625" style="148" customWidth="1"/>
    <col min="3" max="3" width="47.7109375" style="148" customWidth="1"/>
    <col min="4" max="4" width="5.28515625" style="149" customWidth="1"/>
    <col min="5" max="5" width="11.42578125" style="149" bestFit="1" customWidth="1"/>
    <col min="6" max="6" width="17.28515625" style="148" customWidth="1"/>
    <col min="7" max="7" width="20.140625" style="148" bestFit="1" customWidth="1"/>
    <col min="8" max="8" width="13.85546875" style="148" bestFit="1" customWidth="1"/>
    <col min="9" max="9" width="23.42578125" style="148" customWidth="1"/>
    <col min="10" max="10" width="8" style="148" customWidth="1"/>
    <col min="11" max="11" width="18.42578125" style="148" bestFit="1" customWidth="1"/>
    <col min="12" max="12" width="20.42578125" style="148" customWidth="1"/>
    <col min="13" max="16384" width="11.42578125" style="148"/>
  </cols>
  <sheetData>
    <row r="1" spans="1:12" ht="15" thickBot="1"/>
    <row r="2" spans="1:12" ht="24" customHeight="1" thickBot="1">
      <c r="A2" s="209"/>
      <c r="B2" s="210" t="s">
        <v>156</v>
      </c>
      <c r="C2" s="211" t="s">
        <v>157</v>
      </c>
      <c r="D2" s="211" t="s">
        <v>276</v>
      </c>
      <c r="E2" s="211" t="s">
        <v>158</v>
      </c>
      <c r="F2" s="212" t="s">
        <v>159</v>
      </c>
      <c r="G2" s="213" t="s">
        <v>160</v>
      </c>
    </row>
    <row r="3" spans="1:12" ht="28.5">
      <c r="A3" s="209"/>
      <c r="B3" s="185">
        <v>1</v>
      </c>
      <c r="C3" s="182" t="s">
        <v>314</v>
      </c>
      <c r="D3" s="186" t="s">
        <v>162</v>
      </c>
      <c r="E3" s="226">
        <v>100</v>
      </c>
      <c r="F3" s="187">
        <f>APU!E59</f>
        <v>13552</v>
      </c>
      <c r="G3" s="188">
        <f t="shared" ref="G3:G13" si="0">E3*F3</f>
        <v>1355200</v>
      </c>
    </row>
    <row r="4" spans="1:12" ht="28.5">
      <c r="A4" s="209"/>
      <c r="B4" s="189">
        <v>2</v>
      </c>
      <c r="C4" s="183" t="s">
        <v>315</v>
      </c>
      <c r="D4" s="190" t="s">
        <v>161</v>
      </c>
      <c r="E4" s="191">
        <f>ROUNDUP(E3/4,0)</f>
        <v>25</v>
      </c>
      <c r="F4" s="192">
        <f>APU!E108</f>
        <v>29161</v>
      </c>
      <c r="G4" s="193">
        <f t="shared" si="0"/>
        <v>729025</v>
      </c>
    </row>
    <row r="5" spans="1:12" ht="15">
      <c r="A5" s="209"/>
      <c r="B5" s="185">
        <v>3</v>
      </c>
      <c r="C5" s="182" t="s">
        <v>277</v>
      </c>
      <c r="D5" s="186" t="s">
        <v>162</v>
      </c>
      <c r="E5" s="226">
        <v>1257</v>
      </c>
      <c r="F5" s="187">
        <f>APU!E162</f>
        <v>5297</v>
      </c>
      <c r="G5" s="188">
        <f t="shared" si="0"/>
        <v>6658329</v>
      </c>
    </row>
    <row r="6" spans="1:12" ht="15">
      <c r="A6" s="209"/>
      <c r="B6" s="189">
        <v>4</v>
      </c>
      <c r="C6" s="183" t="s">
        <v>290</v>
      </c>
      <c r="D6" s="190" t="s">
        <v>161</v>
      </c>
      <c r="E6" s="191">
        <v>4</v>
      </c>
      <c r="F6" s="192">
        <f>APU!E212</f>
        <v>307722</v>
      </c>
      <c r="G6" s="193">
        <f t="shared" si="0"/>
        <v>1230888</v>
      </c>
      <c r="I6" s="169"/>
      <c r="K6" s="169"/>
    </row>
    <row r="7" spans="1:12" ht="15">
      <c r="A7" s="214"/>
      <c r="B7" s="189">
        <v>5</v>
      </c>
      <c r="C7" s="152" t="s">
        <v>278</v>
      </c>
      <c r="D7" s="194" t="s">
        <v>162</v>
      </c>
      <c r="E7" s="195">
        <f>E5</f>
        <v>1257</v>
      </c>
      <c r="F7" s="192">
        <f>APU!E253</f>
        <v>1984</v>
      </c>
      <c r="G7" s="193">
        <f t="shared" si="0"/>
        <v>2493888</v>
      </c>
      <c r="I7" s="169"/>
    </row>
    <row r="8" spans="1:12" ht="42.75">
      <c r="A8" s="214"/>
      <c r="B8" s="189">
        <v>6</v>
      </c>
      <c r="C8" s="151" t="s">
        <v>319</v>
      </c>
      <c r="D8" s="194" t="s">
        <v>161</v>
      </c>
      <c r="E8" s="225">
        <f>ROUNDUP(E5/1.6*1.05,0)</f>
        <v>825</v>
      </c>
      <c r="F8" s="196">
        <f>APU!E298</f>
        <v>155415</v>
      </c>
      <c r="G8" s="193">
        <f t="shared" si="0"/>
        <v>128217375</v>
      </c>
    </row>
    <row r="9" spans="1:12" ht="15">
      <c r="A9" s="214"/>
      <c r="B9" s="189">
        <v>7</v>
      </c>
      <c r="C9" s="151" t="s">
        <v>316</v>
      </c>
      <c r="D9" s="194" t="s">
        <v>161</v>
      </c>
      <c r="E9" s="195">
        <v>25</v>
      </c>
      <c r="F9" s="196">
        <f>APU!E345</f>
        <v>287180</v>
      </c>
      <c r="G9" s="193">
        <f t="shared" si="0"/>
        <v>7179500</v>
      </c>
    </row>
    <row r="10" spans="1:12" ht="28.5">
      <c r="A10" s="214"/>
      <c r="B10" s="189">
        <v>8</v>
      </c>
      <c r="C10" s="151" t="s">
        <v>317</v>
      </c>
      <c r="D10" s="194" t="s">
        <v>162</v>
      </c>
      <c r="E10" s="195">
        <f>E5</f>
        <v>1257</v>
      </c>
      <c r="F10" s="196">
        <f>APU!E388</f>
        <v>13362</v>
      </c>
      <c r="G10" s="193">
        <f t="shared" si="0"/>
        <v>16796034</v>
      </c>
    </row>
    <row r="11" spans="1:12" ht="15">
      <c r="A11" s="214"/>
      <c r="B11" s="189">
        <v>9</v>
      </c>
      <c r="C11" s="152" t="s">
        <v>318</v>
      </c>
      <c r="D11" s="194" t="s">
        <v>161</v>
      </c>
      <c r="E11" s="195">
        <f>ROUNDUP(E10/70*1.05,0)</f>
        <v>19</v>
      </c>
      <c r="F11" s="196">
        <f>APU!E430</f>
        <v>311706</v>
      </c>
      <c r="G11" s="193">
        <f t="shared" si="0"/>
        <v>5922414</v>
      </c>
    </row>
    <row r="12" spans="1:12" ht="15">
      <c r="A12" s="214"/>
      <c r="B12" s="189">
        <v>10</v>
      </c>
      <c r="C12" s="152" t="s">
        <v>275</v>
      </c>
      <c r="D12" s="194" t="s">
        <v>161</v>
      </c>
      <c r="E12" s="195">
        <v>2</v>
      </c>
      <c r="F12" s="196">
        <f>APU!E473</f>
        <v>907194</v>
      </c>
      <c r="G12" s="193">
        <f t="shared" si="0"/>
        <v>1814388</v>
      </c>
    </row>
    <row r="13" spans="1:12" ht="15.75" thickBot="1">
      <c r="B13" s="197">
        <v>11</v>
      </c>
      <c r="C13" s="179" t="s">
        <v>310</v>
      </c>
      <c r="D13" s="198" t="s">
        <v>263</v>
      </c>
      <c r="E13" s="199">
        <v>1.5</v>
      </c>
      <c r="F13" s="200">
        <f>APU!E514</f>
        <v>2000000</v>
      </c>
      <c r="G13" s="201">
        <f t="shared" si="0"/>
        <v>3000000</v>
      </c>
    </row>
    <row r="14" spans="1:12" ht="15" thickBot="1">
      <c r="B14" s="215"/>
      <c r="C14" s="215"/>
      <c r="D14" s="215"/>
      <c r="E14" s="215"/>
    </row>
    <row r="15" spans="1:12" ht="15">
      <c r="B15" s="202">
        <v>12</v>
      </c>
      <c r="C15" s="252" t="s">
        <v>164</v>
      </c>
      <c r="D15" s="252"/>
      <c r="E15" s="252"/>
      <c r="F15" s="203"/>
      <c r="G15" s="204">
        <f>ROUND(SUM(G3:G13),0)</f>
        <v>175397041</v>
      </c>
      <c r="I15"/>
      <c r="J15"/>
      <c r="K15"/>
      <c r="L15"/>
    </row>
    <row r="16" spans="1:12" ht="15">
      <c r="B16" s="189">
        <v>13</v>
      </c>
      <c r="C16" s="250" t="s">
        <v>165</v>
      </c>
      <c r="D16" s="250"/>
      <c r="E16" s="250"/>
      <c r="F16" s="205">
        <f>[1]AIU!H44</f>
        <v>0.195081645546622</v>
      </c>
      <c r="G16" s="206">
        <f>ROUND($G$15*F16,0)</f>
        <v>34216743</v>
      </c>
      <c r="I16"/>
      <c r="J16"/>
      <c r="K16"/>
      <c r="L16"/>
    </row>
    <row r="17" spans="2:12" ht="15">
      <c r="B17" s="189">
        <v>14</v>
      </c>
      <c r="C17" s="250" t="s">
        <v>166</v>
      </c>
      <c r="D17" s="250"/>
      <c r="E17" s="250"/>
      <c r="F17" s="205">
        <f>[1]AIU!H45</f>
        <v>0.02</v>
      </c>
      <c r="G17" s="206">
        <f>ROUND($G$15*F17,0)</f>
        <v>3507941</v>
      </c>
      <c r="I17"/>
      <c r="J17"/>
      <c r="K17"/>
      <c r="L17"/>
    </row>
    <row r="18" spans="2:12" ht="15">
      <c r="B18" s="189">
        <v>15</v>
      </c>
      <c r="C18" s="250" t="s">
        <v>167</v>
      </c>
      <c r="D18" s="250"/>
      <c r="E18" s="250"/>
      <c r="F18" s="205">
        <f>[1]AIU!H46</f>
        <v>0.05</v>
      </c>
      <c r="G18" s="206">
        <f>ROUND($G$15*F18,0)</f>
        <v>8769852</v>
      </c>
      <c r="I18"/>
      <c r="J18"/>
      <c r="K18"/>
      <c r="L18"/>
    </row>
    <row r="19" spans="2:12" ht="15">
      <c r="B19" s="189">
        <v>16</v>
      </c>
      <c r="C19" s="250" t="s">
        <v>168</v>
      </c>
      <c r="D19" s="250"/>
      <c r="E19" s="250"/>
      <c r="F19" s="205">
        <v>0.19</v>
      </c>
      <c r="G19" s="206">
        <f>ROUND($G$18*F19,0)</f>
        <v>1666272</v>
      </c>
      <c r="I19"/>
      <c r="J19"/>
      <c r="K19"/>
      <c r="L19"/>
    </row>
    <row r="20" spans="2:12" ht="15.75" thickBot="1">
      <c r="B20" s="197">
        <v>17</v>
      </c>
      <c r="C20" s="251" t="s">
        <v>169</v>
      </c>
      <c r="D20" s="251"/>
      <c r="E20" s="251"/>
      <c r="F20" s="207"/>
      <c r="G20" s="208">
        <f>SUM(G15:G19)</f>
        <v>223557849</v>
      </c>
      <c r="I20"/>
      <c r="J20"/>
      <c r="K20"/>
      <c r="L20"/>
    </row>
    <row r="21" spans="2:12" ht="15">
      <c r="H21" s="150"/>
      <c r="I21"/>
      <c r="J21"/>
      <c r="K21"/>
      <c r="L21"/>
    </row>
    <row r="23" spans="2:12">
      <c r="B23" s="238"/>
      <c r="C23" s="238" t="s">
        <v>331</v>
      </c>
    </row>
    <row r="24" spans="2:12" ht="15">
      <c r="B24" s="238"/>
      <c r="C24"/>
    </row>
    <row r="25" spans="2:12">
      <c r="B25" s="238"/>
      <c r="C25" s="238"/>
    </row>
    <row r="26" spans="2:12">
      <c r="B26" s="238"/>
      <c r="C26" s="238"/>
    </row>
    <row r="27" spans="2:12" ht="15">
      <c r="B27" s="239"/>
      <c r="C27"/>
    </row>
  </sheetData>
  <mergeCells count="6">
    <mergeCell ref="C19:E19"/>
    <mergeCell ref="C20:E20"/>
    <mergeCell ref="C17:E17"/>
    <mergeCell ref="C18:E18"/>
    <mergeCell ref="C15:E15"/>
    <mergeCell ref="C16:E16"/>
  </mergeCells>
  <phoneticPr fontId="2" type="noConversion"/>
  <conditionalFormatting sqref="G3:G13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{01418BC2-D5D4-404D-81AF-CF4C3E5BB62C}</x14:id>
        </ext>
      </extLst>
    </cfRule>
  </conditionalFormatting>
  <pageMargins left="0.7" right="0.7" top="0.75" bottom="0.75" header="0.3" footer="0.3"/>
  <pageSetup paperSize="119" scale="61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1418BC2-D5D4-404D-81AF-CF4C3E5BB62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G3:G13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BF80A-770B-42EE-AD3E-0095CD2372EB}">
  <dimension ref="A7:G515"/>
  <sheetViews>
    <sheetView topLeftCell="A480" zoomScale="85" zoomScaleNormal="85" workbookViewId="0">
      <selection activeCell="D421" sqref="D421"/>
    </sheetView>
  </sheetViews>
  <sheetFormatPr baseColWidth="10" defaultColWidth="11.42578125" defaultRowHeight="11.25"/>
  <cols>
    <col min="1" max="1" width="83.28515625" style="113" customWidth="1"/>
    <col min="2" max="2" width="18.28515625" style="114" customWidth="1"/>
    <col min="3" max="4" width="19" style="113" customWidth="1"/>
    <col min="5" max="5" width="16.140625" style="113" customWidth="1"/>
    <col min="6" max="6" width="3.85546875" style="113" customWidth="1"/>
    <col min="7" max="7" width="13.140625" style="113" customWidth="1"/>
    <col min="8" max="16384" width="11.42578125" style="113"/>
  </cols>
  <sheetData>
    <row r="7" spans="1:7" ht="26.25" customHeight="1">
      <c r="A7" s="147" t="s">
        <v>170</v>
      </c>
      <c r="B7" s="147">
        <v>1</v>
      </c>
      <c r="C7" s="253" t="str">
        <f>VLOOKUP(B7,Presupuesto!$B$3:$D$14,2,TRUE)</f>
        <v>Desmantelamiento de líneas de alambre del cerramiento existente</v>
      </c>
      <c r="D7" s="253"/>
      <c r="E7" s="147" t="str">
        <f>VLOOKUP(B7,Presupuesto!$B$3:$D$14,3,TRUE)</f>
        <v>m</v>
      </c>
      <c r="G7"/>
    </row>
    <row r="8" spans="1:7">
      <c r="A8" s="170" t="s">
        <v>171</v>
      </c>
      <c r="B8" s="170"/>
      <c r="C8" s="170"/>
      <c r="D8" s="170"/>
      <c r="E8" s="170"/>
    </row>
    <row r="9" spans="1:7">
      <c r="A9" s="155" t="s">
        <v>172</v>
      </c>
      <c r="B9" s="155" t="s">
        <v>173</v>
      </c>
      <c r="C9" s="155" t="s">
        <v>174</v>
      </c>
      <c r="D9" s="155" t="s">
        <v>175</v>
      </c>
      <c r="E9" s="155" t="s">
        <v>176</v>
      </c>
    </row>
    <row r="10" spans="1:7">
      <c r="A10" s="158" t="s">
        <v>177</v>
      </c>
      <c r="B10" s="153" t="s">
        <v>189</v>
      </c>
      <c r="C10" s="172">
        <v>0.05</v>
      </c>
      <c r="D10" s="118">
        <f>E44</f>
        <v>6832.5200000000013</v>
      </c>
      <c r="E10" s="116">
        <f>C10*D10</f>
        <v>341.62600000000009</v>
      </c>
    </row>
    <row r="11" spans="1:7">
      <c r="A11" s="158"/>
      <c r="B11" s="153"/>
      <c r="C11" s="141"/>
      <c r="D11" s="118">
        <f>C11*E44</f>
        <v>0</v>
      </c>
      <c r="E11" s="122">
        <f t="shared" ref="E11:E15" si="0">C11*D11</f>
        <v>0</v>
      </c>
    </row>
    <row r="12" spans="1:7">
      <c r="A12" s="154"/>
      <c r="B12" s="153"/>
      <c r="C12" s="144"/>
      <c r="D12" s="118"/>
      <c r="E12" s="122">
        <f t="shared" si="0"/>
        <v>0</v>
      </c>
    </row>
    <row r="13" spans="1:7">
      <c r="A13" s="154"/>
      <c r="B13" s="153"/>
      <c r="C13" s="144"/>
      <c r="D13" s="118"/>
      <c r="E13" s="122">
        <f t="shared" si="0"/>
        <v>0</v>
      </c>
    </row>
    <row r="14" spans="1:7">
      <c r="A14" s="154"/>
      <c r="B14" s="153"/>
      <c r="C14" s="129"/>
      <c r="D14" s="1"/>
      <c r="E14" s="122">
        <f t="shared" si="0"/>
        <v>0</v>
      </c>
    </row>
    <row r="15" spans="1:7">
      <c r="A15" s="158"/>
      <c r="B15" s="153"/>
      <c r="C15" s="154"/>
      <c r="D15" s="1"/>
      <c r="E15" s="122">
        <f t="shared" si="0"/>
        <v>0</v>
      </c>
    </row>
    <row r="16" spans="1:7">
      <c r="A16" s="158"/>
      <c r="B16" s="158"/>
      <c r="C16" s="158"/>
      <c r="D16" s="158" t="s">
        <v>179</v>
      </c>
      <c r="E16" s="116">
        <f>ROUND(SUM(E10:E15),0)</f>
        <v>342</v>
      </c>
    </row>
    <row r="17" spans="1:7">
      <c r="A17" s="170" t="s">
        <v>180</v>
      </c>
      <c r="B17" s="170"/>
      <c r="C17" s="170"/>
      <c r="D17" s="170"/>
      <c r="E17" s="170"/>
    </row>
    <row r="18" spans="1:7">
      <c r="A18" s="155" t="s">
        <v>172</v>
      </c>
      <c r="B18" s="155" t="s">
        <v>173</v>
      </c>
      <c r="C18" s="155" t="s">
        <v>181</v>
      </c>
      <c r="D18" s="155" t="s">
        <v>175</v>
      </c>
      <c r="E18" s="155" t="s">
        <v>176</v>
      </c>
    </row>
    <row r="19" spans="1:7">
      <c r="A19" s="154"/>
      <c r="B19" s="153"/>
      <c r="C19" s="173"/>
      <c r="D19" s="174"/>
      <c r="E19" s="120">
        <f t="shared" ref="E19:E25" si="1">C19*D19</f>
        <v>0</v>
      </c>
    </row>
    <row r="20" spans="1:7">
      <c r="A20" s="154"/>
      <c r="B20" s="156"/>
      <c r="C20" s="176"/>
      <c r="D20" s="120"/>
      <c r="E20" s="120">
        <f t="shared" si="1"/>
        <v>0</v>
      </c>
    </row>
    <row r="21" spans="1:7">
      <c r="A21" s="154"/>
      <c r="B21" s="153"/>
      <c r="C21" s="154"/>
      <c r="D21" s="118"/>
      <c r="E21" s="120">
        <f t="shared" si="1"/>
        <v>0</v>
      </c>
    </row>
    <row r="22" spans="1:7">
      <c r="A22" s="158"/>
      <c r="B22" s="153"/>
      <c r="C22" s="175"/>
      <c r="D22" s="118"/>
      <c r="E22" s="120">
        <f t="shared" si="1"/>
        <v>0</v>
      </c>
    </row>
    <row r="23" spans="1:7">
      <c r="A23" s="154"/>
      <c r="B23" s="153"/>
      <c r="C23" s="146"/>
      <c r="D23" s="118"/>
      <c r="E23" s="120">
        <f t="shared" si="1"/>
        <v>0</v>
      </c>
    </row>
    <row r="24" spans="1:7">
      <c r="A24" s="154"/>
      <c r="B24" s="153"/>
      <c r="C24" s="146"/>
      <c r="D24" s="118"/>
      <c r="E24" s="120">
        <f t="shared" si="1"/>
        <v>0</v>
      </c>
    </row>
    <row r="25" spans="1:7">
      <c r="A25" s="166"/>
      <c r="B25" s="153"/>
      <c r="C25" s="154"/>
      <c r="D25" s="118"/>
      <c r="E25" s="120">
        <f t="shared" si="1"/>
        <v>0</v>
      </c>
    </row>
    <row r="26" spans="1:7">
      <c r="A26" s="158"/>
      <c r="B26" s="158"/>
      <c r="C26" s="158"/>
      <c r="D26" s="158" t="s">
        <v>179</v>
      </c>
      <c r="E26" s="116">
        <f>SUM(E19:E25)</f>
        <v>0</v>
      </c>
    </row>
    <row r="27" spans="1:7">
      <c r="A27" s="170" t="s">
        <v>182</v>
      </c>
      <c r="B27" s="170"/>
      <c r="C27" s="170"/>
      <c r="D27" s="170"/>
      <c r="E27" s="170"/>
    </row>
    <row r="28" spans="1:7">
      <c r="A28" s="155" t="s">
        <v>172</v>
      </c>
      <c r="B28" s="155" t="s">
        <v>173</v>
      </c>
      <c r="C28" s="155" t="s">
        <v>174</v>
      </c>
      <c r="D28" s="155" t="s">
        <v>175</v>
      </c>
      <c r="E28" s="155" t="s">
        <v>176</v>
      </c>
    </row>
    <row r="29" spans="1:7" ht="33.75">
      <c r="A29" s="166" t="s">
        <v>266</v>
      </c>
      <c r="B29" s="156" t="s">
        <v>263</v>
      </c>
      <c r="C29" s="227">
        <v>6.6666666666666664E-4</v>
      </c>
      <c r="D29" s="118">
        <v>8352000</v>
      </c>
      <c r="E29" s="120">
        <f>C29*D29</f>
        <v>5568</v>
      </c>
      <c r="G29" s="113">
        <v>9165</v>
      </c>
    </row>
    <row r="30" spans="1:7">
      <c r="A30" s="166"/>
      <c r="B30" s="156"/>
      <c r="C30" s="160"/>
      <c r="D30" s="120"/>
      <c r="E30" s="116">
        <f t="shared" ref="E30:E31" si="2">C30*D30</f>
        <v>0</v>
      </c>
    </row>
    <row r="31" spans="1:7">
      <c r="A31" s="158"/>
      <c r="B31" s="156"/>
      <c r="C31" s="160"/>
      <c r="D31" s="120"/>
      <c r="E31" s="116">
        <f t="shared" si="2"/>
        <v>0</v>
      </c>
    </row>
    <row r="32" spans="1:7">
      <c r="A32" s="158"/>
      <c r="B32" s="156"/>
      <c r="C32" s="167"/>
      <c r="D32" s="120"/>
      <c r="E32" s="116"/>
    </row>
    <row r="33" spans="1:7">
      <c r="A33" s="158"/>
      <c r="B33" s="156"/>
      <c r="C33" s="167"/>
      <c r="D33" s="120"/>
      <c r="E33" s="116"/>
    </row>
    <row r="34" spans="1:7">
      <c r="A34" s="158"/>
      <c r="B34" s="158"/>
      <c r="C34" s="158"/>
      <c r="D34" s="158" t="s">
        <v>179</v>
      </c>
      <c r="E34" s="116">
        <f>SUM(E29:E32)</f>
        <v>5568</v>
      </c>
    </row>
    <row r="35" spans="1:7">
      <c r="A35" s="170" t="s">
        <v>183</v>
      </c>
      <c r="B35" s="170"/>
      <c r="C35" s="170"/>
      <c r="D35" s="170"/>
      <c r="E35" s="170"/>
    </row>
    <row r="36" spans="1:7">
      <c r="A36" s="155" t="s">
        <v>172</v>
      </c>
      <c r="B36" s="155" t="s">
        <v>173</v>
      </c>
      <c r="C36" s="155" t="s">
        <v>174</v>
      </c>
      <c r="D36" s="155" t="s">
        <v>184</v>
      </c>
      <c r="E36" s="155" t="s">
        <v>176</v>
      </c>
    </row>
    <row r="37" spans="1:7">
      <c r="A37" s="158" t="str">
        <f>CUADRILLAS!A19</f>
        <v>CUADRILLA 2 (2 ayudantes)</v>
      </c>
      <c r="B37" s="156" t="s">
        <v>163</v>
      </c>
      <c r="C37" s="228">
        <v>2.0000000000000004E-2</v>
      </c>
      <c r="D37" s="118">
        <f>VLOOKUP(A37,CUADRILLAS!$A$13:$J$51,10,FALSE)</f>
        <v>170813</v>
      </c>
      <c r="E37" s="120">
        <f>C37*D37</f>
        <v>3416.2600000000007</v>
      </c>
    </row>
    <row r="38" spans="1:7">
      <c r="A38" s="158" t="str">
        <f>CUADRILLAS!A19</f>
        <v>CUADRILLA 2 (2 ayudantes)</v>
      </c>
      <c r="B38" s="156" t="s">
        <v>163</v>
      </c>
      <c r="C38" s="228">
        <f>C37</f>
        <v>2.0000000000000004E-2</v>
      </c>
      <c r="D38" s="118">
        <f>VLOOKUP(A38,CUADRILLAS!$A$13:$J$51,10,FALSE)</f>
        <v>170813</v>
      </c>
      <c r="E38" s="120">
        <f t="shared" ref="E38:E39" si="3">C38*D38</f>
        <v>3416.2600000000007</v>
      </c>
    </row>
    <row r="39" spans="1:7">
      <c r="A39" s="158"/>
      <c r="B39" s="153"/>
      <c r="C39" s="154"/>
      <c r="D39" s="118"/>
      <c r="E39" s="120">
        <f t="shared" si="3"/>
        <v>0</v>
      </c>
    </row>
    <row r="40" spans="1:7">
      <c r="A40" s="158"/>
      <c r="B40" s="153"/>
      <c r="C40" s="154"/>
      <c r="D40" s="118"/>
      <c r="E40" s="120"/>
    </row>
    <row r="41" spans="1:7">
      <c r="A41" s="158"/>
      <c r="B41" s="153"/>
      <c r="C41" s="154"/>
      <c r="D41" s="1"/>
      <c r="E41" s="120"/>
    </row>
    <row r="42" spans="1:7">
      <c r="A42" s="158"/>
      <c r="B42" s="153"/>
      <c r="C42" s="154"/>
      <c r="D42" s="1"/>
      <c r="E42" s="120"/>
    </row>
    <row r="43" spans="1:7">
      <c r="A43" s="158"/>
      <c r="B43" s="156"/>
      <c r="C43" s="158"/>
      <c r="D43" s="116"/>
      <c r="E43" s="120"/>
    </row>
    <row r="44" spans="1:7">
      <c r="A44" s="158"/>
      <c r="B44" s="158"/>
      <c r="C44" s="158"/>
      <c r="D44" s="158" t="s">
        <v>179</v>
      </c>
      <c r="E44" s="115">
        <f>SUM(E37:E43)</f>
        <v>6832.5200000000013</v>
      </c>
    </row>
    <row r="45" spans="1:7">
      <c r="A45" s="170" t="s">
        <v>185</v>
      </c>
      <c r="B45" s="170"/>
      <c r="C45" s="170"/>
      <c r="D45" s="170"/>
      <c r="E45" s="170"/>
    </row>
    <row r="46" spans="1:7">
      <c r="A46" s="155" t="s">
        <v>172</v>
      </c>
      <c r="B46" s="155" t="s">
        <v>173</v>
      </c>
      <c r="C46" s="155" t="s">
        <v>181</v>
      </c>
      <c r="D46" s="155" t="s">
        <v>175</v>
      </c>
      <c r="E46" s="155" t="s">
        <v>176</v>
      </c>
    </row>
    <row r="47" spans="1:7">
      <c r="A47" s="158" t="s">
        <v>268</v>
      </c>
      <c r="B47" s="156" t="s">
        <v>161</v>
      </c>
      <c r="C47" s="145">
        <v>2.9508671823621404E-3</v>
      </c>
      <c r="D47" s="120">
        <v>71019</v>
      </c>
      <c r="E47" s="116">
        <f t="shared" ref="E47:E52" si="4">D47*C47</f>
        <v>209.56763642417684</v>
      </c>
      <c r="G47" s="221">
        <v>9286</v>
      </c>
    </row>
    <row r="48" spans="1:7">
      <c r="A48" s="158" t="s">
        <v>270</v>
      </c>
      <c r="B48" s="156" t="s">
        <v>267</v>
      </c>
      <c r="C48" s="145">
        <f>$C$47</f>
        <v>2.9508671823621404E-3</v>
      </c>
      <c r="D48" s="120">
        <v>130000</v>
      </c>
      <c r="E48" s="116">
        <f t="shared" si="4"/>
        <v>383.61273370707823</v>
      </c>
      <c r="G48" s="221">
        <v>7823</v>
      </c>
    </row>
    <row r="49" spans="1:7">
      <c r="A49" s="158" t="s">
        <v>271</v>
      </c>
      <c r="B49" s="156" t="s">
        <v>161</v>
      </c>
      <c r="C49" s="145">
        <f t="shared" ref="C49:C52" si="5">$C$47</f>
        <v>2.9508671823621404E-3</v>
      </c>
      <c r="D49" s="120">
        <v>7735</v>
      </c>
      <c r="E49" s="116">
        <f t="shared" si="4"/>
        <v>22.824957655571154</v>
      </c>
      <c r="G49" s="221">
        <v>7577</v>
      </c>
    </row>
    <row r="50" spans="1:7">
      <c r="A50" s="158" t="s">
        <v>272</v>
      </c>
      <c r="B50" s="156" t="s">
        <v>161</v>
      </c>
      <c r="C50" s="145">
        <f t="shared" si="5"/>
        <v>2.9508671823621404E-3</v>
      </c>
      <c r="D50" s="120">
        <v>24000</v>
      </c>
      <c r="E50" s="116">
        <f t="shared" si="4"/>
        <v>70.820812376691364</v>
      </c>
      <c r="G50" s="221">
        <v>7580</v>
      </c>
    </row>
    <row r="51" spans="1:7">
      <c r="A51" s="158" t="s">
        <v>273</v>
      </c>
      <c r="B51" s="156" t="s">
        <v>161</v>
      </c>
      <c r="C51" s="145">
        <f t="shared" si="5"/>
        <v>2.9508671823621404E-3</v>
      </c>
      <c r="D51" s="120">
        <v>30821</v>
      </c>
      <c r="E51" s="116">
        <f t="shared" si="4"/>
        <v>90.948677427583533</v>
      </c>
      <c r="G51" s="221">
        <v>30821</v>
      </c>
    </row>
    <row r="52" spans="1:7">
      <c r="A52" s="158" t="s">
        <v>269</v>
      </c>
      <c r="B52" s="156" t="s">
        <v>161</v>
      </c>
      <c r="C52" s="145">
        <f t="shared" si="5"/>
        <v>2.9508671823621404E-3</v>
      </c>
      <c r="D52" s="120">
        <v>10591</v>
      </c>
      <c r="E52" s="116">
        <f t="shared" si="4"/>
        <v>31.252634328397431</v>
      </c>
      <c r="G52" s="221">
        <v>7846</v>
      </c>
    </row>
    <row r="53" spans="1:7">
      <c r="A53" s="158"/>
      <c r="B53" s="156"/>
      <c r="C53" s="163"/>
      <c r="D53" s="116"/>
      <c r="E53" s="116"/>
    </row>
    <row r="54" spans="1:7">
      <c r="A54" s="158"/>
      <c r="B54" s="156"/>
      <c r="C54" s="163"/>
      <c r="D54" s="116"/>
      <c r="E54" s="116"/>
    </row>
    <row r="55" spans="1:7">
      <c r="A55" s="158"/>
      <c r="B55" s="158"/>
      <c r="C55" s="158"/>
      <c r="D55" s="158" t="s">
        <v>179</v>
      </c>
      <c r="E55" s="116">
        <f>SUM(E47:E54)</f>
        <v>809.02745191949862</v>
      </c>
    </row>
    <row r="56" spans="1:7">
      <c r="A56" s="158"/>
      <c r="B56" s="158"/>
      <c r="C56" s="158"/>
      <c r="D56" s="158"/>
      <c r="E56" s="158"/>
    </row>
    <row r="57" spans="1:7">
      <c r="A57" s="168"/>
      <c r="B57" s="168"/>
      <c r="C57" s="168"/>
      <c r="D57" s="168"/>
      <c r="E57" s="116"/>
    </row>
    <row r="58" spans="1:7">
      <c r="A58" s="158"/>
      <c r="B58" s="130"/>
      <c r="C58" s="130"/>
      <c r="D58" s="130" t="s">
        <v>186</v>
      </c>
      <c r="E58" s="116">
        <f>E55+E44+E34+E26+E16</f>
        <v>13551.5474519195</v>
      </c>
    </row>
    <row r="59" spans="1:7" ht="15">
      <c r="A59" s="158"/>
      <c r="B59" s="156"/>
      <c r="C59" s="158"/>
      <c r="D59" s="161" t="s">
        <v>187</v>
      </c>
      <c r="E59" s="164">
        <f>+ROUND(E58,0)</f>
        <v>13552</v>
      </c>
      <c r="G59"/>
    </row>
    <row r="60" spans="1:7" ht="15">
      <c r="A60" s="158"/>
      <c r="B60" s="156"/>
      <c r="C60" s="158"/>
      <c r="D60" s="130"/>
      <c r="E60" s="164"/>
      <c r="G60"/>
    </row>
    <row r="61" spans="1:7" ht="15">
      <c r="A61" s="147" t="s">
        <v>170</v>
      </c>
      <c r="B61" s="147">
        <v>2</v>
      </c>
      <c r="C61" s="253" t="str">
        <f>VLOOKUP(B61,Presupuesto!$B$3:$D$14,2,TRUE)</f>
        <v>Desmantelamiento de postes del cerramiento existente</v>
      </c>
      <c r="D61" s="253"/>
      <c r="E61" s="147" t="str">
        <f>VLOOKUP(B61,Presupuesto!$B$3:$D$14,3,TRUE)</f>
        <v>un</v>
      </c>
      <c r="G61"/>
    </row>
    <row r="62" spans="1:7" ht="15">
      <c r="A62" s="170" t="s">
        <v>171</v>
      </c>
      <c r="B62" s="170"/>
      <c r="C62" s="170"/>
      <c r="D62" s="170"/>
      <c r="E62" s="170"/>
      <c r="G62"/>
    </row>
    <row r="63" spans="1:7" ht="15">
      <c r="A63" s="155" t="s">
        <v>172</v>
      </c>
      <c r="B63" s="155" t="s">
        <v>173</v>
      </c>
      <c r="C63" s="155" t="s">
        <v>174</v>
      </c>
      <c r="D63" s="155" t="s">
        <v>175</v>
      </c>
      <c r="E63" s="155" t="s">
        <v>176</v>
      </c>
      <c r="G63"/>
    </row>
    <row r="64" spans="1:7">
      <c r="A64" s="154" t="s">
        <v>177</v>
      </c>
      <c r="B64" s="153" t="s">
        <v>178</v>
      </c>
      <c r="C64" s="172">
        <v>0.05</v>
      </c>
      <c r="D64" s="118">
        <f>E95</f>
        <v>13665.039999999999</v>
      </c>
      <c r="E64" s="116">
        <f>C64*D64</f>
        <v>683.25199999999995</v>
      </c>
    </row>
    <row r="65" spans="1:7">
      <c r="A65" s="154"/>
      <c r="B65" s="153"/>
      <c r="C65" s="129"/>
      <c r="D65" s="1"/>
      <c r="E65" s="116">
        <f>D65</f>
        <v>0</v>
      </c>
    </row>
    <row r="66" spans="1:7">
      <c r="A66" s="158"/>
      <c r="B66" s="156"/>
      <c r="C66" s="154"/>
      <c r="D66" s="1"/>
      <c r="E66" s="116">
        <f t="shared" ref="E66" si="6">D66*C66</f>
        <v>0</v>
      </c>
    </row>
    <row r="67" spans="1:7">
      <c r="A67" s="158"/>
      <c r="B67" s="158"/>
      <c r="C67" s="158"/>
      <c r="D67" s="158" t="s">
        <v>179</v>
      </c>
      <c r="E67" s="116">
        <f>SUM(E64:E66)</f>
        <v>683.25199999999995</v>
      </c>
    </row>
    <row r="68" spans="1:7" ht="15">
      <c r="A68" s="170" t="s">
        <v>180</v>
      </c>
      <c r="B68" s="170"/>
      <c r="C68" s="170"/>
      <c r="D68" s="170"/>
      <c r="E68" s="170"/>
      <c r="G68"/>
    </row>
    <row r="69" spans="1:7" ht="15">
      <c r="A69" s="155" t="s">
        <v>172</v>
      </c>
      <c r="B69" s="155" t="s">
        <v>173</v>
      </c>
      <c r="C69" s="155" t="s">
        <v>181</v>
      </c>
      <c r="D69" s="155" t="s">
        <v>175</v>
      </c>
      <c r="E69" s="155" t="s">
        <v>176</v>
      </c>
      <c r="G69"/>
    </row>
    <row r="70" spans="1:7" ht="15">
      <c r="A70" s="154" t="s">
        <v>320</v>
      </c>
      <c r="B70" s="153" t="s">
        <v>161</v>
      </c>
      <c r="C70" s="229">
        <f>1/25</f>
        <v>0.04</v>
      </c>
      <c r="D70" s="120">
        <v>30990</v>
      </c>
      <c r="E70" s="120">
        <f>C70*D70</f>
        <v>1239.6000000000001</v>
      </c>
      <c r="G70"/>
    </row>
    <row r="71" spans="1:7">
      <c r="A71" s="154" t="s">
        <v>321</v>
      </c>
      <c r="B71" s="153" t="s">
        <v>161</v>
      </c>
      <c r="C71" s="229">
        <f>1/25</f>
        <v>0.04</v>
      </c>
      <c r="D71" s="120">
        <v>40698</v>
      </c>
      <c r="E71" s="120">
        <f>C71*D71</f>
        <v>1627.92</v>
      </c>
      <c r="G71" s="221">
        <v>7555</v>
      </c>
    </row>
    <row r="72" spans="1:7">
      <c r="A72" s="154"/>
      <c r="B72" s="156"/>
      <c r="C72" s="177"/>
      <c r="D72" s="118"/>
      <c r="E72" s="120">
        <f t="shared" ref="E72:E75" si="7">C72*D72</f>
        <v>0</v>
      </c>
    </row>
    <row r="73" spans="1:7">
      <c r="A73" s="166"/>
      <c r="B73" s="156"/>
      <c r="C73" s="178"/>
      <c r="D73" s="118"/>
      <c r="E73" s="120">
        <f t="shared" si="7"/>
        <v>0</v>
      </c>
    </row>
    <row r="74" spans="1:7">
      <c r="A74" s="166"/>
      <c r="B74" s="156"/>
      <c r="C74" s="178"/>
      <c r="D74" s="118"/>
      <c r="E74" s="120">
        <f t="shared" si="7"/>
        <v>0</v>
      </c>
    </row>
    <row r="75" spans="1:7">
      <c r="A75" s="166"/>
      <c r="B75" s="156"/>
      <c r="C75" s="178"/>
      <c r="D75" s="118"/>
      <c r="E75" s="120">
        <f t="shared" si="7"/>
        <v>0</v>
      </c>
    </row>
    <row r="76" spans="1:7">
      <c r="A76" s="166"/>
      <c r="B76" s="156"/>
      <c r="C76" s="142"/>
      <c r="D76" s="118"/>
      <c r="E76" s="120"/>
    </row>
    <row r="77" spans="1:7">
      <c r="A77" s="166"/>
      <c r="B77" s="156"/>
      <c r="C77" s="142"/>
      <c r="D77" s="1"/>
      <c r="E77" s="120"/>
    </row>
    <row r="78" spans="1:7">
      <c r="A78" s="158"/>
      <c r="B78" s="158"/>
      <c r="C78" s="158"/>
      <c r="D78" s="158" t="s">
        <v>179</v>
      </c>
      <c r="E78" s="116">
        <f>SUM(E70:E75)</f>
        <v>2867.5200000000004</v>
      </c>
    </row>
    <row r="79" spans="1:7">
      <c r="A79" s="170" t="s">
        <v>182</v>
      </c>
      <c r="B79" s="170"/>
      <c r="C79" s="170"/>
      <c r="D79" s="170"/>
      <c r="E79" s="170"/>
    </row>
    <row r="80" spans="1:7">
      <c r="A80" s="155" t="s">
        <v>172</v>
      </c>
      <c r="B80" s="155" t="s">
        <v>173</v>
      </c>
      <c r="C80" s="155" t="s">
        <v>174</v>
      </c>
      <c r="D80" s="155" t="s">
        <v>175</v>
      </c>
      <c r="E80" s="155" t="s">
        <v>176</v>
      </c>
    </row>
    <row r="81" spans="1:7" ht="33.75">
      <c r="A81" s="166" t="s">
        <v>266</v>
      </c>
      <c r="B81" s="156" t="s">
        <v>263</v>
      </c>
      <c r="C81" s="176">
        <v>1.3333333333333333E-3</v>
      </c>
      <c r="D81" s="120">
        <v>8352000</v>
      </c>
      <c r="E81" s="120">
        <f>C81*D81</f>
        <v>11136</v>
      </c>
      <c r="G81" s="221">
        <v>9165</v>
      </c>
    </row>
    <row r="82" spans="1:7">
      <c r="A82" s="158"/>
      <c r="B82" s="156"/>
      <c r="C82" s="159"/>
      <c r="D82" s="120"/>
      <c r="E82" s="120"/>
    </row>
    <row r="83" spans="1:7">
      <c r="A83" s="158"/>
      <c r="B83" s="156"/>
      <c r="C83" s="159"/>
      <c r="D83" s="120"/>
      <c r="E83" s="120"/>
    </row>
    <row r="84" spans="1:7">
      <c r="A84" s="158"/>
      <c r="B84" s="156"/>
      <c r="C84" s="159"/>
      <c r="D84" s="120"/>
      <c r="E84" s="120"/>
    </row>
    <row r="85" spans="1:7">
      <c r="A85" s="158"/>
      <c r="B85" s="156"/>
      <c r="C85" s="160"/>
      <c r="D85" s="116"/>
      <c r="E85" s="116"/>
    </row>
    <row r="86" spans="1:7">
      <c r="A86" s="158"/>
      <c r="B86" s="158"/>
      <c r="C86" s="158"/>
      <c r="D86" s="158" t="s">
        <v>179</v>
      </c>
      <c r="E86" s="116">
        <f>SUM(E81:E85)</f>
        <v>11136</v>
      </c>
    </row>
    <row r="87" spans="1:7">
      <c r="A87" s="170" t="s">
        <v>183</v>
      </c>
      <c r="B87" s="170"/>
      <c r="C87" s="170"/>
      <c r="D87" s="170"/>
      <c r="E87" s="170"/>
    </row>
    <row r="88" spans="1:7">
      <c r="A88" s="155" t="s">
        <v>172</v>
      </c>
      <c r="B88" s="155" t="s">
        <v>173</v>
      </c>
      <c r="C88" s="155" t="s">
        <v>174</v>
      </c>
      <c r="D88" s="155" t="s">
        <v>184</v>
      </c>
      <c r="E88" s="155" t="s">
        <v>176</v>
      </c>
    </row>
    <row r="89" spans="1:7">
      <c r="A89" s="158" t="str">
        <f>CUADRILLAS!A19</f>
        <v>CUADRILLA 2 (2 ayudantes)</v>
      </c>
      <c r="B89" s="156" t="s">
        <v>163</v>
      </c>
      <c r="C89" s="128">
        <v>3.9999999999999994E-2</v>
      </c>
      <c r="D89" s="120">
        <f>VLOOKUP(A89,CUADRILLAS!$A$13:$J$51,10,FALSE)</f>
        <v>170813</v>
      </c>
      <c r="E89" s="216">
        <f>C89*D89</f>
        <v>6832.5199999999986</v>
      </c>
    </row>
    <row r="90" spans="1:7">
      <c r="A90" s="158" t="str">
        <f>CUADRILLAS!A19</f>
        <v>CUADRILLA 2 (2 ayudantes)</v>
      </c>
      <c r="B90" s="156" t="s">
        <v>163</v>
      </c>
      <c r="C90" s="128">
        <v>0.04</v>
      </c>
      <c r="D90" s="120">
        <f>VLOOKUP(A90,CUADRILLAS!$A$13:$J$51,10,FALSE)</f>
        <v>170813</v>
      </c>
      <c r="E90" s="216">
        <f>C90*D90</f>
        <v>6832.52</v>
      </c>
    </row>
    <row r="91" spans="1:7">
      <c r="A91" s="158"/>
      <c r="B91" s="156"/>
      <c r="C91" s="157"/>
      <c r="D91" s="118"/>
      <c r="E91" s="119">
        <f>C91*D91</f>
        <v>0</v>
      </c>
    </row>
    <row r="92" spans="1:7">
      <c r="A92" s="158"/>
      <c r="B92" s="156"/>
      <c r="C92" s="157"/>
      <c r="D92" s="118"/>
      <c r="E92" s="119"/>
    </row>
    <row r="93" spans="1:7">
      <c r="A93" s="158"/>
      <c r="B93" s="156"/>
      <c r="C93" s="157"/>
      <c r="D93" s="118"/>
      <c r="E93" s="119"/>
    </row>
    <row r="94" spans="1:7">
      <c r="A94" s="158"/>
      <c r="B94" s="156"/>
      <c r="C94" s="158"/>
      <c r="D94" s="120"/>
      <c r="E94" s="119"/>
    </row>
    <row r="95" spans="1:7">
      <c r="A95" s="158"/>
      <c r="B95" s="158"/>
      <c r="C95" s="158"/>
      <c r="D95" s="158" t="s">
        <v>179</v>
      </c>
      <c r="E95" s="115">
        <f>SUM(E89:E94)</f>
        <v>13665.039999999999</v>
      </c>
    </row>
    <row r="96" spans="1:7">
      <c r="A96" s="170" t="s">
        <v>185</v>
      </c>
      <c r="B96" s="170"/>
      <c r="C96" s="170"/>
      <c r="D96" s="170"/>
      <c r="E96" s="170"/>
    </row>
    <row r="97" spans="1:7">
      <c r="A97" s="155" t="s">
        <v>172</v>
      </c>
      <c r="B97" s="155" t="s">
        <v>173</v>
      </c>
      <c r="C97" s="155" t="s">
        <v>181</v>
      </c>
      <c r="D97" s="155" t="s">
        <v>175</v>
      </c>
      <c r="E97" s="155" t="s">
        <v>176</v>
      </c>
    </row>
    <row r="98" spans="1:7">
      <c r="A98" s="158" t="s">
        <v>268</v>
      </c>
      <c r="B98" s="156" t="s">
        <v>161</v>
      </c>
      <c r="C98" s="145">
        <f t="shared" ref="C98:C103" si="8">$C$47</f>
        <v>2.9508671823621404E-3</v>
      </c>
      <c r="D98" s="120">
        <v>71019</v>
      </c>
      <c r="E98" s="116">
        <f t="shared" ref="E98:E103" si="9">D98*C98</f>
        <v>209.56763642417684</v>
      </c>
      <c r="G98" s="221">
        <v>9286</v>
      </c>
    </row>
    <row r="99" spans="1:7">
      <c r="A99" s="158" t="s">
        <v>270</v>
      </c>
      <c r="B99" s="156" t="s">
        <v>267</v>
      </c>
      <c r="C99" s="145">
        <f t="shared" si="8"/>
        <v>2.9508671823621404E-3</v>
      </c>
      <c r="D99" s="120">
        <v>130000</v>
      </c>
      <c r="E99" s="116">
        <f t="shared" si="9"/>
        <v>383.61273370707823</v>
      </c>
      <c r="G99" s="221">
        <v>7823</v>
      </c>
    </row>
    <row r="100" spans="1:7">
      <c r="A100" s="158" t="s">
        <v>271</v>
      </c>
      <c r="B100" s="156" t="s">
        <v>161</v>
      </c>
      <c r="C100" s="145">
        <f t="shared" si="8"/>
        <v>2.9508671823621404E-3</v>
      </c>
      <c r="D100" s="120">
        <v>7735</v>
      </c>
      <c r="E100" s="116">
        <f t="shared" si="9"/>
        <v>22.824957655571154</v>
      </c>
      <c r="G100" s="221">
        <v>7577</v>
      </c>
    </row>
    <row r="101" spans="1:7">
      <c r="A101" s="158" t="s">
        <v>272</v>
      </c>
      <c r="B101" s="156" t="s">
        <v>161</v>
      </c>
      <c r="C101" s="145">
        <f t="shared" si="8"/>
        <v>2.9508671823621404E-3</v>
      </c>
      <c r="D101" s="120">
        <v>24000</v>
      </c>
      <c r="E101" s="116">
        <f t="shared" si="9"/>
        <v>70.820812376691364</v>
      </c>
      <c r="G101" s="221">
        <v>7580</v>
      </c>
    </row>
    <row r="102" spans="1:7">
      <c r="A102" s="158" t="s">
        <v>273</v>
      </c>
      <c r="B102" s="156" t="s">
        <v>161</v>
      </c>
      <c r="C102" s="145">
        <f t="shared" si="8"/>
        <v>2.9508671823621404E-3</v>
      </c>
      <c r="D102" s="120">
        <v>30821</v>
      </c>
      <c r="E102" s="116">
        <f t="shared" si="9"/>
        <v>90.948677427583533</v>
      </c>
      <c r="G102" s="221">
        <v>30821</v>
      </c>
    </row>
    <row r="103" spans="1:7">
      <c r="A103" s="158" t="s">
        <v>269</v>
      </c>
      <c r="B103" s="156" t="s">
        <v>161</v>
      </c>
      <c r="C103" s="145">
        <f t="shared" si="8"/>
        <v>2.9508671823621404E-3</v>
      </c>
      <c r="D103" s="120">
        <v>10591</v>
      </c>
      <c r="E103" s="116">
        <f t="shared" si="9"/>
        <v>31.252634328397431</v>
      </c>
      <c r="G103" s="221">
        <v>7846</v>
      </c>
    </row>
    <row r="104" spans="1:7">
      <c r="A104" s="158"/>
      <c r="B104" s="156"/>
      <c r="C104" s="159"/>
      <c r="D104" s="116"/>
      <c r="E104" s="116"/>
    </row>
    <row r="105" spans="1:7">
      <c r="A105" s="158"/>
      <c r="B105" s="156"/>
      <c r="C105" s="158"/>
      <c r="D105" s="116"/>
      <c r="E105" s="116"/>
    </row>
    <row r="106" spans="1:7">
      <c r="A106" s="158"/>
      <c r="B106" s="158"/>
      <c r="C106" s="158"/>
      <c r="D106" s="158" t="s">
        <v>179</v>
      </c>
      <c r="E106" s="116">
        <f>SUM(E98:E105)</f>
        <v>809.02745191949862</v>
      </c>
    </row>
    <row r="107" spans="1:7">
      <c r="A107" s="158"/>
      <c r="B107" s="130"/>
      <c r="C107" s="130"/>
      <c r="D107" s="130" t="s">
        <v>186</v>
      </c>
      <c r="E107" s="116">
        <f>E106+E95+E86+E78+E67</f>
        <v>29160.839451919499</v>
      </c>
    </row>
    <row r="108" spans="1:7">
      <c r="A108" s="158"/>
      <c r="B108" s="156"/>
      <c r="C108" s="158"/>
      <c r="D108" s="161" t="s">
        <v>187</v>
      </c>
      <c r="E108" s="164">
        <f>+ROUND(E107,0)</f>
        <v>29161</v>
      </c>
    </row>
    <row r="109" spans="1:7">
      <c r="A109" s="158"/>
      <c r="B109" s="156"/>
      <c r="C109" s="158"/>
      <c r="D109" s="130"/>
      <c r="E109" s="164"/>
    </row>
    <row r="110" spans="1:7" ht="25.5" customHeight="1">
      <c r="A110" s="147" t="s">
        <v>170</v>
      </c>
      <c r="B110" s="147">
        <v>3</v>
      </c>
      <c r="C110" s="253" t="str">
        <f>VLOOKUP(B110,Presupuesto!$B$3:$D$14,2,TRUE)</f>
        <v>Topografía</v>
      </c>
      <c r="D110" s="253"/>
      <c r="E110" s="147" t="str">
        <f>VLOOKUP(B110,Presupuesto!$B$5:$D$14,3,TRUE)</f>
        <v>m</v>
      </c>
      <c r="G110"/>
    </row>
    <row r="111" spans="1:7">
      <c r="A111" s="170" t="s">
        <v>171</v>
      </c>
      <c r="B111" s="170"/>
      <c r="C111" s="170"/>
      <c r="D111" s="170"/>
      <c r="E111" s="170"/>
    </row>
    <row r="112" spans="1:7">
      <c r="A112" s="155" t="s">
        <v>172</v>
      </c>
      <c r="B112" s="155" t="s">
        <v>173</v>
      </c>
      <c r="C112" s="155" t="s">
        <v>174</v>
      </c>
      <c r="D112" s="155" t="s">
        <v>175</v>
      </c>
      <c r="E112" s="155" t="s">
        <v>176</v>
      </c>
    </row>
    <row r="113" spans="1:7" ht="22.5">
      <c r="A113" s="166" t="s">
        <v>289</v>
      </c>
      <c r="B113" s="153" t="s">
        <v>189</v>
      </c>
      <c r="C113" s="160">
        <v>3.6687823311442936E-3</v>
      </c>
      <c r="D113" s="120">
        <v>321300</v>
      </c>
      <c r="E113" s="217">
        <f>C113*D113</f>
        <v>1178.7797629966615</v>
      </c>
      <c r="F113" s="117"/>
      <c r="G113" s="221">
        <v>13423</v>
      </c>
    </row>
    <row r="114" spans="1:7">
      <c r="A114" s="158" t="s">
        <v>177</v>
      </c>
      <c r="B114" s="153" t="s">
        <v>189</v>
      </c>
      <c r="C114" s="167">
        <v>0.05</v>
      </c>
      <c r="D114" s="120">
        <f>E147</f>
        <v>1664.44776</v>
      </c>
      <c r="E114" s="217">
        <f>C114*D114</f>
        <v>83.222388000000009</v>
      </c>
      <c r="F114" s="117"/>
    </row>
    <row r="115" spans="1:7">
      <c r="A115" s="154"/>
      <c r="B115" s="153"/>
      <c r="C115" s="144"/>
      <c r="D115" s="118"/>
      <c r="E115" s="218">
        <f t="shared" ref="E115:E118" si="10">C115*D115</f>
        <v>0</v>
      </c>
      <c r="F115" s="117"/>
    </row>
    <row r="116" spans="1:7">
      <c r="A116" s="154"/>
      <c r="B116" s="153"/>
      <c r="C116" s="144"/>
      <c r="D116" s="118"/>
      <c r="E116" s="218">
        <f t="shared" si="10"/>
        <v>0</v>
      </c>
      <c r="F116" s="117"/>
    </row>
    <row r="117" spans="1:7">
      <c r="A117" s="154"/>
      <c r="B117" s="153"/>
      <c r="C117" s="129"/>
      <c r="D117" s="1"/>
      <c r="E117" s="218">
        <f t="shared" si="10"/>
        <v>0</v>
      </c>
      <c r="F117" s="117"/>
    </row>
    <row r="118" spans="1:7">
      <c r="A118" s="158"/>
      <c r="B118" s="153"/>
      <c r="C118" s="154"/>
      <c r="D118" s="1"/>
      <c r="E118" s="218">
        <f t="shared" si="10"/>
        <v>0</v>
      </c>
    </row>
    <row r="119" spans="1:7">
      <c r="A119" s="158"/>
      <c r="B119" s="158"/>
      <c r="C119" s="158"/>
      <c r="D119" s="158" t="s">
        <v>179</v>
      </c>
      <c r="E119" s="116">
        <f>ROUND(SUM(E113:E118),0)</f>
        <v>1262</v>
      </c>
    </row>
    <row r="120" spans="1:7">
      <c r="A120" s="170" t="s">
        <v>180</v>
      </c>
      <c r="B120" s="170"/>
      <c r="C120" s="170"/>
      <c r="D120" s="170"/>
      <c r="E120" s="170"/>
    </row>
    <row r="121" spans="1:7">
      <c r="A121" s="155" t="s">
        <v>172</v>
      </c>
      <c r="B121" s="155" t="s">
        <v>173</v>
      </c>
      <c r="C121" s="155" t="s">
        <v>181</v>
      </c>
      <c r="D121" s="155" t="s">
        <v>175</v>
      </c>
      <c r="E121" s="155" t="s">
        <v>176</v>
      </c>
    </row>
    <row r="122" spans="1:7">
      <c r="A122" s="154" t="s">
        <v>265</v>
      </c>
      <c r="B122" s="153" t="s">
        <v>161</v>
      </c>
      <c r="C122" s="173">
        <v>6.1146372185738214E-3</v>
      </c>
      <c r="D122" s="230">
        <v>6783</v>
      </c>
      <c r="E122" s="120">
        <f t="shared" ref="E122:E128" si="11">C122*D122</f>
        <v>41.475584253586227</v>
      </c>
      <c r="G122" s="221">
        <v>7260</v>
      </c>
    </row>
    <row r="123" spans="1:7">
      <c r="A123" s="154" t="s">
        <v>261</v>
      </c>
      <c r="B123" s="156" t="s">
        <v>262</v>
      </c>
      <c r="C123" s="231">
        <v>6.7000000000000002E-3</v>
      </c>
      <c r="D123" s="232">
        <v>8989</v>
      </c>
      <c r="E123" s="120">
        <f t="shared" si="11"/>
        <v>60.226300000000002</v>
      </c>
      <c r="G123" s="221">
        <v>9307</v>
      </c>
    </row>
    <row r="124" spans="1:7">
      <c r="A124" s="154" t="s">
        <v>293</v>
      </c>
      <c r="B124" s="153" t="s">
        <v>162</v>
      </c>
      <c r="C124" s="158">
        <v>0.49</v>
      </c>
      <c r="D124" s="120">
        <v>895</v>
      </c>
      <c r="E124" s="120">
        <f t="shared" si="11"/>
        <v>438.55</v>
      </c>
      <c r="G124" s="221">
        <v>11893</v>
      </c>
    </row>
    <row r="125" spans="1:7">
      <c r="A125" s="158"/>
      <c r="B125" s="153"/>
      <c r="C125" s="175"/>
      <c r="D125" s="118"/>
      <c r="E125" s="120">
        <f t="shared" si="11"/>
        <v>0</v>
      </c>
    </row>
    <row r="126" spans="1:7">
      <c r="A126" s="154"/>
      <c r="B126" s="153"/>
      <c r="C126" s="146"/>
      <c r="D126" s="118"/>
      <c r="E126" s="120">
        <f t="shared" si="11"/>
        <v>0</v>
      </c>
    </row>
    <row r="127" spans="1:7">
      <c r="A127" s="154"/>
      <c r="B127" s="153"/>
      <c r="C127" s="146"/>
      <c r="D127" s="118"/>
      <c r="E127" s="120">
        <f t="shared" si="11"/>
        <v>0</v>
      </c>
    </row>
    <row r="128" spans="1:7">
      <c r="A128" s="166"/>
      <c r="B128" s="153"/>
      <c r="C128" s="154"/>
      <c r="D128" s="118"/>
      <c r="E128" s="120">
        <f t="shared" si="11"/>
        <v>0</v>
      </c>
    </row>
    <row r="129" spans="1:7">
      <c r="A129" s="158"/>
      <c r="B129" s="158"/>
      <c r="C129" s="158"/>
      <c r="D129" s="158" t="s">
        <v>179</v>
      </c>
      <c r="E129" s="116">
        <f>SUM(E122:E128)</f>
        <v>540.25188425358624</v>
      </c>
    </row>
    <row r="130" spans="1:7">
      <c r="A130" s="170" t="s">
        <v>182</v>
      </c>
      <c r="B130" s="170"/>
      <c r="C130" s="170"/>
      <c r="D130" s="170"/>
      <c r="E130" s="170"/>
    </row>
    <row r="131" spans="1:7">
      <c r="A131" s="155" t="s">
        <v>172</v>
      </c>
      <c r="B131" s="155" t="s">
        <v>173</v>
      </c>
      <c r="C131" s="155" t="s">
        <v>174</v>
      </c>
      <c r="D131" s="155" t="s">
        <v>175</v>
      </c>
      <c r="E131" s="155" t="s">
        <v>176</v>
      </c>
    </row>
    <row r="132" spans="1:7" ht="33" customHeight="1">
      <c r="A132" s="166" t="s">
        <v>266</v>
      </c>
      <c r="B132" s="156" t="s">
        <v>263</v>
      </c>
      <c r="C132" s="176">
        <v>1.2229999999999999E-4</v>
      </c>
      <c r="D132" s="120">
        <v>8352000</v>
      </c>
      <c r="E132" s="116">
        <f>C132*D132</f>
        <v>1021.4495999999999</v>
      </c>
      <c r="G132" s="221">
        <v>9165</v>
      </c>
    </row>
    <row r="133" spans="1:7">
      <c r="A133" s="158"/>
      <c r="B133" s="156"/>
      <c r="C133" s="160"/>
      <c r="D133" s="120"/>
      <c r="E133" s="116">
        <f t="shared" ref="E133:E134" si="12">C133*D133</f>
        <v>0</v>
      </c>
    </row>
    <row r="134" spans="1:7">
      <c r="A134" s="158"/>
      <c r="B134" s="156"/>
      <c r="C134" s="160"/>
      <c r="D134" s="120"/>
      <c r="E134" s="116">
        <f t="shared" si="12"/>
        <v>0</v>
      </c>
    </row>
    <row r="135" spans="1:7">
      <c r="A135" s="158"/>
      <c r="B135" s="156"/>
      <c r="C135" s="167"/>
      <c r="D135" s="120"/>
      <c r="E135" s="116"/>
    </row>
    <row r="136" spans="1:7">
      <c r="A136" s="158"/>
      <c r="B136" s="156"/>
      <c r="C136" s="167"/>
      <c r="D136" s="120"/>
      <c r="E136" s="116"/>
    </row>
    <row r="137" spans="1:7">
      <c r="A137" s="158"/>
      <c r="B137" s="158"/>
      <c r="C137" s="158"/>
      <c r="D137" s="158" t="s">
        <v>179</v>
      </c>
      <c r="E137" s="116">
        <f>SUM(E132:E135)</f>
        <v>1021.4495999999999</v>
      </c>
    </row>
    <row r="138" spans="1:7">
      <c r="A138" s="170" t="s">
        <v>183</v>
      </c>
      <c r="B138" s="170"/>
      <c r="C138" s="170"/>
      <c r="D138" s="170"/>
      <c r="E138" s="170"/>
    </row>
    <row r="139" spans="1:7">
      <c r="A139" s="155" t="s">
        <v>172</v>
      </c>
      <c r="B139" s="155" t="s">
        <v>173</v>
      </c>
      <c r="C139" s="155" t="s">
        <v>174</v>
      </c>
      <c r="D139" s="155" t="s">
        <v>184</v>
      </c>
      <c r="E139" s="155" t="s">
        <v>176</v>
      </c>
    </row>
    <row r="140" spans="1:7">
      <c r="A140" s="158" t="s">
        <v>288</v>
      </c>
      <c r="B140" s="156" t="s">
        <v>163</v>
      </c>
      <c r="C140" s="233">
        <v>3.6700000000000001E-3</v>
      </c>
      <c r="D140" s="120">
        <f>VLOOKUP(A140,CUADRILLAS!$A$13:$J$51,10,FALSE)</f>
        <v>368121</v>
      </c>
      <c r="E140" s="120">
        <f>C140*D140</f>
        <v>1351.00407</v>
      </c>
      <c r="F140" s="123"/>
    </row>
    <row r="141" spans="1:7">
      <c r="A141" s="158" t="s">
        <v>279</v>
      </c>
      <c r="B141" s="156" t="s">
        <v>163</v>
      </c>
      <c r="C141" s="233">
        <v>3.6700000000000001E-3</v>
      </c>
      <c r="D141" s="120">
        <f>VLOOKUP(A141,CUADRILLAS!$A$13:$J$51,10,FALSE)</f>
        <v>85407</v>
      </c>
      <c r="E141" s="120">
        <f t="shared" ref="E141:E142" si="13">C141*D141</f>
        <v>313.44369</v>
      </c>
      <c r="F141" s="123"/>
    </row>
    <row r="142" spans="1:7">
      <c r="A142" s="158"/>
      <c r="B142" s="153"/>
      <c r="C142" s="154"/>
      <c r="D142" s="118"/>
      <c r="E142" s="120">
        <f t="shared" si="13"/>
        <v>0</v>
      </c>
      <c r="F142" s="123"/>
    </row>
    <row r="143" spans="1:7">
      <c r="A143" s="158"/>
      <c r="B143" s="153"/>
      <c r="C143" s="154"/>
      <c r="D143" s="118"/>
      <c r="E143" s="120"/>
      <c r="F143" s="123"/>
    </row>
    <row r="144" spans="1:7">
      <c r="A144" s="158"/>
      <c r="B144" s="153"/>
      <c r="C144" s="154"/>
      <c r="D144" s="1"/>
      <c r="E144" s="120"/>
      <c r="F144" s="123"/>
    </row>
    <row r="145" spans="1:7">
      <c r="A145" s="158"/>
      <c r="B145" s="153"/>
      <c r="C145" s="154"/>
      <c r="D145" s="1"/>
      <c r="E145" s="120"/>
      <c r="F145" s="123"/>
    </row>
    <row r="146" spans="1:7">
      <c r="A146" s="158"/>
      <c r="B146" s="156"/>
      <c r="C146" s="158"/>
      <c r="D146" s="116"/>
      <c r="E146" s="120">
        <f>C146*D146</f>
        <v>0</v>
      </c>
    </row>
    <row r="147" spans="1:7">
      <c r="A147" s="158"/>
      <c r="B147" s="158"/>
      <c r="C147" s="158"/>
      <c r="D147" s="158" t="s">
        <v>179</v>
      </c>
      <c r="E147" s="115">
        <f>SUM(E140:E146)</f>
        <v>1664.44776</v>
      </c>
    </row>
    <row r="148" spans="1:7">
      <c r="A148" s="170" t="s">
        <v>185</v>
      </c>
      <c r="B148" s="170"/>
      <c r="C148" s="170"/>
      <c r="D148" s="170"/>
      <c r="E148" s="170"/>
    </row>
    <row r="149" spans="1:7">
      <c r="A149" s="155" t="s">
        <v>172</v>
      </c>
      <c r="B149" s="155" t="s">
        <v>173</v>
      </c>
      <c r="C149" s="155" t="s">
        <v>181</v>
      </c>
      <c r="D149" s="155" t="s">
        <v>175</v>
      </c>
      <c r="E149" s="155" t="s">
        <v>176</v>
      </c>
    </row>
    <row r="150" spans="1:7">
      <c r="A150" s="158" t="s">
        <v>268</v>
      </c>
      <c r="B150" s="156" t="s">
        <v>161</v>
      </c>
      <c r="C150" s="145">
        <f t="shared" ref="C150:C155" si="14">$C$47</f>
        <v>2.9508671823621404E-3</v>
      </c>
      <c r="D150" s="120">
        <v>71019</v>
      </c>
      <c r="E150" s="219">
        <f t="shared" ref="E150:E155" si="15">D150*C150</f>
        <v>209.56763642417684</v>
      </c>
      <c r="G150" s="221">
        <v>9286</v>
      </c>
    </row>
    <row r="151" spans="1:7">
      <c r="A151" s="158" t="s">
        <v>270</v>
      </c>
      <c r="B151" s="156" t="s">
        <v>267</v>
      </c>
      <c r="C151" s="145">
        <f t="shared" si="14"/>
        <v>2.9508671823621404E-3</v>
      </c>
      <c r="D151" s="120">
        <v>130000</v>
      </c>
      <c r="E151" s="219">
        <f t="shared" si="15"/>
        <v>383.61273370707823</v>
      </c>
      <c r="G151" s="221">
        <v>7823</v>
      </c>
    </row>
    <row r="152" spans="1:7">
      <c r="A152" s="158" t="s">
        <v>271</v>
      </c>
      <c r="B152" s="156" t="s">
        <v>161</v>
      </c>
      <c r="C152" s="145">
        <f t="shared" si="14"/>
        <v>2.9508671823621404E-3</v>
      </c>
      <c r="D152" s="120">
        <v>7735</v>
      </c>
      <c r="E152" s="219">
        <f t="shared" si="15"/>
        <v>22.824957655571154</v>
      </c>
      <c r="G152" s="221">
        <v>7735</v>
      </c>
    </row>
    <row r="153" spans="1:7">
      <c r="A153" s="158" t="s">
        <v>272</v>
      </c>
      <c r="B153" s="156" t="s">
        <v>161</v>
      </c>
      <c r="C153" s="145">
        <f t="shared" si="14"/>
        <v>2.9508671823621404E-3</v>
      </c>
      <c r="D153" s="120">
        <v>24000</v>
      </c>
      <c r="E153" s="219">
        <f t="shared" si="15"/>
        <v>70.820812376691364</v>
      </c>
      <c r="G153" s="221">
        <v>7580</v>
      </c>
    </row>
    <row r="154" spans="1:7">
      <c r="A154" s="158" t="s">
        <v>273</v>
      </c>
      <c r="B154" s="156" t="s">
        <v>161</v>
      </c>
      <c r="C154" s="145">
        <f t="shared" si="14"/>
        <v>2.9508671823621404E-3</v>
      </c>
      <c r="D154" s="120">
        <v>30821</v>
      </c>
      <c r="E154" s="219">
        <f t="shared" si="15"/>
        <v>90.948677427583533</v>
      </c>
      <c r="G154" s="221">
        <v>7575</v>
      </c>
    </row>
    <row r="155" spans="1:7">
      <c r="A155" s="158" t="s">
        <v>269</v>
      </c>
      <c r="B155" s="156" t="s">
        <v>161</v>
      </c>
      <c r="C155" s="145">
        <f t="shared" si="14"/>
        <v>2.9508671823621404E-3</v>
      </c>
      <c r="D155" s="120">
        <v>10591</v>
      </c>
      <c r="E155" s="219">
        <f t="shared" si="15"/>
        <v>31.252634328397431</v>
      </c>
      <c r="G155" s="221">
        <v>7846</v>
      </c>
    </row>
    <row r="156" spans="1:7">
      <c r="A156" s="158"/>
      <c r="B156" s="156"/>
      <c r="C156" s="163"/>
      <c r="D156" s="120"/>
      <c r="E156" s="116"/>
    </row>
    <row r="157" spans="1:7">
      <c r="A157" s="158"/>
      <c r="B157" s="156"/>
      <c r="C157" s="163"/>
      <c r="D157" s="116"/>
      <c r="E157" s="116"/>
    </row>
    <row r="158" spans="1:7">
      <c r="A158" s="158"/>
      <c r="B158" s="158"/>
      <c r="C158" s="158"/>
      <c r="D158" s="158" t="s">
        <v>179</v>
      </c>
      <c r="E158" s="116">
        <f>SUM(E150:E157)</f>
        <v>809.02745191949862</v>
      </c>
    </row>
    <row r="159" spans="1:7">
      <c r="A159" s="158"/>
      <c r="B159" s="158"/>
      <c r="C159" s="158"/>
      <c r="D159" s="158"/>
      <c r="E159" s="158"/>
    </row>
    <row r="160" spans="1:7">
      <c r="A160" s="168"/>
      <c r="B160" s="168"/>
      <c r="C160" s="168"/>
      <c r="D160" s="168"/>
      <c r="E160" s="116"/>
    </row>
    <row r="161" spans="1:7">
      <c r="A161" s="158"/>
      <c r="B161" s="130"/>
      <c r="C161" s="130"/>
      <c r="D161" s="130" t="s">
        <v>186</v>
      </c>
      <c r="E161" s="116">
        <f>E158+E147+E137+E129+E119</f>
        <v>5297.1766961730846</v>
      </c>
    </row>
    <row r="162" spans="1:7" ht="15">
      <c r="A162" s="158"/>
      <c r="B162" s="156"/>
      <c r="C162" s="158"/>
      <c r="D162" s="161" t="s">
        <v>187</v>
      </c>
      <c r="E162" s="164">
        <f>+ROUND(E161,0)</f>
        <v>5297</v>
      </c>
      <c r="G162"/>
    </row>
    <row r="163" spans="1:7" ht="15">
      <c r="A163" s="158"/>
      <c r="B163" s="156"/>
      <c r="C163" s="158"/>
      <c r="D163" s="130"/>
      <c r="E163" s="164"/>
      <c r="G163"/>
    </row>
    <row r="164" spans="1:7" ht="19.5" customHeight="1">
      <c r="A164" s="147" t="s">
        <v>170</v>
      </c>
      <c r="B164" s="147">
        <v>4</v>
      </c>
      <c r="C164" s="253" t="str">
        <f>VLOOKUP(B164,Presupuesto!$B$3:$D$14,2,TRUE)</f>
        <v>Mojon</v>
      </c>
      <c r="D164" s="253"/>
      <c r="E164" s="147" t="str">
        <f>VLOOKUP(B164,Presupuesto!$B$5:$D$14,3,TRUE)</f>
        <v>un</v>
      </c>
      <c r="G164"/>
    </row>
    <row r="165" spans="1:7" ht="15">
      <c r="A165" s="170" t="s">
        <v>171</v>
      </c>
      <c r="B165" s="170"/>
      <c r="C165" s="170"/>
      <c r="D165" s="170"/>
      <c r="E165" s="170"/>
      <c r="G165"/>
    </row>
    <row r="166" spans="1:7" ht="15">
      <c r="A166" s="155" t="s">
        <v>172</v>
      </c>
      <c r="B166" s="155" t="s">
        <v>173</v>
      </c>
      <c r="C166" s="155" t="s">
        <v>174</v>
      </c>
      <c r="D166" s="155" t="s">
        <v>175</v>
      </c>
      <c r="E166" s="155" t="s">
        <v>176</v>
      </c>
      <c r="G166"/>
    </row>
    <row r="167" spans="1:7" ht="15">
      <c r="A167" s="154" t="s">
        <v>177</v>
      </c>
      <c r="B167" s="153" t="s">
        <v>178</v>
      </c>
      <c r="C167" s="129">
        <v>0.05</v>
      </c>
      <c r="D167" s="118">
        <f>E199*C167</f>
        <v>4601.5124999999998</v>
      </c>
      <c r="E167" s="116">
        <f>D167</f>
        <v>4601.5124999999998</v>
      </c>
      <c r="G167"/>
    </row>
    <row r="168" spans="1:7">
      <c r="A168" s="154"/>
      <c r="B168" s="153"/>
      <c r="C168" s="129"/>
      <c r="D168" s="1">
        <f>E199*C168</f>
        <v>0</v>
      </c>
      <c r="E168" s="116">
        <f>D168</f>
        <v>0</v>
      </c>
    </row>
    <row r="169" spans="1:7">
      <c r="A169" s="158"/>
      <c r="B169" s="156"/>
      <c r="C169" s="154"/>
      <c r="D169" s="1"/>
      <c r="E169" s="116">
        <f t="shared" ref="E169" si="16">D169*C169</f>
        <v>0</v>
      </c>
    </row>
    <row r="170" spans="1:7">
      <c r="A170" s="158"/>
      <c r="B170" s="158"/>
      <c r="C170" s="158"/>
      <c r="D170" s="158" t="s">
        <v>179</v>
      </c>
      <c r="E170" s="116">
        <f>SUM(E167:E169)</f>
        <v>4601.5124999999998</v>
      </c>
    </row>
    <row r="171" spans="1:7">
      <c r="A171" s="170" t="s">
        <v>180</v>
      </c>
      <c r="B171" s="170"/>
      <c r="C171" s="170"/>
      <c r="D171" s="170"/>
      <c r="E171" s="170"/>
    </row>
    <row r="172" spans="1:7">
      <c r="A172" s="155" t="s">
        <v>172</v>
      </c>
      <c r="B172" s="155" t="s">
        <v>173</v>
      </c>
      <c r="C172" s="155" t="s">
        <v>181</v>
      </c>
      <c r="D172" s="155" t="s">
        <v>175</v>
      </c>
      <c r="E172" s="155" t="s">
        <v>176</v>
      </c>
    </row>
    <row r="173" spans="1:7">
      <c r="A173" s="154" t="s">
        <v>291</v>
      </c>
      <c r="B173" s="153" t="s">
        <v>161</v>
      </c>
      <c r="C173" s="229">
        <v>0.5</v>
      </c>
      <c r="D173" s="120">
        <v>32500</v>
      </c>
      <c r="E173" s="120">
        <f>C173*D173</f>
        <v>16250</v>
      </c>
      <c r="G173" s="222">
        <v>4675</v>
      </c>
    </row>
    <row r="174" spans="1:7">
      <c r="A174" s="154" t="s">
        <v>292</v>
      </c>
      <c r="B174" s="153" t="s">
        <v>188</v>
      </c>
      <c r="C174" s="229">
        <v>0.22500000000000001</v>
      </c>
      <c r="D174" s="120">
        <v>130900</v>
      </c>
      <c r="E174" s="120">
        <f>C174*D174</f>
        <v>29452.5</v>
      </c>
      <c r="G174" s="222">
        <v>2308</v>
      </c>
    </row>
    <row r="175" spans="1:7">
      <c r="A175" s="166" t="s">
        <v>305</v>
      </c>
      <c r="B175" s="156" t="s">
        <v>188</v>
      </c>
      <c r="C175" s="234">
        <v>0.22500000000000003</v>
      </c>
      <c r="D175" s="120">
        <v>76515.490000000005</v>
      </c>
      <c r="E175" s="120">
        <f t="shared" ref="E175:E180" si="17">C175*D175</f>
        <v>17215.985250000005</v>
      </c>
      <c r="F175" s="123"/>
      <c r="G175" s="222" t="s">
        <v>330</v>
      </c>
    </row>
    <row r="176" spans="1:7">
      <c r="A176" s="166" t="s">
        <v>295</v>
      </c>
      <c r="B176" s="156" t="s">
        <v>294</v>
      </c>
      <c r="C176" s="235">
        <v>0.25</v>
      </c>
      <c r="D176" s="120">
        <v>83270</v>
      </c>
      <c r="E176" s="120">
        <f t="shared" si="17"/>
        <v>20817.5</v>
      </c>
      <c r="F176" s="123"/>
      <c r="G176" s="222">
        <v>8481</v>
      </c>
    </row>
    <row r="177" spans="1:7">
      <c r="A177" s="166" t="s">
        <v>306</v>
      </c>
      <c r="B177" s="156" t="s">
        <v>162</v>
      </c>
      <c r="C177" s="235">
        <v>1</v>
      </c>
      <c r="D177" s="120">
        <v>11792</v>
      </c>
      <c r="E177" s="120">
        <f t="shared" si="17"/>
        <v>11792</v>
      </c>
      <c r="F177" s="123"/>
      <c r="G177" s="222">
        <v>13430</v>
      </c>
    </row>
    <row r="178" spans="1:7">
      <c r="A178" s="166" t="s">
        <v>307</v>
      </c>
      <c r="B178" s="156" t="s">
        <v>161</v>
      </c>
      <c r="C178" s="235">
        <v>0.25</v>
      </c>
      <c r="D178" s="120">
        <v>22828</v>
      </c>
      <c r="E178" s="120">
        <f t="shared" si="17"/>
        <v>5707</v>
      </c>
      <c r="F178" s="123"/>
      <c r="G178" s="222">
        <v>7270</v>
      </c>
    </row>
    <row r="179" spans="1:7">
      <c r="A179" s="162" t="s">
        <v>322</v>
      </c>
      <c r="B179" s="156" t="s">
        <v>323</v>
      </c>
      <c r="C179" s="220">
        <v>200</v>
      </c>
      <c r="D179" s="120">
        <v>25</v>
      </c>
      <c r="E179" s="120">
        <f t="shared" si="17"/>
        <v>5000</v>
      </c>
      <c r="F179" s="123"/>
      <c r="G179" s="222">
        <v>6098</v>
      </c>
    </row>
    <row r="180" spans="1:7">
      <c r="A180" s="162" t="s">
        <v>324</v>
      </c>
      <c r="B180" s="156" t="s">
        <v>276</v>
      </c>
      <c r="C180" s="220">
        <v>0.25</v>
      </c>
      <c r="D180" s="120">
        <v>137784</v>
      </c>
      <c r="E180" s="120">
        <f t="shared" si="17"/>
        <v>34446</v>
      </c>
      <c r="F180" s="123"/>
      <c r="G180" s="222">
        <v>9290</v>
      </c>
    </row>
    <row r="181" spans="1:7">
      <c r="A181" s="162"/>
      <c r="B181" s="156"/>
      <c r="C181" s="220"/>
      <c r="D181" s="120"/>
      <c r="E181" s="120"/>
      <c r="F181" s="123"/>
    </row>
    <row r="182" spans="1:7">
      <c r="A182" s="158"/>
      <c r="B182" s="158"/>
      <c r="C182" s="158"/>
      <c r="D182" s="158" t="s">
        <v>179</v>
      </c>
      <c r="E182" s="116">
        <f>SUM(E173:E180)</f>
        <v>140680.98525</v>
      </c>
    </row>
    <row r="183" spans="1:7">
      <c r="A183" s="170" t="s">
        <v>182</v>
      </c>
      <c r="B183" s="170"/>
      <c r="C183" s="170"/>
      <c r="D183" s="170"/>
      <c r="E183" s="170"/>
    </row>
    <row r="184" spans="1:7">
      <c r="A184" s="155" t="s">
        <v>172</v>
      </c>
      <c r="B184" s="155" t="s">
        <v>173</v>
      </c>
      <c r="C184" s="155" t="s">
        <v>174</v>
      </c>
      <c r="D184" s="155" t="s">
        <v>175</v>
      </c>
      <c r="E184" s="155" t="s">
        <v>176</v>
      </c>
    </row>
    <row r="185" spans="1:7" ht="33.75">
      <c r="A185" s="166" t="s">
        <v>266</v>
      </c>
      <c r="B185" s="156" t="s">
        <v>263</v>
      </c>
      <c r="C185" s="160">
        <v>8.3333333333333315E-3</v>
      </c>
      <c r="D185" s="120">
        <v>8352000</v>
      </c>
      <c r="E185" s="120">
        <f>C185*D185</f>
        <v>69599.999999999985</v>
      </c>
      <c r="G185" s="221">
        <v>9165</v>
      </c>
    </row>
    <row r="186" spans="1:7">
      <c r="A186" s="158"/>
      <c r="B186" s="156"/>
      <c r="C186" s="159"/>
      <c r="D186" s="120"/>
      <c r="E186" s="120"/>
    </row>
    <row r="187" spans="1:7">
      <c r="A187" s="158"/>
      <c r="B187" s="156"/>
      <c r="C187" s="159"/>
      <c r="D187" s="120"/>
      <c r="E187" s="120"/>
    </row>
    <row r="188" spans="1:7">
      <c r="A188" s="158"/>
      <c r="B188" s="156"/>
      <c r="C188" s="159"/>
      <c r="D188" s="120"/>
      <c r="E188" s="120"/>
    </row>
    <row r="189" spans="1:7">
      <c r="A189" s="158"/>
      <c r="B189" s="156"/>
      <c r="C189" s="160"/>
      <c r="D189" s="116"/>
      <c r="E189" s="116"/>
    </row>
    <row r="190" spans="1:7" ht="15">
      <c r="A190" s="158"/>
      <c r="B190" s="158"/>
      <c r="C190" s="158"/>
      <c r="D190" s="158" t="s">
        <v>179</v>
      </c>
      <c r="E190" s="116">
        <f>SUM(E185:E189)</f>
        <v>69599.999999999985</v>
      </c>
      <c r="G190"/>
    </row>
    <row r="191" spans="1:7" ht="15">
      <c r="A191" s="170" t="s">
        <v>183</v>
      </c>
      <c r="B191" s="170"/>
      <c r="C191" s="170"/>
      <c r="D191" s="170"/>
      <c r="E191" s="170"/>
      <c r="G191"/>
    </row>
    <row r="192" spans="1:7" ht="15">
      <c r="A192" s="155" t="s">
        <v>172</v>
      </c>
      <c r="B192" s="155" t="s">
        <v>173</v>
      </c>
      <c r="C192" s="155" t="s">
        <v>174</v>
      </c>
      <c r="D192" s="155" t="s">
        <v>184</v>
      </c>
      <c r="E192" s="155" t="s">
        <v>176</v>
      </c>
      <c r="G192"/>
    </row>
    <row r="193" spans="1:7" ht="15">
      <c r="A193" s="158" t="str">
        <f>CUADRILLAS!A51</f>
        <v>CUADRILLA 10 (1 Topografo + 1 Cadenero)</v>
      </c>
      <c r="B193" s="156" t="s">
        <v>163</v>
      </c>
      <c r="C193" s="128">
        <v>0.24999999999999994</v>
      </c>
      <c r="D193" s="120">
        <f>VLOOKUP(A193,CUADRILLAS!$A$13:$J$51,10,FALSE)</f>
        <v>368121</v>
      </c>
      <c r="E193" s="119">
        <f>C193*D193</f>
        <v>92030.249999999985</v>
      </c>
      <c r="F193" s="123"/>
      <c r="G193"/>
    </row>
    <row r="194" spans="1:7" ht="15">
      <c r="A194" s="158"/>
      <c r="B194" s="156"/>
      <c r="C194" s="157"/>
      <c r="D194" s="118"/>
      <c r="E194" s="119">
        <f>C194*D194</f>
        <v>0</v>
      </c>
      <c r="F194" s="123"/>
      <c r="G194"/>
    </row>
    <row r="195" spans="1:7" ht="15">
      <c r="A195" s="158"/>
      <c r="B195" s="156"/>
      <c r="C195" s="157"/>
      <c r="D195" s="118"/>
      <c r="E195" s="119">
        <f>C195*D195</f>
        <v>0</v>
      </c>
      <c r="F195" s="123"/>
      <c r="G195"/>
    </row>
    <row r="196" spans="1:7" ht="15">
      <c r="A196" s="158"/>
      <c r="B196" s="156"/>
      <c r="C196" s="157"/>
      <c r="D196" s="118"/>
      <c r="E196" s="119"/>
      <c r="F196" s="123"/>
      <c r="G196"/>
    </row>
    <row r="197" spans="1:7" ht="15">
      <c r="A197" s="158"/>
      <c r="B197" s="156"/>
      <c r="C197" s="157"/>
      <c r="D197" s="118"/>
      <c r="E197" s="119"/>
      <c r="F197" s="123"/>
      <c r="G197"/>
    </row>
    <row r="198" spans="1:7" ht="15">
      <c r="A198" s="158"/>
      <c r="B198" s="156"/>
      <c r="C198" s="158"/>
      <c r="D198" s="120"/>
      <c r="E198" s="119"/>
      <c r="G198"/>
    </row>
    <row r="199" spans="1:7">
      <c r="A199" s="158"/>
      <c r="B199" s="158"/>
      <c r="C199" s="158"/>
      <c r="D199" s="158" t="s">
        <v>179</v>
      </c>
      <c r="E199" s="115">
        <f>SUM(E193:E198)</f>
        <v>92030.249999999985</v>
      </c>
    </row>
    <row r="200" spans="1:7">
      <c r="A200" s="170" t="s">
        <v>185</v>
      </c>
      <c r="B200" s="170"/>
      <c r="C200" s="170"/>
      <c r="D200" s="170"/>
      <c r="E200" s="170"/>
    </row>
    <row r="201" spans="1:7">
      <c r="A201" s="155" t="s">
        <v>172</v>
      </c>
      <c r="B201" s="155" t="s">
        <v>173</v>
      </c>
      <c r="C201" s="155" t="s">
        <v>181</v>
      </c>
      <c r="D201" s="155" t="s">
        <v>175</v>
      </c>
      <c r="E201" s="155" t="s">
        <v>176</v>
      </c>
    </row>
    <row r="202" spans="1:7">
      <c r="A202" s="158" t="s">
        <v>268</v>
      </c>
      <c r="B202" s="156" t="s">
        <v>161</v>
      </c>
      <c r="C202" s="145">
        <f t="shared" ref="C202:C207" si="18">$C$47</f>
        <v>2.9508671823621404E-3</v>
      </c>
      <c r="D202" s="120">
        <v>71019</v>
      </c>
      <c r="E202" s="116">
        <f t="shared" ref="E202:E207" si="19">D202*C202</f>
        <v>209.56763642417684</v>
      </c>
      <c r="G202" s="113">
        <v>9286</v>
      </c>
    </row>
    <row r="203" spans="1:7">
      <c r="A203" s="158" t="s">
        <v>270</v>
      </c>
      <c r="B203" s="156" t="s">
        <v>267</v>
      </c>
      <c r="C203" s="145">
        <f t="shared" si="18"/>
        <v>2.9508671823621404E-3</v>
      </c>
      <c r="D203" s="120">
        <v>130000</v>
      </c>
      <c r="E203" s="116">
        <f t="shared" si="19"/>
        <v>383.61273370707823</v>
      </c>
      <c r="G203" s="113">
        <v>7823</v>
      </c>
    </row>
    <row r="204" spans="1:7">
      <c r="A204" s="158" t="s">
        <v>271</v>
      </c>
      <c r="B204" s="156" t="s">
        <v>161</v>
      </c>
      <c r="C204" s="145">
        <f t="shared" si="18"/>
        <v>2.9508671823621404E-3</v>
      </c>
      <c r="D204" s="120">
        <v>7735</v>
      </c>
      <c r="E204" s="116">
        <f t="shared" si="19"/>
        <v>22.824957655571154</v>
      </c>
      <c r="G204" s="113">
        <v>7735</v>
      </c>
    </row>
    <row r="205" spans="1:7">
      <c r="A205" s="158" t="s">
        <v>272</v>
      </c>
      <c r="B205" s="156" t="s">
        <v>161</v>
      </c>
      <c r="C205" s="145">
        <f t="shared" si="18"/>
        <v>2.9508671823621404E-3</v>
      </c>
      <c r="D205" s="120">
        <v>24000</v>
      </c>
      <c r="E205" s="116">
        <f t="shared" si="19"/>
        <v>70.820812376691364</v>
      </c>
      <c r="G205" s="113">
        <v>7580</v>
      </c>
    </row>
    <row r="206" spans="1:7">
      <c r="A206" s="158" t="s">
        <v>273</v>
      </c>
      <c r="B206" s="156" t="s">
        <v>161</v>
      </c>
      <c r="C206" s="145">
        <f t="shared" si="18"/>
        <v>2.9508671823621404E-3</v>
      </c>
      <c r="D206" s="120">
        <v>30821</v>
      </c>
      <c r="E206" s="116">
        <f t="shared" si="19"/>
        <v>90.948677427583533</v>
      </c>
      <c r="G206" s="113">
        <v>7575</v>
      </c>
    </row>
    <row r="207" spans="1:7">
      <c r="A207" s="158" t="s">
        <v>269</v>
      </c>
      <c r="B207" s="156" t="s">
        <v>161</v>
      </c>
      <c r="C207" s="145">
        <f t="shared" si="18"/>
        <v>2.9508671823621404E-3</v>
      </c>
      <c r="D207" s="120">
        <v>10591</v>
      </c>
      <c r="E207" s="116">
        <f t="shared" si="19"/>
        <v>31.252634328397431</v>
      </c>
      <c r="G207" s="113">
        <v>7846</v>
      </c>
    </row>
    <row r="208" spans="1:7">
      <c r="A208" s="158"/>
      <c r="B208" s="156"/>
      <c r="C208" s="159"/>
      <c r="D208" s="116"/>
      <c r="E208" s="116"/>
    </row>
    <row r="209" spans="1:7">
      <c r="A209" s="158"/>
      <c r="B209" s="156"/>
      <c r="C209" s="158"/>
      <c r="D209" s="116"/>
      <c r="E209" s="116"/>
    </row>
    <row r="210" spans="1:7">
      <c r="A210" s="158"/>
      <c r="B210" s="158"/>
      <c r="C210" s="158"/>
      <c r="D210" s="158" t="s">
        <v>179</v>
      </c>
      <c r="E210" s="116">
        <f>SUM(E202:E209)</f>
        <v>809.02745191949862</v>
      </c>
    </row>
    <row r="211" spans="1:7">
      <c r="A211" s="158"/>
      <c r="B211" s="130"/>
      <c r="C211" s="130"/>
      <c r="D211" s="130" t="s">
        <v>186</v>
      </c>
      <c r="E211" s="116">
        <f>E210+E199+E190+E182+E170</f>
        <v>307721.77520191943</v>
      </c>
    </row>
    <row r="212" spans="1:7" ht="15">
      <c r="A212" s="158"/>
      <c r="B212" s="156"/>
      <c r="C212" s="158"/>
      <c r="D212" s="161" t="s">
        <v>187</v>
      </c>
      <c r="E212" s="164">
        <f>+ROUND(E211,0)</f>
        <v>307722</v>
      </c>
      <c r="G212"/>
    </row>
    <row r="213" spans="1:7" ht="15">
      <c r="A213" s="158"/>
      <c r="B213" s="156"/>
      <c r="C213" s="158"/>
      <c r="D213" s="130"/>
      <c r="E213" s="164"/>
      <c r="G213"/>
    </row>
    <row r="214" spans="1:7" ht="25.5" customHeight="1">
      <c r="A214" s="147" t="s">
        <v>170</v>
      </c>
      <c r="B214" s="147">
        <v>5</v>
      </c>
      <c r="C214" s="253" t="str">
        <f>VLOOKUP(B214,Presupuesto!$B$3:$D$14,2,TRUE)</f>
        <v>Rocería</v>
      </c>
      <c r="D214" s="253"/>
      <c r="E214" s="147" t="str">
        <f>VLOOKUP(B214,Presupuesto!$B$5:$D$14,3,TRUE)</f>
        <v>m</v>
      </c>
      <c r="G214"/>
    </row>
    <row r="215" spans="1:7" ht="15">
      <c r="A215" s="170" t="s">
        <v>171</v>
      </c>
      <c r="B215" s="170"/>
      <c r="C215" s="170"/>
      <c r="D215" s="170"/>
      <c r="E215" s="170"/>
      <c r="G215"/>
    </row>
    <row r="216" spans="1:7" ht="15">
      <c r="A216" s="155" t="s">
        <v>172</v>
      </c>
      <c r="B216" s="155" t="s">
        <v>173</v>
      </c>
      <c r="C216" s="155" t="s">
        <v>174</v>
      </c>
      <c r="D216" s="155" t="s">
        <v>175</v>
      </c>
      <c r="E216" s="155" t="s">
        <v>176</v>
      </c>
      <c r="G216"/>
    </row>
    <row r="217" spans="1:7" ht="15">
      <c r="A217" s="154" t="s">
        <v>177</v>
      </c>
      <c r="B217" s="153" t="s">
        <v>178</v>
      </c>
      <c r="C217" s="129">
        <v>0.05</v>
      </c>
      <c r="D217" s="118">
        <f>E240*C217</f>
        <v>31.600405000000002</v>
      </c>
      <c r="E217" s="116">
        <f>D217</f>
        <v>31.600405000000002</v>
      </c>
      <c r="G217"/>
    </row>
    <row r="218" spans="1:7">
      <c r="A218" s="158"/>
      <c r="B218" s="156"/>
      <c r="C218" s="154"/>
      <c r="D218" s="1"/>
      <c r="E218" s="116">
        <f t="shared" ref="E218" si="20">D218*C218</f>
        <v>0</v>
      </c>
    </row>
    <row r="219" spans="1:7">
      <c r="A219" s="158"/>
      <c r="B219" s="158"/>
      <c r="C219" s="158"/>
      <c r="D219" s="158" t="s">
        <v>179</v>
      </c>
      <c r="E219" s="116">
        <f>SUM(E217:E218)</f>
        <v>31.600405000000002</v>
      </c>
    </row>
    <row r="220" spans="1:7">
      <c r="A220" s="170" t="s">
        <v>180</v>
      </c>
      <c r="B220" s="170"/>
      <c r="C220" s="170"/>
      <c r="D220" s="170"/>
      <c r="E220" s="170"/>
    </row>
    <row r="221" spans="1:7">
      <c r="A221" s="155" t="s">
        <v>172</v>
      </c>
      <c r="B221" s="155" t="s">
        <v>173</v>
      </c>
      <c r="C221" s="155" t="s">
        <v>181</v>
      </c>
      <c r="D221" s="155" t="s">
        <v>175</v>
      </c>
      <c r="E221" s="155" t="s">
        <v>176</v>
      </c>
    </row>
    <row r="222" spans="1:7">
      <c r="A222" s="166"/>
      <c r="B222" s="156"/>
      <c r="C222" s="160"/>
      <c r="D222" s="1"/>
      <c r="E222" s="119">
        <f>C222*D222</f>
        <v>0</v>
      </c>
      <c r="F222" s="123"/>
    </row>
    <row r="223" spans="1:7">
      <c r="A223" s="158"/>
      <c r="B223" s="156"/>
      <c r="C223" s="154"/>
      <c r="D223" s="1"/>
      <c r="E223" s="116"/>
      <c r="F223" s="117"/>
    </row>
    <row r="224" spans="1:7">
      <c r="A224" s="158"/>
      <c r="B224" s="156"/>
      <c r="C224" s="158"/>
      <c r="D224" s="116"/>
      <c r="E224" s="116"/>
    </row>
    <row r="225" spans="1:7">
      <c r="A225" s="158"/>
      <c r="B225" s="158"/>
      <c r="C225" s="158"/>
      <c r="D225" s="158" t="s">
        <v>179</v>
      </c>
      <c r="E225" s="116">
        <f>SUM(E222:E223)</f>
        <v>0</v>
      </c>
    </row>
    <row r="226" spans="1:7">
      <c r="A226" s="170" t="s">
        <v>182</v>
      </c>
      <c r="B226" s="170"/>
      <c r="C226" s="170"/>
      <c r="D226" s="170"/>
      <c r="E226" s="170"/>
    </row>
    <row r="227" spans="1:7">
      <c r="A227" s="155" t="s">
        <v>172</v>
      </c>
      <c r="B227" s="155" t="s">
        <v>173</v>
      </c>
      <c r="C227" s="155" t="s">
        <v>174</v>
      </c>
      <c r="D227" s="155" t="s">
        <v>175</v>
      </c>
      <c r="E227" s="155" t="s">
        <v>176</v>
      </c>
    </row>
    <row r="228" spans="1:7" ht="33.75">
      <c r="A228" s="166" t="s">
        <v>266</v>
      </c>
      <c r="B228" s="156" t="s">
        <v>263</v>
      </c>
      <c r="C228" s="236">
        <v>6.1199999999999997E-5</v>
      </c>
      <c r="D228" s="120">
        <v>8352000</v>
      </c>
      <c r="E228" s="120">
        <f>C228*D228</f>
        <v>511.14239999999995</v>
      </c>
      <c r="G228" s="221">
        <v>9165</v>
      </c>
    </row>
    <row r="229" spans="1:7">
      <c r="A229" s="158"/>
      <c r="B229" s="156"/>
      <c r="C229" s="127"/>
      <c r="D229" s="120"/>
      <c r="E229" s="120"/>
    </row>
    <row r="230" spans="1:7">
      <c r="A230" s="158"/>
      <c r="B230" s="156"/>
      <c r="C230" s="127"/>
      <c r="D230" s="120"/>
      <c r="E230" s="120"/>
    </row>
    <row r="231" spans="1:7">
      <c r="A231" s="158"/>
      <c r="B231" s="158"/>
      <c r="C231" s="158"/>
      <c r="D231" s="158" t="s">
        <v>179</v>
      </c>
      <c r="E231" s="116">
        <f>SUM(E228:E230)</f>
        <v>511.14239999999995</v>
      </c>
    </row>
    <row r="232" spans="1:7">
      <c r="A232" s="170" t="s">
        <v>183</v>
      </c>
      <c r="B232" s="170"/>
      <c r="C232" s="170"/>
      <c r="D232" s="170"/>
      <c r="E232" s="170"/>
    </row>
    <row r="233" spans="1:7" ht="15">
      <c r="A233" s="155" t="s">
        <v>172</v>
      </c>
      <c r="B233" s="155" t="s">
        <v>173</v>
      </c>
      <c r="C233" s="155" t="s">
        <v>174</v>
      </c>
      <c r="D233" s="155" t="s">
        <v>184</v>
      </c>
      <c r="E233" s="155" t="s">
        <v>176</v>
      </c>
      <c r="G233"/>
    </row>
    <row r="234" spans="1:7" ht="15">
      <c r="A234" s="158" t="str">
        <f>CUADRILLAS!A19</f>
        <v>CUADRILLA 2 (2 ayudantes)</v>
      </c>
      <c r="B234" s="156" t="s">
        <v>163</v>
      </c>
      <c r="C234" s="233">
        <v>1.8500000000000001E-3</v>
      </c>
      <c r="D234" s="120">
        <f>VLOOKUP(A234,CUADRILLAS!$A$13:$J$51,10,FALSE)</f>
        <v>170813</v>
      </c>
      <c r="E234" s="119">
        <f>C234*D234</f>
        <v>316.00405000000001</v>
      </c>
      <c r="F234" s="123"/>
      <c r="G234"/>
    </row>
    <row r="235" spans="1:7" ht="15">
      <c r="A235" s="158" t="str">
        <f>CUADRILLAS!A19</f>
        <v>CUADRILLA 2 (2 ayudantes)</v>
      </c>
      <c r="B235" s="156" t="s">
        <v>163</v>
      </c>
      <c r="C235" s="233">
        <f>C234</f>
        <v>1.8500000000000001E-3</v>
      </c>
      <c r="D235" s="120">
        <f>VLOOKUP(A235,CUADRILLAS!$A$13:$J$51,10,FALSE)</f>
        <v>170813</v>
      </c>
      <c r="E235" s="119">
        <f t="shared" ref="E235:E236" si="21">C235*D235</f>
        <v>316.00405000000001</v>
      </c>
      <c r="F235" s="123"/>
      <c r="G235"/>
    </row>
    <row r="236" spans="1:7" ht="15">
      <c r="A236" s="158"/>
      <c r="B236" s="156"/>
      <c r="C236" s="233"/>
      <c r="D236" s="120"/>
      <c r="E236" s="119">
        <f t="shared" si="21"/>
        <v>0</v>
      </c>
      <c r="G236"/>
    </row>
    <row r="237" spans="1:7" ht="15">
      <c r="A237" s="158"/>
      <c r="B237" s="156"/>
      <c r="C237" s="128"/>
      <c r="D237" s="120"/>
      <c r="E237" s="119"/>
      <c r="G237"/>
    </row>
    <row r="238" spans="1:7" ht="15">
      <c r="A238" s="158"/>
      <c r="B238" s="156"/>
      <c r="C238" s="128"/>
      <c r="D238" s="118"/>
      <c r="E238" s="119"/>
      <c r="G238"/>
    </row>
    <row r="239" spans="1:7" ht="15">
      <c r="A239" s="158"/>
      <c r="B239" s="156"/>
      <c r="C239" s="128"/>
      <c r="D239" s="118"/>
      <c r="E239" s="119"/>
      <c r="G239"/>
    </row>
    <row r="240" spans="1:7">
      <c r="A240" s="158"/>
      <c r="B240" s="158"/>
      <c r="C240" s="158"/>
      <c r="D240" s="158" t="s">
        <v>179</v>
      </c>
      <c r="E240" s="115">
        <f>SUM(E234:E239)</f>
        <v>632.00810000000001</v>
      </c>
    </row>
    <row r="241" spans="1:7">
      <c r="A241" s="170" t="s">
        <v>185</v>
      </c>
      <c r="B241" s="170"/>
      <c r="C241" s="170"/>
      <c r="D241" s="170"/>
      <c r="E241" s="170"/>
    </row>
    <row r="242" spans="1:7">
      <c r="A242" s="155" t="s">
        <v>172</v>
      </c>
      <c r="B242" s="155" t="s">
        <v>173</v>
      </c>
      <c r="C242" s="155" t="s">
        <v>181</v>
      </c>
      <c r="D242" s="155" t="s">
        <v>175</v>
      </c>
      <c r="E242" s="155" t="s">
        <v>176</v>
      </c>
    </row>
    <row r="243" spans="1:7">
      <c r="A243" s="158" t="s">
        <v>268</v>
      </c>
      <c r="B243" s="156" t="s">
        <v>161</v>
      </c>
      <c r="C243" s="145">
        <f t="shared" ref="C243:C248" si="22">$C$47</f>
        <v>2.9508671823621404E-3</v>
      </c>
      <c r="D243" s="120">
        <v>71019</v>
      </c>
      <c r="E243" s="116">
        <f t="shared" ref="E243:E248" si="23">D243*C243</f>
        <v>209.56763642417684</v>
      </c>
      <c r="G243" s="221">
        <v>9286</v>
      </c>
    </row>
    <row r="244" spans="1:7">
      <c r="A244" s="158" t="s">
        <v>270</v>
      </c>
      <c r="B244" s="156" t="s">
        <v>267</v>
      </c>
      <c r="C244" s="145">
        <f t="shared" si="22"/>
        <v>2.9508671823621404E-3</v>
      </c>
      <c r="D244" s="120">
        <v>130000</v>
      </c>
      <c r="E244" s="116">
        <f t="shared" si="23"/>
        <v>383.61273370707823</v>
      </c>
      <c r="G244" s="221">
        <v>7823</v>
      </c>
    </row>
    <row r="245" spans="1:7">
      <c r="A245" s="158" t="s">
        <v>271</v>
      </c>
      <c r="B245" s="156" t="s">
        <v>161</v>
      </c>
      <c r="C245" s="145">
        <f t="shared" si="22"/>
        <v>2.9508671823621404E-3</v>
      </c>
      <c r="D245" s="120">
        <v>7735</v>
      </c>
      <c r="E245" s="116">
        <f t="shared" si="23"/>
        <v>22.824957655571154</v>
      </c>
      <c r="G245" s="221">
        <v>7735</v>
      </c>
    </row>
    <row r="246" spans="1:7">
      <c r="A246" s="158" t="s">
        <v>272</v>
      </c>
      <c r="B246" s="156" t="s">
        <v>161</v>
      </c>
      <c r="C246" s="145">
        <f t="shared" si="22"/>
        <v>2.9508671823621404E-3</v>
      </c>
      <c r="D246" s="120">
        <v>24000</v>
      </c>
      <c r="E246" s="116">
        <f t="shared" si="23"/>
        <v>70.820812376691364</v>
      </c>
      <c r="G246" s="221">
        <v>7580</v>
      </c>
    </row>
    <row r="247" spans="1:7">
      <c r="A247" s="158" t="s">
        <v>273</v>
      </c>
      <c r="B247" s="156" t="s">
        <v>161</v>
      </c>
      <c r="C247" s="145">
        <f t="shared" si="22"/>
        <v>2.9508671823621404E-3</v>
      </c>
      <c r="D247" s="120">
        <v>30821</v>
      </c>
      <c r="E247" s="116">
        <f t="shared" si="23"/>
        <v>90.948677427583533</v>
      </c>
      <c r="G247" s="221">
        <v>7575</v>
      </c>
    </row>
    <row r="248" spans="1:7">
      <c r="A248" s="158" t="s">
        <v>269</v>
      </c>
      <c r="B248" s="156" t="s">
        <v>161</v>
      </c>
      <c r="C248" s="145">
        <f t="shared" si="22"/>
        <v>2.9508671823621404E-3</v>
      </c>
      <c r="D248" s="120">
        <v>10591</v>
      </c>
      <c r="E248" s="116">
        <f t="shared" si="23"/>
        <v>31.252634328397431</v>
      </c>
      <c r="G248" s="221">
        <v>7846</v>
      </c>
    </row>
    <row r="249" spans="1:7">
      <c r="A249" s="158"/>
      <c r="B249" s="156"/>
      <c r="C249" s="159"/>
      <c r="D249" s="116"/>
      <c r="E249" s="116"/>
    </row>
    <row r="250" spans="1:7">
      <c r="A250" s="158"/>
      <c r="B250" s="156"/>
      <c r="C250" s="158"/>
      <c r="D250" s="116"/>
      <c r="E250" s="116"/>
    </row>
    <row r="251" spans="1:7">
      <c r="A251" s="158"/>
      <c r="B251" s="158"/>
      <c r="C251" s="158"/>
      <c r="D251" s="158" t="s">
        <v>179</v>
      </c>
      <c r="E251" s="116">
        <f>SUM(E243:E250)</f>
        <v>809.02745191949862</v>
      </c>
    </row>
    <row r="252" spans="1:7">
      <c r="A252" s="158"/>
      <c r="B252" s="130"/>
      <c r="C252" s="130"/>
      <c r="D252" s="130" t="s">
        <v>186</v>
      </c>
      <c r="E252" s="116">
        <f>E251+E240+E231+E225+E219</f>
        <v>1983.7783569194985</v>
      </c>
    </row>
    <row r="253" spans="1:7">
      <c r="A253" s="158"/>
      <c r="B253" s="156"/>
      <c r="C253" s="158"/>
      <c r="D253" s="161" t="s">
        <v>187</v>
      </c>
      <c r="E253" s="164">
        <f>+ROUND(E252,0)</f>
        <v>1984</v>
      </c>
    </row>
    <row r="254" spans="1:7" ht="14.1" customHeight="1">
      <c r="A254" s="158"/>
      <c r="B254" s="156"/>
      <c r="C254" s="158"/>
      <c r="D254" s="130"/>
      <c r="E254" s="164"/>
      <c r="G254"/>
    </row>
    <row r="255" spans="1:7" ht="38.1" customHeight="1">
      <c r="A255" s="147" t="s">
        <v>170</v>
      </c>
      <c r="B255" s="147">
        <v>6</v>
      </c>
      <c r="C255" s="253" t="str">
        <f>VLOOKUP(B255,Presupuesto!$B$3:$D$14,2,TRUE)</f>
        <v>Suministro e instalación de Poste de plastico reciclado, h=2.5m (sección de 11×11cm, para 9 hilos)</v>
      </c>
      <c r="D255" s="253"/>
      <c r="E255" s="147" t="str">
        <f>VLOOKUP(B255,Presupuesto!$B$5:$D$14,3,TRUE)</f>
        <v>un</v>
      </c>
      <c r="G255"/>
    </row>
    <row r="256" spans="1:7" ht="15">
      <c r="A256" s="170" t="s">
        <v>171</v>
      </c>
      <c r="B256" s="170"/>
      <c r="C256" s="170"/>
      <c r="D256" s="170"/>
      <c r="E256" s="170"/>
      <c r="G256"/>
    </row>
    <row r="257" spans="1:7">
      <c r="A257" s="155" t="s">
        <v>172</v>
      </c>
      <c r="B257" s="155" t="s">
        <v>173</v>
      </c>
      <c r="C257" s="155" t="s">
        <v>174</v>
      </c>
      <c r="D257" s="155" t="s">
        <v>175</v>
      </c>
      <c r="E257" s="155" t="s">
        <v>176</v>
      </c>
    </row>
    <row r="258" spans="1:7">
      <c r="A258" s="158" t="s">
        <v>298</v>
      </c>
      <c r="B258" s="156" t="s">
        <v>297</v>
      </c>
      <c r="C258" s="167">
        <v>0.12</v>
      </c>
      <c r="D258" s="120">
        <v>4150.3396861267711</v>
      </c>
      <c r="E258" s="116">
        <f>D258*C258</f>
        <v>498.04076233521249</v>
      </c>
      <c r="G258" s="221" t="s">
        <v>308</v>
      </c>
    </row>
    <row r="259" spans="1:7">
      <c r="A259" s="158" t="s">
        <v>177</v>
      </c>
      <c r="B259" s="156" t="s">
        <v>178</v>
      </c>
      <c r="C259" s="167">
        <v>0.05</v>
      </c>
      <c r="D259" s="120">
        <f>E285</f>
        <v>5261.1216000000004</v>
      </c>
      <c r="E259" s="116">
        <f>D259*C259</f>
        <v>263.05608000000001</v>
      </c>
    </row>
    <row r="260" spans="1:7">
      <c r="A260" s="158"/>
      <c r="B260" s="156"/>
      <c r="C260" s="158"/>
      <c r="D260" s="120"/>
      <c r="E260" s="116"/>
    </row>
    <row r="261" spans="1:7">
      <c r="A261" s="158"/>
      <c r="B261" s="156"/>
      <c r="C261" s="154"/>
      <c r="D261" s="1"/>
      <c r="E261" s="116"/>
    </row>
    <row r="262" spans="1:7">
      <c r="A262" s="158"/>
      <c r="B262" s="158"/>
      <c r="C262" s="158"/>
      <c r="D262" s="158" t="s">
        <v>179</v>
      </c>
      <c r="E262" s="116">
        <f>SUM(E258:E261)</f>
        <v>761.0968423352125</v>
      </c>
    </row>
    <row r="263" spans="1:7">
      <c r="A263" s="170" t="s">
        <v>180</v>
      </c>
      <c r="B263" s="170"/>
      <c r="C263" s="170"/>
      <c r="D263" s="170"/>
      <c r="E263" s="170"/>
    </row>
    <row r="264" spans="1:7">
      <c r="A264" s="155" t="s">
        <v>172</v>
      </c>
      <c r="B264" s="155" t="s">
        <v>173</v>
      </c>
      <c r="C264" s="155" t="s">
        <v>181</v>
      </c>
      <c r="D264" s="155" t="s">
        <v>175</v>
      </c>
      <c r="E264" s="155" t="s">
        <v>176</v>
      </c>
    </row>
    <row r="265" spans="1:7">
      <c r="A265" s="154" t="s">
        <v>299</v>
      </c>
      <c r="B265" s="156" t="s">
        <v>162</v>
      </c>
      <c r="C265" s="143">
        <v>1</v>
      </c>
      <c r="D265" s="237">
        <v>138412.33333333334</v>
      </c>
      <c r="E265" s="120">
        <f>C265*D265</f>
        <v>138412.33333333334</v>
      </c>
      <c r="F265" s="117"/>
      <c r="G265" s="221" t="s">
        <v>329</v>
      </c>
    </row>
    <row r="266" spans="1:7">
      <c r="A266" s="154" t="s">
        <v>291</v>
      </c>
      <c r="B266" s="153" t="s">
        <v>161</v>
      </c>
      <c r="C266" s="145">
        <v>0.13910400000000001</v>
      </c>
      <c r="D266" s="120">
        <v>32500</v>
      </c>
      <c r="E266" s="120">
        <f>C266*D266</f>
        <v>4520.88</v>
      </c>
      <c r="G266" s="221">
        <v>4675</v>
      </c>
    </row>
    <row r="267" spans="1:7">
      <c r="A267" s="154" t="s">
        <v>300</v>
      </c>
      <c r="B267" s="153" t="s">
        <v>188</v>
      </c>
      <c r="C267" s="145">
        <v>6.6074400000000005E-2</v>
      </c>
      <c r="D267" s="120">
        <v>7140</v>
      </c>
      <c r="E267" s="120">
        <f t="shared" ref="E267:E270" si="24">C267*D267</f>
        <v>471.77121600000004</v>
      </c>
      <c r="G267" s="221">
        <v>2910</v>
      </c>
    </row>
    <row r="268" spans="1:7">
      <c r="A268" s="162" t="s">
        <v>322</v>
      </c>
      <c r="B268" s="156" t="s">
        <v>323</v>
      </c>
      <c r="C268" s="220">
        <v>12</v>
      </c>
      <c r="D268" s="120">
        <v>25</v>
      </c>
      <c r="E268" s="120">
        <f t="shared" si="24"/>
        <v>300</v>
      </c>
      <c r="G268" s="221">
        <v>6098</v>
      </c>
    </row>
    <row r="269" spans="1:7">
      <c r="A269" s="162" t="s">
        <v>324</v>
      </c>
      <c r="B269" s="156" t="s">
        <v>276</v>
      </c>
      <c r="C269" s="220">
        <v>1.0325927648578981E-3</v>
      </c>
      <c r="D269" s="120">
        <v>137784</v>
      </c>
      <c r="E269" s="120">
        <f t="shared" si="24"/>
        <v>142.27476151318064</v>
      </c>
      <c r="G269" s="221">
        <v>9290</v>
      </c>
    </row>
    <row r="270" spans="1:7">
      <c r="A270" s="162" t="s">
        <v>325</v>
      </c>
      <c r="B270" s="156" t="s">
        <v>276</v>
      </c>
      <c r="C270" s="220">
        <v>5.1579638242904569E-4</v>
      </c>
      <c r="D270" s="120">
        <v>193718</v>
      </c>
      <c r="E270" s="120">
        <f t="shared" si="24"/>
        <v>99.919043611389867</v>
      </c>
      <c r="G270" s="221">
        <v>8483</v>
      </c>
    </row>
    <row r="271" spans="1:7">
      <c r="A271" s="158"/>
      <c r="B271" s="156"/>
      <c r="C271" s="158"/>
      <c r="D271" s="116"/>
      <c r="E271" s="116"/>
    </row>
    <row r="272" spans="1:7">
      <c r="A272" s="158"/>
      <c r="B272" s="158"/>
      <c r="C272" s="158"/>
      <c r="D272" s="158" t="s">
        <v>179</v>
      </c>
      <c r="E272" s="116">
        <f>SUM(E265:E271)</f>
        <v>143947.17835445789</v>
      </c>
    </row>
    <row r="273" spans="1:7">
      <c r="A273" s="170" t="s">
        <v>182</v>
      </c>
      <c r="B273" s="170"/>
      <c r="C273" s="170"/>
      <c r="D273" s="170"/>
      <c r="E273" s="170"/>
    </row>
    <row r="274" spans="1:7">
      <c r="A274" s="155" t="s">
        <v>172</v>
      </c>
      <c r="B274" s="155" t="s">
        <v>173</v>
      </c>
      <c r="C274" s="155" t="s">
        <v>174</v>
      </c>
      <c r="D274" s="155" t="s">
        <v>175</v>
      </c>
      <c r="E274" s="155" t="s">
        <v>176</v>
      </c>
    </row>
    <row r="275" spans="1:7" ht="33.75">
      <c r="A275" s="166" t="s">
        <v>266</v>
      </c>
      <c r="B275" s="156" t="s">
        <v>263</v>
      </c>
      <c r="C275" s="160">
        <v>4.0000000000000002E-4</v>
      </c>
      <c r="D275" s="120">
        <v>8352000</v>
      </c>
      <c r="E275" s="120">
        <f>C275*D275</f>
        <v>3340.8</v>
      </c>
      <c r="G275" s="221">
        <v>9165</v>
      </c>
    </row>
    <row r="276" spans="1:7" ht="33.75">
      <c r="A276" s="166" t="s">
        <v>266</v>
      </c>
      <c r="B276" s="156" t="s">
        <v>263</v>
      </c>
      <c r="C276" s="160">
        <v>1.551831160769708E-4</v>
      </c>
      <c r="D276" s="120">
        <v>8352000</v>
      </c>
      <c r="E276" s="120">
        <f>C276*D276</f>
        <v>1296.0893854748601</v>
      </c>
      <c r="G276" s="221">
        <v>9165</v>
      </c>
    </row>
    <row r="277" spans="1:7">
      <c r="A277" s="166"/>
      <c r="B277" s="156"/>
      <c r="C277" s="160"/>
      <c r="D277" s="120"/>
      <c r="E277" s="120">
        <f>C277*D277</f>
        <v>0</v>
      </c>
    </row>
    <row r="278" spans="1:7">
      <c r="A278" s="166"/>
      <c r="B278" s="156"/>
      <c r="C278" s="160"/>
      <c r="D278" s="120"/>
      <c r="E278" s="120"/>
    </row>
    <row r="279" spans="1:7">
      <c r="A279" s="158"/>
      <c r="B279" s="158"/>
      <c r="C279" s="158"/>
      <c r="D279" s="158" t="s">
        <v>179</v>
      </c>
      <c r="E279" s="116">
        <f>SUM(E275:E277)</f>
        <v>4636.8893854748603</v>
      </c>
    </row>
    <row r="280" spans="1:7">
      <c r="A280" s="170" t="s">
        <v>183</v>
      </c>
      <c r="B280" s="170"/>
      <c r="C280" s="170"/>
      <c r="D280" s="170"/>
      <c r="E280" s="170"/>
    </row>
    <row r="281" spans="1:7">
      <c r="A281" s="155" t="s">
        <v>172</v>
      </c>
      <c r="B281" s="155" t="s">
        <v>173</v>
      </c>
      <c r="C281" s="155" t="s">
        <v>174</v>
      </c>
      <c r="D281" s="155" t="s">
        <v>184</v>
      </c>
      <c r="E281" s="155" t="s">
        <v>176</v>
      </c>
    </row>
    <row r="282" spans="1:7">
      <c r="A282" s="158" t="str">
        <f>CUADRILLAS!A35</f>
        <v>CUADRILLA 6 (1 Oficial + 4 ayudantes)</v>
      </c>
      <c r="B282" s="156" t="s">
        <v>163</v>
      </c>
      <c r="C282" s="128">
        <v>1.12E-2</v>
      </c>
      <c r="D282" s="120">
        <f>VLOOKUP(A282,CUADRILLAS!$A$13:$J$51,10,FALSE)</f>
        <v>469743</v>
      </c>
      <c r="E282" s="119">
        <f>C282*D282</f>
        <v>5261.1216000000004</v>
      </c>
      <c r="F282" s="123"/>
      <c r="G282" s="223"/>
    </row>
    <row r="283" spans="1:7">
      <c r="A283" s="158"/>
      <c r="B283" s="156"/>
      <c r="C283" s="128"/>
      <c r="D283" s="118"/>
      <c r="E283" s="119"/>
      <c r="F283" s="123"/>
    </row>
    <row r="284" spans="1:7">
      <c r="A284" s="158"/>
      <c r="B284" s="156"/>
      <c r="C284" s="165"/>
      <c r="D284" s="120"/>
      <c r="E284" s="119"/>
    </row>
    <row r="285" spans="1:7">
      <c r="A285" s="158"/>
      <c r="B285" s="158"/>
      <c r="C285" s="158"/>
      <c r="D285" s="158" t="s">
        <v>179</v>
      </c>
      <c r="E285" s="115">
        <f>SUM(E282:E284)</f>
        <v>5261.1216000000004</v>
      </c>
    </row>
    <row r="286" spans="1:7">
      <c r="A286" s="170" t="s">
        <v>185</v>
      </c>
      <c r="B286" s="170"/>
      <c r="C286" s="170"/>
      <c r="D286" s="170"/>
      <c r="E286" s="170"/>
    </row>
    <row r="287" spans="1:7">
      <c r="A287" s="155" t="s">
        <v>172</v>
      </c>
      <c r="B287" s="155" t="s">
        <v>173</v>
      </c>
      <c r="C287" s="155" t="s">
        <v>181</v>
      </c>
      <c r="D287" s="155" t="s">
        <v>175</v>
      </c>
      <c r="E287" s="155" t="s">
        <v>176</v>
      </c>
    </row>
    <row r="288" spans="1:7">
      <c r="A288" s="158" t="s">
        <v>268</v>
      </c>
      <c r="B288" s="156" t="s">
        <v>161</v>
      </c>
      <c r="C288" s="145">
        <f t="shared" ref="C288:C293" si="25">$C$47</f>
        <v>2.9508671823621404E-3</v>
      </c>
      <c r="D288" s="120">
        <v>71019</v>
      </c>
      <c r="E288" s="116">
        <f t="shared" ref="E288:E293" si="26">D288*C288</f>
        <v>209.56763642417684</v>
      </c>
      <c r="G288" s="221">
        <v>9286</v>
      </c>
    </row>
    <row r="289" spans="1:7">
      <c r="A289" s="158" t="s">
        <v>270</v>
      </c>
      <c r="B289" s="156" t="s">
        <v>267</v>
      </c>
      <c r="C289" s="145">
        <f t="shared" si="25"/>
        <v>2.9508671823621404E-3</v>
      </c>
      <c r="D289" s="120">
        <v>130000</v>
      </c>
      <c r="E289" s="116">
        <f t="shared" si="26"/>
        <v>383.61273370707823</v>
      </c>
      <c r="G289" s="221">
        <v>7823</v>
      </c>
    </row>
    <row r="290" spans="1:7">
      <c r="A290" s="158" t="s">
        <v>271</v>
      </c>
      <c r="B290" s="156" t="s">
        <v>161</v>
      </c>
      <c r="C290" s="145">
        <f t="shared" si="25"/>
        <v>2.9508671823621404E-3</v>
      </c>
      <c r="D290" s="120">
        <v>7735</v>
      </c>
      <c r="E290" s="116">
        <f t="shared" si="26"/>
        <v>22.824957655571154</v>
      </c>
      <c r="G290" s="221">
        <v>7577</v>
      </c>
    </row>
    <row r="291" spans="1:7">
      <c r="A291" s="158" t="s">
        <v>272</v>
      </c>
      <c r="B291" s="156" t="s">
        <v>161</v>
      </c>
      <c r="C291" s="145">
        <f t="shared" si="25"/>
        <v>2.9508671823621404E-3</v>
      </c>
      <c r="D291" s="120">
        <v>24000</v>
      </c>
      <c r="E291" s="116">
        <f t="shared" si="26"/>
        <v>70.820812376691364</v>
      </c>
      <c r="G291" s="221">
        <v>7580</v>
      </c>
    </row>
    <row r="292" spans="1:7">
      <c r="A292" s="158" t="s">
        <v>273</v>
      </c>
      <c r="B292" s="156" t="s">
        <v>161</v>
      </c>
      <c r="C292" s="145">
        <f t="shared" si="25"/>
        <v>2.9508671823621404E-3</v>
      </c>
      <c r="D292" s="120">
        <v>30821</v>
      </c>
      <c r="E292" s="116">
        <f t="shared" si="26"/>
        <v>90.948677427583533</v>
      </c>
      <c r="G292" s="221">
        <v>30821</v>
      </c>
    </row>
    <row r="293" spans="1:7">
      <c r="A293" s="158" t="s">
        <v>269</v>
      </c>
      <c r="B293" s="156" t="s">
        <v>161</v>
      </c>
      <c r="C293" s="145">
        <f t="shared" si="25"/>
        <v>2.9508671823621404E-3</v>
      </c>
      <c r="D293" s="120">
        <v>10591</v>
      </c>
      <c r="E293" s="116">
        <f t="shared" si="26"/>
        <v>31.252634328397431</v>
      </c>
      <c r="G293" s="221">
        <v>7846</v>
      </c>
    </row>
    <row r="294" spans="1:7">
      <c r="A294" s="158"/>
      <c r="B294" s="156"/>
      <c r="C294" s="158"/>
      <c r="D294" s="116"/>
      <c r="E294" s="116"/>
    </row>
    <row r="295" spans="1:7">
      <c r="A295" s="158"/>
      <c r="B295" s="156"/>
      <c r="C295" s="158"/>
      <c r="D295" s="116"/>
      <c r="E295" s="116"/>
    </row>
    <row r="296" spans="1:7">
      <c r="A296" s="158"/>
      <c r="B296" s="158"/>
      <c r="C296" s="158"/>
      <c r="D296" s="158" t="s">
        <v>179</v>
      </c>
      <c r="E296" s="116">
        <f>SUM(E288:E294)</f>
        <v>809.02745191949862</v>
      </c>
    </row>
    <row r="297" spans="1:7">
      <c r="A297" s="158"/>
      <c r="B297" s="130"/>
      <c r="C297" s="130"/>
      <c r="D297" s="130" t="s">
        <v>186</v>
      </c>
      <c r="E297" s="116">
        <f>E296+E285+E279+E272+E262</f>
        <v>155415.31363418748</v>
      </c>
    </row>
    <row r="298" spans="1:7" ht="15">
      <c r="A298" s="158"/>
      <c r="B298" s="156"/>
      <c r="C298" s="158"/>
      <c r="D298" s="161" t="s">
        <v>187</v>
      </c>
      <c r="E298" s="164">
        <f>+ROUND(E297,0)</f>
        <v>155415</v>
      </c>
      <c r="G298"/>
    </row>
    <row r="299" spans="1:7" ht="15">
      <c r="A299" s="158"/>
      <c r="B299" s="156"/>
      <c r="C299" s="158"/>
      <c r="D299" s="158"/>
      <c r="E299" s="158"/>
      <c r="G299"/>
    </row>
    <row r="300" spans="1:7" ht="26.1" customHeight="1">
      <c r="A300" s="147" t="s">
        <v>170</v>
      </c>
      <c r="B300" s="147">
        <v>7</v>
      </c>
      <c r="C300" s="253" t="str">
        <f>VLOOKUP(B300,Presupuesto!$B$3:$D$14,2,TRUE)</f>
        <v>Refuerzo esquinas en postes de concreto</v>
      </c>
      <c r="D300" s="253"/>
      <c r="E300" s="147" t="str">
        <f>VLOOKUP(B300,Presupuesto!$B$5:$D$14,3,TRUE)</f>
        <v>un</v>
      </c>
      <c r="G300"/>
    </row>
    <row r="301" spans="1:7" ht="15">
      <c r="A301" s="170" t="s">
        <v>171</v>
      </c>
      <c r="B301" s="170"/>
      <c r="C301" s="170"/>
      <c r="D301" s="170"/>
      <c r="E301" s="170"/>
      <c r="G301"/>
    </row>
    <row r="302" spans="1:7" ht="15">
      <c r="A302" s="155" t="s">
        <v>172</v>
      </c>
      <c r="B302" s="155" t="s">
        <v>173</v>
      </c>
      <c r="C302" s="155" t="s">
        <v>174</v>
      </c>
      <c r="D302" s="155" t="s">
        <v>175</v>
      </c>
      <c r="E302" s="155" t="s">
        <v>176</v>
      </c>
      <c r="G302"/>
    </row>
    <row r="303" spans="1:7" ht="15">
      <c r="A303" s="158" t="s">
        <v>177</v>
      </c>
      <c r="B303" s="156" t="s">
        <v>178</v>
      </c>
      <c r="C303" s="154"/>
      <c r="D303" s="1">
        <v>379.01785500000005</v>
      </c>
      <c r="E303" s="116">
        <f t="shared" ref="E303" si="27">D303</f>
        <v>379.01785500000005</v>
      </c>
      <c r="G303"/>
    </row>
    <row r="304" spans="1:7">
      <c r="A304" s="158"/>
      <c r="B304" s="156"/>
      <c r="C304" s="154"/>
      <c r="D304" s="1"/>
      <c r="E304" s="116"/>
    </row>
    <row r="305" spans="1:7">
      <c r="A305" s="158"/>
      <c r="B305" s="156"/>
      <c r="C305" s="154"/>
      <c r="D305" s="1"/>
      <c r="E305" s="116"/>
    </row>
    <row r="306" spans="1:7">
      <c r="A306" s="158"/>
      <c r="B306" s="156"/>
      <c r="C306" s="154"/>
      <c r="D306" s="1"/>
      <c r="E306" s="116"/>
    </row>
    <row r="307" spans="1:7">
      <c r="A307" s="158"/>
      <c r="B307" s="156"/>
      <c r="C307" s="154"/>
      <c r="D307" s="1"/>
      <c r="E307" s="116"/>
    </row>
    <row r="308" spans="1:7">
      <c r="A308" s="158"/>
      <c r="B308" s="158"/>
      <c r="C308" s="158"/>
      <c r="D308" s="158" t="s">
        <v>179</v>
      </c>
      <c r="E308" s="116">
        <f>SUM(E303:E306)</f>
        <v>379.01785500000005</v>
      </c>
    </row>
    <row r="309" spans="1:7">
      <c r="A309" s="170" t="s">
        <v>180</v>
      </c>
      <c r="B309" s="170"/>
      <c r="C309" s="170"/>
      <c r="D309" s="170"/>
      <c r="E309" s="170"/>
    </row>
    <row r="310" spans="1:7">
      <c r="A310" s="155" t="s">
        <v>172</v>
      </c>
      <c r="B310" s="155" t="s">
        <v>173</v>
      </c>
      <c r="C310" s="155" t="s">
        <v>181</v>
      </c>
      <c r="D310" s="155" t="s">
        <v>175</v>
      </c>
      <c r="E310" s="155" t="s">
        <v>176</v>
      </c>
    </row>
    <row r="311" spans="1:7">
      <c r="A311" s="154" t="s">
        <v>304</v>
      </c>
      <c r="B311" s="156" t="s">
        <v>161</v>
      </c>
      <c r="C311" s="143">
        <v>1</v>
      </c>
      <c r="D311" s="237">
        <v>45000</v>
      </c>
      <c r="E311" s="120">
        <f>C311*D311</f>
        <v>45000</v>
      </c>
      <c r="G311" s="221" t="s">
        <v>327</v>
      </c>
    </row>
    <row r="312" spans="1:7">
      <c r="A312" s="154" t="s">
        <v>302</v>
      </c>
      <c r="B312" s="156" t="s">
        <v>161</v>
      </c>
      <c r="C312" s="143">
        <v>1</v>
      </c>
      <c r="D312" s="230">
        <v>61683</v>
      </c>
      <c r="E312" s="120">
        <f>C312*D312</f>
        <v>61683</v>
      </c>
      <c r="G312" s="221" t="s">
        <v>327</v>
      </c>
    </row>
    <row r="313" spans="1:7">
      <c r="A313" s="162" t="s">
        <v>322</v>
      </c>
      <c r="B313" s="156" t="s">
        <v>323</v>
      </c>
      <c r="C313" s="220">
        <v>33</v>
      </c>
      <c r="D313" s="120">
        <v>25</v>
      </c>
      <c r="E313" s="120">
        <f t="shared" ref="E313" si="28">C313*D313</f>
        <v>825</v>
      </c>
      <c r="G313" s="221">
        <v>6098</v>
      </c>
    </row>
    <row r="314" spans="1:7">
      <c r="A314" s="154" t="s">
        <v>291</v>
      </c>
      <c r="B314" s="153" t="s">
        <v>161</v>
      </c>
      <c r="C314" s="145">
        <f>1/50*2</f>
        <v>0.04</v>
      </c>
      <c r="D314" s="120">
        <v>32500</v>
      </c>
      <c r="E314" s="120">
        <f>C314*D314</f>
        <v>1300</v>
      </c>
      <c r="G314" s="221">
        <v>4675</v>
      </c>
    </row>
    <row r="315" spans="1:7">
      <c r="A315" s="154" t="s">
        <v>300</v>
      </c>
      <c r="B315" s="153" t="s">
        <v>188</v>
      </c>
      <c r="C315" s="145">
        <v>0.18982854449999997</v>
      </c>
      <c r="D315" s="120">
        <v>7140</v>
      </c>
      <c r="E315" s="120">
        <f t="shared" ref="E315:E316" si="29">C315*D315</f>
        <v>1355.3758077299999</v>
      </c>
      <c r="G315" s="221">
        <v>2910</v>
      </c>
    </row>
    <row r="316" spans="1:7">
      <c r="A316" s="162" t="s">
        <v>324</v>
      </c>
      <c r="B316" s="156" t="s">
        <v>276</v>
      </c>
      <c r="C316" s="220">
        <v>2.4390243902438085E-2</v>
      </c>
      <c r="D316" s="120">
        <v>137784</v>
      </c>
      <c r="E316" s="120">
        <f t="shared" si="29"/>
        <v>3360.5853658535293</v>
      </c>
      <c r="G316" s="221">
        <v>9290</v>
      </c>
    </row>
    <row r="317" spans="1:7">
      <c r="A317" s="162"/>
      <c r="B317" s="156"/>
      <c r="C317" s="220"/>
      <c r="D317" s="120"/>
      <c r="E317" s="120"/>
    </row>
    <row r="318" spans="1:7">
      <c r="A318" s="162"/>
      <c r="B318" s="156"/>
      <c r="C318" s="220"/>
      <c r="D318" s="120"/>
      <c r="E318" s="120"/>
    </row>
    <row r="319" spans="1:7">
      <c r="A319" s="158"/>
      <c r="B319" s="158"/>
      <c r="C319" s="158"/>
      <c r="D319" s="158" t="s">
        <v>179</v>
      </c>
      <c r="E319" s="116">
        <f>SUM(E311:E318)</f>
        <v>113523.96117358354</v>
      </c>
    </row>
    <row r="320" spans="1:7">
      <c r="A320" s="170" t="s">
        <v>182</v>
      </c>
      <c r="B320" s="170"/>
      <c r="C320" s="170"/>
      <c r="D320" s="170"/>
      <c r="E320" s="170"/>
    </row>
    <row r="321" spans="1:7">
      <c r="A321" s="155" t="s">
        <v>172</v>
      </c>
      <c r="B321" s="155" t="s">
        <v>173</v>
      </c>
      <c r="C321" s="155" t="s">
        <v>174</v>
      </c>
      <c r="D321" s="155" t="s">
        <v>175</v>
      </c>
      <c r="E321" s="155" t="s">
        <v>176</v>
      </c>
    </row>
    <row r="322" spans="1:7" ht="33.75">
      <c r="A322" s="166" t="s">
        <v>266</v>
      </c>
      <c r="B322" s="156" t="s">
        <v>263</v>
      </c>
      <c r="C322" s="160">
        <v>6.8199999999999997E-3</v>
      </c>
      <c r="D322" s="120">
        <v>8352000</v>
      </c>
      <c r="E322" s="120">
        <f>C322*D322</f>
        <v>56960.639999999999</v>
      </c>
      <c r="G322" s="221">
        <v>9165</v>
      </c>
    </row>
    <row r="323" spans="1:7" ht="33.75">
      <c r="A323" s="166" t="s">
        <v>266</v>
      </c>
      <c r="B323" s="156" t="s">
        <v>263</v>
      </c>
      <c r="C323" s="160">
        <v>2.3E-3</v>
      </c>
      <c r="D323" s="120">
        <v>8352000</v>
      </c>
      <c r="E323" s="120">
        <f>C323*D323</f>
        <v>19209.599999999999</v>
      </c>
      <c r="G323" s="221">
        <v>9165</v>
      </c>
    </row>
    <row r="324" spans="1:7">
      <c r="A324" s="166"/>
      <c r="B324" s="156"/>
      <c r="C324" s="160"/>
      <c r="D324" s="120"/>
      <c r="E324" s="120"/>
    </row>
    <row r="325" spans="1:7">
      <c r="A325" s="166"/>
      <c r="B325" s="156"/>
      <c r="C325" s="160"/>
      <c r="D325" s="120"/>
      <c r="E325" s="120"/>
    </row>
    <row r="326" spans="1:7">
      <c r="A326" s="158"/>
      <c r="B326" s="158"/>
      <c r="C326" s="158"/>
      <c r="D326" s="158" t="s">
        <v>179</v>
      </c>
      <c r="E326" s="116">
        <f>SUM(E322:E324)</f>
        <v>76170.239999999991</v>
      </c>
    </row>
    <row r="327" spans="1:7" ht="15">
      <c r="A327" s="170" t="s">
        <v>183</v>
      </c>
      <c r="B327" s="170"/>
      <c r="C327" s="170"/>
      <c r="D327" s="170"/>
      <c r="E327" s="170"/>
      <c r="G327"/>
    </row>
    <row r="328" spans="1:7" ht="15">
      <c r="A328" s="155" t="s">
        <v>172</v>
      </c>
      <c r="B328" s="155" t="s">
        <v>173</v>
      </c>
      <c r="C328" s="155" t="s">
        <v>174</v>
      </c>
      <c r="D328" s="155" t="s">
        <v>184</v>
      </c>
      <c r="E328" s="155" t="s">
        <v>176</v>
      </c>
      <c r="G328"/>
    </row>
    <row r="329" spans="1:7" ht="15">
      <c r="A329" s="158" t="str">
        <f>CUADRILLAS!A35</f>
        <v>CUADRILLA 6 (1 Oficial + 4 ayudantes)</v>
      </c>
      <c r="B329" s="156" t="s">
        <v>163</v>
      </c>
      <c r="C329" s="128">
        <v>0.20499999999999999</v>
      </c>
      <c r="D329" s="120">
        <f>VLOOKUP(A329,CUADRILLAS!$A$13:$J$51,10,FALSE)</f>
        <v>469743</v>
      </c>
      <c r="E329" s="119">
        <f>C329*D329</f>
        <v>96297.314999999988</v>
      </c>
      <c r="G329"/>
    </row>
    <row r="330" spans="1:7" ht="15">
      <c r="A330" s="158"/>
      <c r="B330" s="156"/>
      <c r="C330" s="128"/>
      <c r="D330" s="118"/>
      <c r="E330" s="119"/>
      <c r="G330"/>
    </row>
    <row r="331" spans="1:7" ht="15">
      <c r="A331" s="158"/>
      <c r="B331" s="156"/>
      <c r="C331" s="165"/>
      <c r="D331" s="120"/>
      <c r="E331" s="119"/>
      <c r="G331"/>
    </row>
    <row r="332" spans="1:7" ht="15">
      <c r="A332" s="158"/>
      <c r="B332" s="158"/>
      <c r="C332" s="158"/>
      <c r="D332" s="158" t="s">
        <v>179</v>
      </c>
      <c r="E332" s="115">
        <f>SUM(E329:E331)</f>
        <v>96297.314999999988</v>
      </c>
      <c r="G332"/>
    </row>
    <row r="333" spans="1:7">
      <c r="A333" s="170" t="s">
        <v>185</v>
      </c>
      <c r="B333" s="170"/>
      <c r="C333" s="170"/>
      <c r="D333" s="170"/>
      <c r="E333" s="170"/>
    </row>
    <row r="334" spans="1:7">
      <c r="A334" s="155" t="s">
        <v>172</v>
      </c>
      <c r="B334" s="155" t="s">
        <v>173</v>
      </c>
      <c r="C334" s="155" t="s">
        <v>181</v>
      </c>
      <c r="D334" s="155" t="s">
        <v>175</v>
      </c>
      <c r="E334" s="155" t="s">
        <v>176</v>
      </c>
    </row>
    <row r="335" spans="1:7">
      <c r="A335" s="158" t="s">
        <v>268</v>
      </c>
      <c r="B335" s="156" t="s">
        <v>161</v>
      </c>
      <c r="C335" s="145">
        <f t="shared" ref="C335:C340" si="30">$C$47</f>
        <v>2.9508671823621404E-3</v>
      </c>
      <c r="D335" s="120">
        <v>71019</v>
      </c>
      <c r="E335" s="116">
        <f t="shared" ref="E335:E340" si="31">D335*C335</f>
        <v>209.56763642417684</v>
      </c>
      <c r="G335" s="221">
        <v>9286</v>
      </c>
    </row>
    <row r="336" spans="1:7">
      <c r="A336" s="158" t="s">
        <v>270</v>
      </c>
      <c r="B336" s="156" t="s">
        <v>267</v>
      </c>
      <c r="C336" s="145">
        <f t="shared" si="30"/>
        <v>2.9508671823621404E-3</v>
      </c>
      <c r="D336" s="120">
        <v>130000</v>
      </c>
      <c r="E336" s="116">
        <f t="shared" si="31"/>
        <v>383.61273370707823</v>
      </c>
      <c r="G336" s="221">
        <v>7823</v>
      </c>
    </row>
    <row r="337" spans="1:7">
      <c r="A337" s="158" t="s">
        <v>271</v>
      </c>
      <c r="B337" s="156" t="s">
        <v>161</v>
      </c>
      <c r="C337" s="145">
        <f t="shared" si="30"/>
        <v>2.9508671823621404E-3</v>
      </c>
      <c r="D337" s="120">
        <v>7735</v>
      </c>
      <c r="E337" s="116">
        <f t="shared" si="31"/>
        <v>22.824957655571154</v>
      </c>
      <c r="G337" s="221">
        <v>7577</v>
      </c>
    </row>
    <row r="338" spans="1:7">
      <c r="A338" s="158" t="s">
        <v>272</v>
      </c>
      <c r="B338" s="156" t="s">
        <v>161</v>
      </c>
      <c r="C338" s="145">
        <f t="shared" si="30"/>
        <v>2.9508671823621404E-3</v>
      </c>
      <c r="D338" s="120">
        <v>24000</v>
      </c>
      <c r="E338" s="116">
        <f t="shared" si="31"/>
        <v>70.820812376691364</v>
      </c>
      <c r="G338" s="221">
        <v>7580</v>
      </c>
    </row>
    <row r="339" spans="1:7">
      <c r="A339" s="158" t="s">
        <v>273</v>
      </c>
      <c r="B339" s="156" t="s">
        <v>161</v>
      </c>
      <c r="C339" s="145">
        <f t="shared" si="30"/>
        <v>2.9508671823621404E-3</v>
      </c>
      <c r="D339" s="120">
        <v>30821</v>
      </c>
      <c r="E339" s="116">
        <f t="shared" si="31"/>
        <v>90.948677427583533</v>
      </c>
      <c r="G339" s="221">
        <v>30821</v>
      </c>
    </row>
    <row r="340" spans="1:7">
      <c r="A340" s="158" t="s">
        <v>269</v>
      </c>
      <c r="B340" s="156" t="s">
        <v>161</v>
      </c>
      <c r="C340" s="145">
        <f t="shared" si="30"/>
        <v>2.9508671823621404E-3</v>
      </c>
      <c r="D340" s="120">
        <v>10591</v>
      </c>
      <c r="E340" s="116">
        <f t="shared" si="31"/>
        <v>31.252634328397431</v>
      </c>
      <c r="G340" s="221">
        <v>7846</v>
      </c>
    </row>
    <row r="341" spans="1:7">
      <c r="A341" s="158"/>
      <c r="B341" s="156"/>
      <c r="C341" s="159"/>
      <c r="D341" s="116"/>
      <c r="E341" s="116"/>
    </row>
    <row r="342" spans="1:7">
      <c r="A342" s="158"/>
      <c r="B342" s="156"/>
      <c r="C342" s="158"/>
      <c r="D342" s="116"/>
      <c r="E342" s="116"/>
    </row>
    <row r="343" spans="1:7">
      <c r="A343" s="158"/>
      <c r="B343" s="158"/>
      <c r="C343" s="158"/>
      <c r="D343" s="158" t="s">
        <v>179</v>
      </c>
      <c r="E343" s="116">
        <f>SUM(E335:E342)</f>
        <v>809.02745191949862</v>
      </c>
    </row>
    <row r="344" spans="1:7">
      <c r="A344" s="158"/>
      <c r="B344" s="130"/>
      <c r="C344" s="130"/>
      <c r="D344" s="130" t="s">
        <v>186</v>
      </c>
      <c r="E344" s="116">
        <f>E343+E332+E326+E319+E308</f>
        <v>287179.56148050301</v>
      </c>
    </row>
    <row r="345" spans="1:7" ht="15">
      <c r="A345" s="158"/>
      <c r="B345" s="156"/>
      <c r="C345" s="158"/>
      <c r="D345" s="161" t="s">
        <v>187</v>
      </c>
      <c r="E345" s="164">
        <f>+ROUND(E344,0)</f>
        <v>287180</v>
      </c>
      <c r="G345"/>
    </row>
    <row r="346" spans="1:7" ht="15">
      <c r="A346" s="158"/>
      <c r="B346" s="156"/>
      <c r="C346" s="158"/>
      <c r="D346" s="158"/>
      <c r="E346" s="158"/>
      <c r="G346"/>
    </row>
    <row r="347" spans="1:7" ht="27" customHeight="1">
      <c r="A347" s="147" t="s">
        <v>170</v>
      </c>
      <c r="B347" s="147">
        <v>8</v>
      </c>
      <c r="C347" s="253" t="str">
        <f>VLOOKUP(B347,Presupuesto!$B$3:$D$14,2,TRUE)</f>
        <v>Suministro e instalación de alambre de púas x 500 mts. son 9 líneas calibre 14</v>
      </c>
      <c r="D347" s="253"/>
      <c r="E347" s="147" t="str">
        <f>VLOOKUP(B347,Presupuesto!$B$5:$D$14,3,TRUE)</f>
        <v>m</v>
      </c>
      <c r="G347"/>
    </row>
    <row r="348" spans="1:7" ht="15">
      <c r="A348" s="170" t="s">
        <v>171</v>
      </c>
      <c r="B348" s="170"/>
      <c r="C348" s="170"/>
      <c r="D348" s="170"/>
      <c r="E348" s="170"/>
      <c r="G348"/>
    </row>
    <row r="349" spans="1:7">
      <c r="A349" s="155" t="s">
        <v>172</v>
      </c>
      <c r="B349" s="155" t="s">
        <v>173</v>
      </c>
      <c r="C349" s="155" t="s">
        <v>174</v>
      </c>
      <c r="D349" s="155" t="s">
        <v>175</v>
      </c>
      <c r="E349" s="155" t="s">
        <v>176</v>
      </c>
    </row>
    <row r="350" spans="1:7">
      <c r="A350" s="158" t="s">
        <v>296</v>
      </c>
      <c r="B350" s="153" t="s">
        <v>297</v>
      </c>
      <c r="C350" s="141">
        <v>0.05</v>
      </c>
      <c r="D350" s="118">
        <v>1300</v>
      </c>
      <c r="E350" s="120">
        <f t="shared" ref="E350:E351" si="32">C350*D350</f>
        <v>65</v>
      </c>
      <c r="G350" s="221"/>
    </row>
    <row r="351" spans="1:7">
      <c r="A351" s="158" t="s">
        <v>177</v>
      </c>
      <c r="B351" s="153" t="s">
        <v>189</v>
      </c>
      <c r="C351" s="141">
        <v>0.05</v>
      </c>
      <c r="D351" s="118">
        <f>C351*E375</f>
        <v>157.97694170304874</v>
      </c>
      <c r="E351" s="120">
        <f t="shared" si="32"/>
        <v>7.8988470851524371</v>
      </c>
      <c r="G351" s="221"/>
    </row>
    <row r="352" spans="1:7">
      <c r="A352" s="158"/>
      <c r="B352" s="153"/>
      <c r="C352" s="141"/>
      <c r="D352" s="118"/>
      <c r="E352" s="120"/>
    </row>
    <row r="353" spans="1:7">
      <c r="A353" s="158"/>
      <c r="B353" s="153"/>
      <c r="C353" s="141"/>
      <c r="D353" s="118"/>
      <c r="E353" s="120"/>
    </row>
    <row r="354" spans="1:7">
      <c r="A354" s="158"/>
      <c r="B354" s="158"/>
      <c r="C354" s="158"/>
      <c r="D354" s="158" t="s">
        <v>179</v>
      </c>
      <c r="E354" s="116">
        <f>SUM(E350:E352)</f>
        <v>72.89884708515244</v>
      </c>
    </row>
    <row r="355" spans="1:7">
      <c r="A355" s="170" t="s">
        <v>180</v>
      </c>
      <c r="B355" s="170"/>
      <c r="C355" s="170"/>
      <c r="D355" s="170"/>
      <c r="E355" s="170"/>
    </row>
    <row r="356" spans="1:7">
      <c r="A356" s="155" t="s">
        <v>172</v>
      </c>
      <c r="B356" s="155" t="s">
        <v>173</v>
      </c>
      <c r="C356" s="155" t="s">
        <v>181</v>
      </c>
      <c r="D356" s="155" t="s">
        <v>175</v>
      </c>
      <c r="E356" s="155" t="s">
        <v>176</v>
      </c>
    </row>
    <row r="357" spans="1:7">
      <c r="A357" s="154" t="s">
        <v>326</v>
      </c>
      <c r="B357" s="156" t="s">
        <v>162</v>
      </c>
      <c r="C357" s="143">
        <v>1.7999999999781906E-2</v>
      </c>
      <c r="D357" s="230">
        <f>AVERAGE(325900,346900,330000)</f>
        <v>334266.66666666669</v>
      </c>
      <c r="E357" s="120">
        <f>C357*D357</f>
        <v>6016.7999999270987</v>
      </c>
      <c r="G357" s="221" t="s">
        <v>327</v>
      </c>
    </row>
    <row r="358" spans="1:7">
      <c r="A358" s="154" t="s">
        <v>328</v>
      </c>
      <c r="B358" s="156" t="s">
        <v>301</v>
      </c>
      <c r="C358" s="143">
        <v>7.3598909187435238E-2</v>
      </c>
      <c r="D358" s="230">
        <v>10163.137400793648</v>
      </c>
      <c r="E358" s="120">
        <f t="shared" ref="E358:E360" si="33">C358*D358</f>
        <v>747.99582662043838</v>
      </c>
      <c r="G358" s="221" t="s">
        <v>327</v>
      </c>
    </row>
    <row r="359" spans="1:7">
      <c r="A359" s="154"/>
      <c r="B359" s="153"/>
      <c r="C359" s="154"/>
      <c r="D359" s="118"/>
      <c r="E359" s="120">
        <f t="shared" si="33"/>
        <v>0</v>
      </c>
    </row>
    <row r="360" spans="1:7">
      <c r="A360" s="162"/>
      <c r="B360" s="156"/>
      <c r="C360" s="163"/>
      <c r="D360" s="120"/>
      <c r="E360" s="120">
        <f t="shared" si="33"/>
        <v>0</v>
      </c>
    </row>
    <row r="361" spans="1:7">
      <c r="A361" s="158"/>
      <c r="B361" s="156"/>
      <c r="C361" s="158"/>
      <c r="D361" s="116"/>
      <c r="E361" s="116"/>
    </row>
    <row r="362" spans="1:7">
      <c r="A362" s="158"/>
      <c r="B362" s="158"/>
      <c r="C362" s="158"/>
      <c r="D362" s="158" t="s">
        <v>179</v>
      </c>
      <c r="E362" s="116">
        <f>SUM(E357:E361)</f>
        <v>6764.7958265475372</v>
      </c>
    </row>
    <row r="363" spans="1:7">
      <c r="A363" s="170" t="s">
        <v>182</v>
      </c>
      <c r="B363" s="170"/>
      <c r="C363" s="170"/>
      <c r="D363" s="170"/>
      <c r="E363" s="170"/>
    </row>
    <row r="364" spans="1:7">
      <c r="A364" s="155" t="s">
        <v>172</v>
      </c>
      <c r="B364" s="155" t="s">
        <v>173</v>
      </c>
      <c r="C364" s="155" t="s">
        <v>174</v>
      </c>
      <c r="D364" s="155" t="s">
        <v>175</v>
      </c>
      <c r="E364" s="155" t="s">
        <v>176</v>
      </c>
    </row>
    <row r="365" spans="1:7" ht="33.75">
      <c r="A365" s="166" t="s">
        <v>266</v>
      </c>
      <c r="B365" s="156" t="s">
        <v>263</v>
      </c>
      <c r="C365" s="160">
        <v>2.2953152610716288E-4</v>
      </c>
      <c r="D365" s="120">
        <v>8352000</v>
      </c>
      <c r="E365" s="120">
        <f>C365*D365</f>
        <v>1917.0473060470244</v>
      </c>
      <c r="G365" s="221">
        <v>9165</v>
      </c>
    </row>
    <row r="366" spans="1:7" ht="33.75">
      <c r="A366" s="166" t="s">
        <v>266</v>
      </c>
      <c r="B366" s="156" t="s">
        <v>263</v>
      </c>
      <c r="C366" s="160">
        <v>7.6510508702387625E-5</v>
      </c>
      <c r="D366" s="120">
        <v>8352000</v>
      </c>
      <c r="E366" s="120">
        <f>C366*D366</f>
        <v>639.01576868234145</v>
      </c>
      <c r="G366" s="221">
        <v>9165</v>
      </c>
    </row>
    <row r="367" spans="1:7">
      <c r="A367" s="166"/>
      <c r="B367" s="156"/>
      <c r="C367" s="160"/>
      <c r="D367" s="120"/>
      <c r="E367" s="120"/>
    </row>
    <row r="368" spans="1:7">
      <c r="A368" s="166"/>
      <c r="B368" s="156"/>
      <c r="C368" s="160"/>
      <c r="D368" s="120"/>
      <c r="E368" s="120"/>
    </row>
    <row r="369" spans="1:7">
      <c r="A369" s="158"/>
      <c r="B369" s="158"/>
      <c r="C369" s="158"/>
      <c r="D369" s="158" t="s">
        <v>179</v>
      </c>
      <c r="E369" s="116">
        <f>SUM(E365:E366)</f>
        <v>2556.0630747293658</v>
      </c>
    </row>
    <row r="370" spans="1:7">
      <c r="A370" s="170" t="s">
        <v>183</v>
      </c>
      <c r="B370" s="170"/>
      <c r="C370" s="170"/>
      <c r="D370" s="170"/>
      <c r="E370" s="170"/>
    </row>
    <row r="371" spans="1:7">
      <c r="A371" s="155" t="s">
        <v>172</v>
      </c>
      <c r="B371" s="155" t="s">
        <v>173</v>
      </c>
      <c r="C371" s="155" t="s">
        <v>174</v>
      </c>
      <c r="D371" s="155" t="s">
        <v>184</v>
      </c>
      <c r="E371" s="155" t="s">
        <v>176</v>
      </c>
    </row>
    <row r="372" spans="1:7">
      <c r="A372" s="158" t="str">
        <f>CUADRILLAS!A35</f>
        <v>CUADRILLA 6 (1 Oficial + 4 ayudantes)</v>
      </c>
      <c r="B372" s="156" t="s">
        <v>163</v>
      </c>
      <c r="C372" s="128">
        <v>6.726100940431203E-3</v>
      </c>
      <c r="D372" s="120">
        <f>VLOOKUP(A372,CUADRILLAS!$A$13:$J$51,10,FALSE)</f>
        <v>469743</v>
      </c>
      <c r="E372" s="119">
        <f>C372*D372</f>
        <v>3159.5388340609748</v>
      </c>
      <c r="G372" s="224"/>
    </row>
    <row r="373" spans="1:7">
      <c r="A373" s="158"/>
      <c r="B373" s="156"/>
      <c r="C373" s="128"/>
      <c r="D373" s="118"/>
      <c r="E373" s="119"/>
    </row>
    <row r="374" spans="1:7">
      <c r="A374" s="158"/>
      <c r="B374" s="156"/>
      <c r="C374" s="165"/>
      <c r="D374" s="120"/>
      <c r="E374" s="119"/>
    </row>
    <row r="375" spans="1:7">
      <c r="A375" s="158"/>
      <c r="B375" s="158"/>
      <c r="C375" s="158"/>
      <c r="D375" s="158" t="s">
        <v>179</v>
      </c>
      <c r="E375" s="115">
        <f>SUM(E372:E374)</f>
        <v>3159.5388340609748</v>
      </c>
    </row>
    <row r="376" spans="1:7">
      <c r="A376" s="170" t="s">
        <v>185</v>
      </c>
      <c r="B376" s="170"/>
      <c r="C376" s="170"/>
      <c r="D376" s="170"/>
      <c r="E376" s="170"/>
    </row>
    <row r="377" spans="1:7">
      <c r="A377" s="155" t="s">
        <v>172</v>
      </c>
      <c r="B377" s="155" t="s">
        <v>173</v>
      </c>
      <c r="C377" s="155" t="s">
        <v>181</v>
      </c>
      <c r="D377" s="155" t="s">
        <v>175</v>
      </c>
      <c r="E377" s="155" t="s">
        <v>176</v>
      </c>
    </row>
    <row r="378" spans="1:7">
      <c r="A378" s="158" t="s">
        <v>268</v>
      </c>
      <c r="B378" s="156" t="s">
        <v>161</v>
      </c>
      <c r="C378" s="145">
        <f t="shared" ref="C378:C383" si="34">$C$47</f>
        <v>2.9508671823621404E-3</v>
      </c>
      <c r="D378" s="120">
        <v>71019</v>
      </c>
      <c r="E378" s="116">
        <f t="shared" ref="E378:E383" si="35">D378*C378</f>
        <v>209.56763642417684</v>
      </c>
      <c r="G378" s="221">
        <v>9286</v>
      </c>
    </row>
    <row r="379" spans="1:7">
      <c r="A379" s="158" t="s">
        <v>270</v>
      </c>
      <c r="B379" s="156" t="s">
        <v>267</v>
      </c>
      <c r="C379" s="145">
        <f t="shared" si="34"/>
        <v>2.9508671823621404E-3</v>
      </c>
      <c r="D379" s="120">
        <v>130000</v>
      </c>
      <c r="E379" s="116">
        <f t="shared" si="35"/>
        <v>383.61273370707823</v>
      </c>
      <c r="G379" s="221">
        <v>7823</v>
      </c>
    </row>
    <row r="380" spans="1:7">
      <c r="A380" s="158" t="s">
        <v>271</v>
      </c>
      <c r="B380" s="156" t="s">
        <v>161</v>
      </c>
      <c r="C380" s="145">
        <f t="shared" si="34"/>
        <v>2.9508671823621404E-3</v>
      </c>
      <c r="D380" s="120">
        <v>7735</v>
      </c>
      <c r="E380" s="116">
        <f t="shared" si="35"/>
        <v>22.824957655571154</v>
      </c>
      <c r="G380" s="221">
        <v>7577</v>
      </c>
    </row>
    <row r="381" spans="1:7">
      <c r="A381" s="158" t="s">
        <v>272</v>
      </c>
      <c r="B381" s="156" t="s">
        <v>161</v>
      </c>
      <c r="C381" s="145">
        <f t="shared" si="34"/>
        <v>2.9508671823621404E-3</v>
      </c>
      <c r="D381" s="120">
        <v>24000</v>
      </c>
      <c r="E381" s="116">
        <f t="shared" si="35"/>
        <v>70.820812376691364</v>
      </c>
      <c r="G381" s="221">
        <v>7580</v>
      </c>
    </row>
    <row r="382" spans="1:7">
      <c r="A382" s="158" t="s">
        <v>273</v>
      </c>
      <c r="B382" s="156" t="s">
        <v>161</v>
      </c>
      <c r="C382" s="145">
        <f t="shared" si="34"/>
        <v>2.9508671823621404E-3</v>
      </c>
      <c r="D382" s="120">
        <v>30821</v>
      </c>
      <c r="E382" s="116">
        <f t="shared" si="35"/>
        <v>90.948677427583533</v>
      </c>
      <c r="G382" s="221">
        <v>30821</v>
      </c>
    </row>
    <row r="383" spans="1:7">
      <c r="A383" s="158" t="s">
        <v>269</v>
      </c>
      <c r="B383" s="156" t="s">
        <v>161</v>
      </c>
      <c r="C383" s="145">
        <f t="shared" si="34"/>
        <v>2.9508671823621404E-3</v>
      </c>
      <c r="D383" s="120">
        <v>10591</v>
      </c>
      <c r="E383" s="116">
        <f t="shared" si="35"/>
        <v>31.252634328397431</v>
      </c>
      <c r="G383" s="221">
        <v>7846</v>
      </c>
    </row>
    <row r="384" spans="1:7">
      <c r="A384" s="158"/>
      <c r="B384" s="156"/>
      <c r="C384" s="158"/>
      <c r="D384" s="116"/>
      <c r="E384" s="116"/>
    </row>
    <row r="385" spans="1:7">
      <c r="A385" s="158"/>
      <c r="B385" s="156"/>
      <c r="C385" s="158"/>
      <c r="D385" s="116"/>
      <c r="E385" s="116"/>
    </row>
    <row r="386" spans="1:7">
      <c r="A386" s="158"/>
      <c r="B386" s="158"/>
      <c r="C386" s="158"/>
      <c r="D386" s="158" t="s">
        <v>179</v>
      </c>
      <c r="E386" s="116">
        <f>SUM(E378:E384)</f>
        <v>809.02745191949862</v>
      </c>
    </row>
    <row r="387" spans="1:7">
      <c r="A387" s="130"/>
      <c r="B387" s="130"/>
      <c r="C387" s="130"/>
      <c r="D387" s="130" t="s">
        <v>186</v>
      </c>
      <c r="E387" s="116">
        <f>E386+E375+E369+E362+E354</f>
        <v>13362.32403434253</v>
      </c>
    </row>
    <row r="388" spans="1:7" ht="15">
      <c r="A388" s="158"/>
      <c r="B388" s="156"/>
      <c r="C388" s="158"/>
      <c r="D388" s="161" t="s">
        <v>187</v>
      </c>
      <c r="E388" s="164">
        <f>+ROUND(E387,0)</f>
        <v>13362</v>
      </c>
      <c r="G388"/>
    </row>
    <row r="389" spans="1:7" ht="15">
      <c r="A389" s="158"/>
      <c r="B389" s="156"/>
      <c r="C389" s="158"/>
      <c r="D389" s="158"/>
      <c r="E389" s="158"/>
      <c r="G389"/>
    </row>
    <row r="390" spans="1:7" ht="15">
      <c r="A390" s="147" t="s">
        <v>170</v>
      </c>
      <c r="B390" s="147">
        <v>9</v>
      </c>
      <c r="C390" s="253" t="str">
        <f>VLOOKUP(B390,Presupuesto!$B$3:$D$14,2,TRUE)</f>
        <v>Templete en postes de concreto</v>
      </c>
      <c r="D390" s="253"/>
      <c r="E390" s="147" t="str">
        <f>VLOOKUP(B390,Presupuesto!$B$5:$D$14,3,TRUE)</f>
        <v>un</v>
      </c>
      <c r="G390"/>
    </row>
    <row r="391" spans="1:7" ht="15">
      <c r="A391" s="170" t="s">
        <v>171</v>
      </c>
      <c r="B391" s="170"/>
      <c r="C391" s="170"/>
      <c r="D391" s="170"/>
      <c r="E391" s="170"/>
      <c r="G391"/>
    </row>
    <row r="392" spans="1:7" ht="15">
      <c r="A392" s="155" t="s">
        <v>172</v>
      </c>
      <c r="B392" s="155" t="s">
        <v>173</v>
      </c>
      <c r="C392" s="155" t="s">
        <v>174</v>
      </c>
      <c r="D392" s="155" t="s">
        <v>175</v>
      </c>
      <c r="E392" s="155" t="s">
        <v>176</v>
      </c>
      <c r="G392"/>
    </row>
    <row r="393" spans="1:7" ht="15">
      <c r="A393" s="158" t="s">
        <v>177</v>
      </c>
      <c r="B393" s="153" t="s">
        <v>189</v>
      </c>
      <c r="C393" s="141">
        <v>0.05</v>
      </c>
      <c r="D393" s="118">
        <f>E417</f>
        <v>76867.200000000026</v>
      </c>
      <c r="E393" s="116">
        <f>C393*D393</f>
        <v>3843.3600000000015</v>
      </c>
      <c r="G393"/>
    </row>
    <row r="394" spans="1:7">
      <c r="A394" s="158"/>
      <c r="B394" s="156"/>
      <c r="C394" s="154"/>
      <c r="D394" s="1"/>
      <c r="E394" s="116"/>
    </row>
    <row r="395" spans="1:7">
      <c r="A395" s="158"/>
      <c r="B395" s="156"/>
      <c r="C395" s="154"/>
      <c r="D395" s="1"/>
      <c r="E395" s="116"/>
    </row>
    <row r="396" spans="1:7">
      <c r="A396" s="158"/>
      <c r="B396" s="158"/>
      <c r="C396" s="158"/>
      <c r="D396" s="158" t="s">
        <v>179</v>
      </c>
      <c r="E396" s="116">
        <f>SUM(E393:E395)</f>
        <v>3843.3600000000015</v>
      </c>
    </row>
    <row r="397" spans="1:7">
      <c r="A397" s="170" t="s">
        <v>180</v>
      </c>
      <c r="B397" s="170"/>
      <c r="C397" s="170"/>
      <c r="D397" s="170"/>
      <c r="E397" s="170"/>
    </row>
    <row r="398" spans="1:7">
      <c r="A398" s="155" t="s">
        <v>172</v>
      </c>
      <c r="B398" s="155" t="s">
        <v>173</v>
      </c>
      <c r="C398" s="155" t="s">
        <v>181</v>
      </c>
      <c r="D398" s="155" t="s">
        <v>175</v>
      </c>
      <c r="E398" s="155" t="s">
        <v>176</v>
      </c>
    </row>
    <row r="399" spans="1:7">
      <c r="A399" s="154" t="s">
        <v>302</v>
      </c>
      <c r="B399" s="156" t="s">
        <v>161</v>
      </c>
      <c r="C399" s="143">
        <v>2</v>
      </c>
      <c r="D399" s="230">
        <v>61683</v>
      </c>
      <c r="E399" s="120">
        <f>C399*D399</f>
        <v>123366</v>
      </c>
      <c r="G399" s="221" t="s">
        <v>327</v>
      </c>
    </row>
    <row r="400" spans="1:7">
      <c r="A400" s="154" t="s">
        <v>303</v>
      </c>
      <c r="B400" s="156" t="s">
        <v>162</v>
      </c>
      <c r="C400" s="143">
        <v>1</v>
      </c>
      <c r="D400" s="230">
        <v>45000</v>
      </c>
      <c r="E400" s="120">
        <f t="shared" ref="E400:E401" si="36">C400*D400</f>
        <v>45000</v>
      </c>
      <c r="G400" s="221" t="s">
        <v>327</v>
      </c>
    </row>
    <row r="401" spans="1:7">
      <c r="A401" s="162" t="s">
        <v>322</v>
      </c>
      <c r="B401" s="156" t="s">
        <v>323</v>
      </c>
      <c r="C401" s="220">
        <v>54</v>
      </c>
      <c r="D401" s="120">
        <v>25</v>
      </c>
      <c r="E401" s="120">
        <f t="shared" si="36"/>
        <v>1350</v>
      </c>
      <c r="G401" s="221">
        <v>6098</v>
      </c>
    </row>
    <row r="402" spans="1:7">
      <c r="A402" s="154" t="s">
        <v>291</v>
      </c>
      <c r="B402" s="153" t="s">
        <v>161</v>
      </c>
      <c r="C402" s="145">
        <f>1/50*2</f>
        <v>0.04</v>
      </c>
      <c r="D402" s="120">
        <v>32500</v>
      </c>
      <c r="E402" s="120">
        <f>C402*D402</f>
        <v>1300</v>
      </c>
      <c r="G402" s="221">
        <v>4675</v>
      </c>
    </row>
    <row r="403" spans="1:7">
      <c r="A403" s="154" t="s">
        <v>300</v>
      </c>
      <c r="B403" s="153" t="s">
        <v>188</v>
      </c>
      <c r="C403" s="145">
        <v>0.310105089</v>
      </c>
      <c r="D403" s="120">
        <v>7140</v>
      </c>
      <c r="E403" s="120">
        <f t="shared" ref="E403:E404" si="37">C403*D403</f>
        <v>2214.15033546</v>
      </c>
      <c r="G403" s="221">
        <v>2910</v>
      </c>
    </row>
    <row r="404" spans="1:7">
      <c r="A404" s="162" t="s">
        <v>324</v>
      </c>
      <c r="B404" s="156" t="s">
        <v>276</v>
      </c>
      <c r="C404" s="220">
        <v>9.2592441282746164E-3</v>
      </c>
      <c r="D404" s="120">
        <v>137784</v>
      </c>
      <c r="E404" s="120">
        <f t="shared" si="37"/>
        <v>1275.7756929701898</v>
      </c>
      <c r="G404" s="221">
        <v>9290</v>
      </c>
    </row>
    <row r="405" spans="1:7">
      <c r="A405" s="158"/>
      <c r="B405" s="156"/>
      <c r="C405" s="158"/>
      <c r="D405" s="116"/>
      <c r="E405" s="116"/>
    </row>
    <row r="406" spans="1:7">
      <c r="A406" s="158"/>
      <c r="B406" s="158"/>
      <c r="C406" s="158"/>
      <c r="D406" s="158" t="s">
        <v>179</v>
      </c>
      <c r="E406" s="116">
        <f>SUM(E399:E405)</f>
        <v>174505.9260284302</v>
      </c>
    </row>
    <row r="407" spans="1:7">
      <c r="A407" s="170" t="s">
        <v>182</v>
      </c>
      <c r="B407" s="170"/>
      <c r="C407" s="170"/>
      <c r="D407" s="170"/>
      <c r="E407" s="170"/>
    </row>
    <row r="408" spans="1:7">
      <c r="A408" s="155" t="s">
        <v>172</v>
      </c>
      <c r="B408" s="155" t="s">
        <v>173</v>
      </c>
      <c r="C408" s="155" t="s">
        <v>174</v>
      </c>
      <c r="D408" s="155" t="s">
        <v>175</v>
      </c>
      <c r="E408" s="155" t="s">
        <v>176</v>
      </c>
    </row>
    <row r="409" spans="1:7" ht="33.75">
      <c r="A409" s="166" t="s">
        <v>266</v>
      </c>
      <c r="B409" s="156" t="s">
        <v>263</v>
      </c>
      <c r="C409" s="160">
        <v>6.6666666666666654E-3</v>
      </c>
      <c r="D409" s="120">
        <v>8352000</v>
      </c>
      <c r="E409" s="120">
        <f>C409*D409</f>
        <v>55679.999999999985</v>
      </c>
      <c r="G409" s="221">
        <v>9165</v>
      </c>
    </row>
    <row r="410" spans="1:7">
      <c r="A410" s="162"/>
      <c r="B410" s="156"/>
      <c r="C410" s="160"/>
      <c r="D410" s="120"/>
      <c r="E410" s="120"/>
    </row>
    <row r="411" spans="1:7">
      <c r="A411" s="158"/>
      <c r="B411" s="158"/>
      <c r="C411" s="158"/>
      <c r="D411" s="158" t="s">
        <v>179</v>
      </c>
      <c r="E411" s="116">
        <f>SUM(E409)</f>
        <v>55679.999999999985</v>
      </c>
    </row>
    <row r="412" spans="1:7">
      <c r="A412" s="170" t="s">
        <v>183</v>
      </c>
      <c r="B412" s="170"/>
      <c r="C412" s="170"/>
      <c r="D412" s="170"/>
      <c r="E412" s="170"/>
    </row>
    <row r="413" spans="1:7">
      <c r="A413" s="155" t="s">
        <v>172</v>
      </c>
      <c r="B413" s="155" t="s">
        <v>173</v>
      </c>
      <c r="C413" s="155" t="s">
        <v>174</v>
      </c>
      <c r="D413" s="155" t="s">
        <v>184</v>
      </c>
      <c r="E413" s="155" t="s">
        <v>176</v>
      </c>
    </row>
    <row r="414" spans="1:7">
      <c r="A414" s="158" t="str">
        <f>CUADRILLAS!A27</f>
        <v>CUADRILLA 4 (1 Oficial + 2 Ayudantes)</v>
      </c>
      <c r="B414" s="156" t="s">
        <v>163</v>
      </c>
      <c r="C414" s="128">
        <v>0.20000000000000007</v>
      </c>
      <c r="D414" s="120">
        <f>VLOOKUP(A414,CUADRILLAS!$A$13:$J$51,10,FALSE)</f>
        <v>384336</v>
      </c>
      <c r="E414" s="119">
        <f>C414*D414</f>
        <v>76867.200000000026</v>
      </c>
      <c r="G414" s="223"/>
    </row>
    <row r="415" spans="1:7">
      <c r="A415" s="158"/>
      <c r="B415" s="156"/>
      <c r="C415" s="128"/>
      <c r="D415" s="118"/>
      <c r="E415" s="119"/>
    </row>
    <row r="416" spans="1:7">
      <c r="A416" s="158"/>
      <c r="B416" s="156"/>
      <c r="C416" s="165"/>
      <c r="D416" s="120"/>
      <c r="E416" s="119"/>
    </row>
    <row r="417" spans="1:7">
      <c r="A417" s="158"/>
      <c r="B417" s="158"/>
      <c r="C417" s="158"/>
      <c r="D417" s="158" t="s">
        <v>179</v>
      </c>
      <c r="E417" s="115">
        <f>SUM(E414:E416)</f>
        <v>76867.200000000026</v>
      </c>
    </row>
    <row r="418" spans="1:7">
      <c r="A418" s="170" t="s">
        <v>185</v>
      </c>
      <c r="B418" s="170"/>
      <c r="C418" s="170"/>
      <c r="D418" s="170"/>
      <c r="E418" s="170"/>
    </row>
    <row r="419" spans="1:7">
      <c r="A419" s="155" t="s">
        <v>172</v>
      </c>
      <c r="B419" s="155" t="s">
        <v>173</v>
      </c>
      <c r="C419" s="155" t="s">
        <v>181</v>
      </c>
      <c r="D419" s="155" t="s">
        <v>175</v>
      </c>
      <c r="E419" s="155" t="s">
        <v>176</v>
      </c>
    </row>
    <row r="420" spans="1:7">
      <c r="A420" s="158" t="s">
        <v>268</v>
      </c>
      <c r="B420" s="156" t="s">
        <v>161</v>
      </c>
      <c r="C420" s="145">
        <f t="shared" ref="C420:C425" si="38">$C$47</f>
        <v>2.9508671823621404E-3</v>
      </c>
      <c r="D420" s="120">
        <v>71019</v>
      </c>
      <c r="E420" s="116">
        <f t="shared" ref="E420:E425" si="39">D420*C420</f>
        <v>209.56763642417684</v>
      </c>
      <c r="G420" s="221">
        <v>9286</v>
      </c>
    </row>
    <row r="421" spans="1:7">
      <c r="A421" s="158" t="s">
        <v>270</v>
      </c>
      <c r="B421" s="156" t="s">
        <v>267</v>
      </c>
      <c r="C421" s="145">
        <f t="shared" si="38"/>
        <v>2.9508671823621404E-3</v>
      </c>
      <c r="D421" s="120">
        <v>130000</v>
      </c>
      <c r="E421" s="116">
        <f t="shared" si="39"/>
        <v>383.61273370707823</v>
      </c>
      <c r="G421" s="221">
        <v>7823</v>
      </c>
    </row>
    <row r="422" spans="1:7">
      <c r="A422" s="158" t="s">
        <v>271</v>
      </c>
      <c r="B422" s="156" t="s">
        <v>161</v>
      </c>
      <c r="C422" s="145">
        <f t="shared" si="38"/>
        <v>2.9508671823621404E-3</v>
      </c>
      <c r="D422" s="120">
        <v>7735</v>
      </c>
      <c r="E422" s="116">
        <f t="shared" si="39"/>
        <v>22.824957655571154</v>
      </c>
      <c r="G422" s="221">
        <v>7577</v>
      </c>
    </row>
    <row r="423" spans="1:7">
      <c r="A423" s="158" t="s">
        <v>272</v>
      </c>
      <c r="B423" s="156" t="s">
        <v>161</v>
      </c>
      <c r="C423" s="145">
        <f t="shared" si="38"/>
        <v>2.9508671823621404E-3</v>
      </c>
      <c r="D423" s="120">
        <v>24000</v>
      </c>
      <c r="E423" s="116">
        <f t="shared" si="39"/>
        <v>70.820812376691364</v>
      </c>
      <c r="G423" s="221">
        <v>7580</v>
      </c>
    </row>
    <row r="424" spans="1:7">
      <c r="A424" s="158" t="s">
        <v>273</v>
      </c>
      <c r="B424" s="156" t="s">
        <v>161</v>
      </c>
      <c r="C424" s="145">
        <f t="shared" si="38"/>
        <v>2.9508671823621404E-3</v>
      </c>
      <c r="D424" s="120">
        <v>30821</v>
      </c>
      <c r="E424" s="116">
        <f t="shared" si="39"/>
        <v>90.948677427583533</v>
      </c>
      <c r="G424" s="221">
        <v>30821</v>
      </c>
    </row>
    <row r="425" spans="1:7">
      <c r="A425" s="158" t="s">
        <v>269</v>
      </c>
      <c r="B425" s="156" t="s">
        <v>161</v>
      </c>
      <c r="C425" s="145">
        <f t="shared" si="38"/>
        <v>2.9508671823621404E-3</v>
      </c>
      <c r="D425" s="120">
        <v>10591</v>
      </c>
      <c r="E425" s="116">
        <f t="shared" si="39"/>
        <v>31.252634328397431</v>
      </c>
      <c r="G425" s="221">
        <v>7846</v>
      </c>
    </row>
    <row r="426" spans="1:7">
      <c r="A426" s="158"/>
      <c r="B426" s="156"/>
      <c r="C426" s="145"/>
      <c r="D426" s="120"/>
      <c r="E426" s="116"/>
    </row>
    <row r="427" spans="1:7">
      <c r="A427" s="158"/>
      <c r="B427" s="156"/>
      <c r="C427" s="145"/>
      <c r="D427" s="120"/>
      <c r="E427" s="116"/>
    </row>
    <row r="428" spans="1:7">
      <c r="A428" s="158"/>
      <c r="B428" s="158"/>
      <c r="C428" s="158"/>
      <c r="D428" s="158" t="s">
        <v>179</v>
      </c>
      <c r="E428" s="116">
        <f>SUM(E420:E426)</f>
        <v>809.02745191949862</v>
      </c>
    </row>
    <row r="429" spans="1:7">
      <c r="A429" s="130"/>
      <c r="B429" s="130"/>
      <c r="C429" s="130"/>
      <c r="D429" s="130" t="s">
        <v>186</v>
      </c>
      <c r="E429" s="116">
        <f>E428+E417+E411+E406+E396</f>
        <v>311705.51348034968</v>
      </c>
    </row>
    <row r="430" spans="1:7" ht="15">
      <c r="A430" s="158"/>
      <c r="B430" s="156"/>
      <c r="C430" s="158"/>
      <c r="D430" s="161" t="s">
        <v>187</v>
      </c>
      <c r="E430" s="164">
        <f>+ROUND(E429,0)</f>
        <v>311706</v>
      </c>
      <c r="G430"/>
    </row>
    <row r="431" spans="1:7" ht="15">
      <c r="A431" s="158"/>
      <c r="B431" s="156"/>
      <c r="C431" s="158"/>
      <c r="D431" s="158"/>
      <c r="E431" s="158"/>
      <c r="G431"/>
    </row>
    <row r="432" spans="1:7" ht="15">
      <c r="A432" s="147" t="s">
        <v>170</v>
      </c>
      <c r="B432" s="147">
        <v>10</v>
      </c>
      <c r="C432" s="253" t="str">
        <f>VLOOKUP(B432,Presupuesto!$B$3:$D$14,2,TRUE)</f>
        <v>Broche</v>
      </c>
      <c r="D432" s="253"/>
      <c r="E432" s="147" t="str">
        <f>VLOOKUP(B432,Presupuesto!$B$5:$D$14,3,TRUE)</f>
        <v>un</v>
      </c>
      <c r="G432"/>
    </row>
    <row r="433" spans="1:7" ht="15">
      <c r="A433" s="170" t="s">
        <v>171</v>
      </c>
      <c r="B433" s="170"/>
      <c r="C433" s="170"/>
      <c r="D433" s="170"/>
      <c r="E433" s="170"/>
      <c r="G433"/>
    </row>
    <row r="434" spans="1:7">
      <c r="A434" s="155" t="s">
        <v>172</v>
      </c>
      <c r="B434" s="155" t="s">
        <v>173</v>
      </c>
      <c r="C434" s="155" t="s">
        <v>174</v>
      </c>
      <c r="D434" s="155" t="s">
        <v>175</v>
      </c>
      <c r="E434" s="155" t="s">
        <v>176</v>
      </c>
    </row>
    <row r="435" spans="1:7">
      <c r="A435" s="158" t="s">
        <v>177</v>
      </c>
      <c r="B435" s="153" t="s">
        <v>189</v>
      </c>
      <c r="C435" s="141">
        <v>0.05</v>
      </c>
      <c r="D435" s="118">
        <f>C435*E460</f>
        <v>19216.8</v>
      </c>
      <c r="E435" s="116">
        <f>D435</f>
        <v>19216.8</v>
      </c>
    </row>
    <row r="436" spans="1:7">
      <c r="A436" s="158"/>
      <c r="B436" s="156"/>
      <c r="C436" s="154"/>
      <c r="D436" s="1"/>
      <c r="E436" s="116"/>
    </row>
    <row r="437" spans="1:7">
      <c r="A437" s="158"/>
      <c r="B437" s="156"/>
      <c r="C437" s="154"/>
      <c r="D437" s="1"/>
      <c r="E437" s="116"/>
    </row>
    <row r="438" spans="1:7">
      <c r="A438" s="158"/>
      <c r="B438" s="158"/>
      <c r="C438" s="158"/>
      <c r="D438" s="158" t="s">
        <v>179</v>
      </c>
      <c r="E438" s="116">
        <f>SUM(E435:E437)</f>
        <v>19216.8</v>
      </c>
    </row>
    <row r="439" spans="1:7">
      <c r="A439" s="170" t="s">
        <v>180</v>
      </c>
      <c r="B439" s="170"/>
      <c r="C439" s="170"/>
      <c r="D439" s="170"/>
      <c r="E439" s="170"/>
    </row>
    <row r="440" spans="1:7">
      <c r="A440" s="155" t="s">
        <v>172</v>
      </c>
      <c r="B440" s="155" t="s">
        <v>173</v>
      </c>
      <c r="C440" s="155" t="s">
        <v>181</v>
      </c>
      <c r="D440" s="155" t="s">
        <v>175</v>
      </c>
      <c r="E440" s="155" t="s">
        <v>176</v>
      </c>
    </row>
    <row r="441" spans="1:7">
      <c r="A441" s="154" t="s">
        <v>302</v>
      </c>
      <c r="B441" s="156" t="s">
        <v>161</v>
      </c>
      <c r="C441" s="143">
        <v>2</v>
      </c>
      <c r="D441" s="230">
        <v>61683</v>
      </c>
      <c r="E441" s="120">
        <f>C441*D441</f>
        <v>123366</v>
      </c>
      <c r="G441" s="221" t="s">
        <v>327</v>
      </c>
    </row>
    <row r="442" spans="1:7">
      <c r="A442" s="154" t="s">
        <v>303</v>
      </c>
      <c r="B442" s="156" t="s">
        <v>161</v>
      </c>
      <c r="C442" s="143">
        <v>2</v>
      </c>
      <c r="D442" s="230">
        <v>45000</v>
      </c>
      <c r="E442" s="120">
        <f t="shared" ref="E442:E443" si="40">C442*D442</f>
        <v>90000</v>
      </c>
      <c r="G442" s="221" t="s">
        <v>327</v>
      </c>
    </row>
    <row r="443" spans="1:7">
      <c r="A443" s="162" t="s">
        <v>322</v>
      </c>
      <c r="B443" s="156" t="s">
        <v>323</v>
      </c>
      <c r="C443" s="220">
        <v>66</v>
      </c>
      <c r="D443" s="120">
        <v>25</v>
      </c>
      <c r="E443" s="120">
        <f t="shared" si="40"/>
        <v>1650</v>
      </c>
      <c r="G443" s="221">
        <v>6098</v>
      </c>
    </row>
    <row r="444" spans="1:7">
      <c r="A444" s="154" t="s">
        <v>291</v>
      </c>
      <c r="B444" s="153" t="s">
        <v>161</v>
      </c>
      <c r="C444" s="145">
        <f>1/50*4</f>
        <v>0.08</v>
      </c>
      <c r="D444" s="120">
        <v>32500</v>
      </c>
      <c r="E444" s="120">
        <f>C444*D444</f>
        <v>2600</v>
      </c>
      <c r="G444" s="221">
        <v>4675</v>
      </c>
    </row>
    <row r="445" spans="1:7">
      <c r="A445" s="154" t="s">
        <v>300</v>
      </c>
      <c r="B445" s="153" t="s">
        <v>188</v>
      </c>
      <c r="C445" s="145">
        <v>0.37965708899999995</v>
      </c>
      <c r="D445" s="120">
        <v>7140</v>
      </c>
      <c r="E445" s="120">
        <f t="shared" ref="E445:E446" si="41">C445*D445</f>
        <v>2710.7516154599998</v>
      </c>
      <c r="G445" s="221">
        <v>2910</v>
      </c>
    </row>
    <row r="446" spans="1:7">
      <c r="A446" s="162" t="s">
        <v>324</v>
      </c>
      <c r="B446" s="156" t="s">
        <v>276</v>
      </c>
      <c r="C446" s="220">
        <v>5.0000025609756089E-2</v>
      </c>
      <c r="D446" s="120">
        <v>137784</v>
      </c>
      <c r="E446" s="120">
        <f t="shared" si="41"/>
        <v>6889.2035286146329</v>
      </c>
      <c r="G446" s="221">
        <v>9290</v>
      </c>
    </row>
    <row r="447" spans="1:7">
      <c r="A447" s="154"/>
      <c r="B447" s="156"/>
      <c r="C447" s="143"/>
      <c r="D447" s="230"/>
      <c r="E447" s="120"/>
    </row>
    <row r="448" spans="1:7">
      <c r="A448" s="158"/>
      <c r="B448" s="156"/>
      <c r="C448" s="158"/>
      <c r="D448" s="116"/>
      <c r="E448" s="116"/>
    </row>
    <row r="449" spans="1:7">
      <c r="A449" s="158"/>
      <c r="B449" s="158"/>
      <c r="C449" s="158"/>
      <c r="D449" s="158" t="s">
        <v>179</v>
      </c>
      <c r="E449" s="116">
        <f>SUM(E441:E448)</f>
        <v>227215.95514407463</v>
      </c>
    </row>
    <row r="450" spans="1:7">
      <c r="A450" s="170" t="s">
        <v>182</v>
      </c>
      <c r="B450" s="170"/>
      <c r="C450" s="170"/>
      <c r="D450" s="170"/>
      <c r="E450" s="170"/>
    </row>
    <row r="451" spans="1:7">
      <c r="A451" s="155" t="s">
        <v>172</v>
      </c>
      <c r="B451" s="155" t="s">
        <v>173</v>
      </c>
      <c r="C451" s="155" t="s">
        <v>174</v>
      </c>
      <c r="D451" s="155" t="s">
        <v>175</v>
      </c>
      <c r="E451" s="155" t="s">
        <v>176</v>
      </c>
    </row>
    <row r="452" spans="1:7" ht="33.75">
      <c r="A452" s="166" t="s">
        <v>266</v>
      </c>
      <c r="B452" s="156" t="s">
        <v>263</v>
      </c>
      <c r="C452" s="160">
        <v>3.3000000000000002E-2</v>
      </c>
      <c r="D452" s="120">
        <v>8352000</v>
      </c>
      <c r="E452" s="120">
        <f>C452*D452</f>
        <v>275616</v>
      </c>
      <c r="G452" s="221">
        <v>9165</v>
      </c>
    </row>
    <row r="453" spans="1:7">
      <c r="A453" s="162"/>
      <c r="B453" s="156"/>
      <c r="C453" s="160"/>
      <c r="D453" s="120"/>
      <c r="E453" s="120"/>
    </row>
    <row r="454" spans="1:7">
      <c r="A454" s="158"/>
      <c r="B454" s="158"/>
      <c r="C454" s="158"/>
      <c r="D454" s="158" t="s">
        <v>179</v>
      </c>
      <c r="E454" s="116">
        <f>SUM(E452)</f>
        <v>275616</v>
      </c>
    </row>
    <row r="455" spans="1:7">
      <c r="A455" s="170" t="s">
        <v>183</v>
      </c>
      <c r="B455" s="170"/>
      <c r="C455" s="170"/>
      <c r="D455" s="170"/>
      <c r="E455" s="170"/>
    </row>
    <row r="456" spans="1:7">
      <c r="A456" s="155" t="s">
        <v>172</v>
      </c>
      <c r="B456" s="155" t="s">
        <v>173</v>
      </c>
      <c r="C456" s="155" t="s">
        <v>174</v>
      </c>
      <c r="D456" s="155" t="s">
        <v>184</v>
      </c>
      <c r="E456" s="155" t="s">
        <v>176</v>
      </c>
    </row>
    <row r="457" spans="1:7">
      <c r="A457" s="158" t="str">
        <f>CUADRILLAS!A27</f>
        <v>CUADRILLA 4 (1 Oficial + 2 Ayudantes)</v>
      </c>
      <c r="B457" s="156" t="s">
        <v>163</v>
      </c>
      <c r="C457" s="128">
        <v>0.99999999999999989</v>
      </c>
      <c r="D457" s="120">
        <f>VLOOKUP(A457,CUADRILLAS!$A$13:$J$51,10,FALSE)</f>
        <v>384336</v>
      </c>
      <c r="E457" s="119">
        <f>C457*D457</f>
        <v>384335.99999999994</v>
      </c>
      <c r="G457" s="223"/>
    </row>
    <row r="458" spans="1:7">
      <c r="A458" s="158"/>
      <c r="B458" s="156"/>
      <c r="C458" s="128"/>
      <c r="D458" s="118"/>
      <c r="E458" s="119"/>
    </row>
    <row r="459" spans="1:7">
      <c r="A459" s="158"/>
      <c r="B459" s="156"/>
      <c r="C459" s="165"/>
      <c r="D459" s="120"/>
      <c r="E459" s="119"/>
    </row>
    <row r="460" spans="1:7">
      <c r="A460" s="158"/>
      <c r="B460" s="158"/>
      <c r="C460" s="158"/>
      <c r="D460" s="158" t="s">
        <v>179</v>
      </c>
      <c r="E460" s="115">
        <f>SUM(E457:E459)</f>
        <v>384335.99999999994</v>
      </c>
    </row>
    <row r="461" spans="1:7">
      <c r="A461" s="170" t="s">
        <v>185</v>
      </c>
      <c r="B461" s="170"/>
      <c r="C461" s="170"/>
      <c r="D461" s="170"/>
      <c r="E461" s="170"/>
    </row>
    <row r="462" spans="1:7">
      <c r="A462" s="155" t="s">
        <v>172</v>
      </c>
      <c r="B462" s="155" t="s">
        <v>173</v>
      </c>
      <c r="C462" s="155" t="s">
        <v>181</v>
      </c>
      <c r="D462" s="155" t="s">
        <v>175</v>
      </c>
      <c r="E462" s="155" t="s">
        <v>176</v>
      </c>
    </row>
    <row r="463" spans="1:7">
      <c r="A463" s="158" t="s">
        <v>268</v>
      </c>
      <c r="B463" s="156" t="s">
        <v>161</v>
      </c>
      <c r="C463" s="145">
        <f t="shared" ref="C463:C468" si="42">$C$47</f>
        <v>2.9508671823621404E-3</v>
      </c>
      <c r="D463" s="120">
        <v>71019</v>
      </c>
      <c r="E463" s="116">
        <f t="shared" ref="E463:E468" si="43">D463*C463</f>
        <v>209.56763642417684</v>
      </c>
      <c r="G463" s="221">
        <v>9286</v>
      </c>
    </row>
    <row r="464" spans="1:7">
      <c r="A464" s="158" t="s">
        <v>270</v>
      </c>
      <c r="B464" s="156" t="s">
        <v>267</v>
      </c>
      <c r="C464" s="145">
        <f t="shared" si="42"/>
        <v>2.9508671823621404E-3</v>
      </c>
      <c r="D464" s="120">
        <v>130000</v>
      </c>
      <c r="E464" s="116">
        <f t="shared" si="43"/>
        <v>383.61273370707823</v>
      </c>
      <c r="G464" s="221">
        <v>7823</v>
      </c>
    </row>
    <row r="465" spans="1:7">
      <c r="A465" s="158" t="s">
        <v>271</v>
      </c>
      <c r="B465" s="156" t="s">
        <v>161</v>
      </c>
      <c r="C465" s="145">
        <f t="shared" si="42"/>
        <v>2.9508671823621404E-3</v>
      </c>
      <c r="D465" s="120">
        <v>7735</v>
      </c>
      <c r="E465" s="116">
        <f t="shared" si="43"/>
        <v>22.824957655571154</v>
      </c>
      <c r="G465" s="221">
        <v>7577</v>
      </c>
    </row>
    <row r="466" spans="1:7">
      <c r="A466" s="158" t="s">
        <v>272</v>
      </c>
      <c r="B466" s="156" t="s">
        <v>161</v>
      </c>
      <c r="C466" s="145">
        <f t="shared" si="42"/>
        <v>2.9508671823621404E-3</v>
      </c>
      <c r="D466" s="120">
        <v>24000</v>
      </c>
      <c r="E466" s="116">
        <f t="shared" si="43"/>
        <v>70.820812376691364</v>
      </c>
      <c r="G466" s="221">
        <v>7580</v>
      </c>
    </row>
    <row r="467" spans="1:7">
      <c r="A467" s="158" t="s">
        <v>273</v>
      </c>
      <c r="B467" s="156" t="s">
        <v>161</v>
      </c>
      <c r="C467" s="145">
        <f t="shared" si="42"/>
        <v>2.9508671823621404E-3</v>
      </c>
      <c r="D467" s="120">
        <v>30821</v>
      </c>
      <c r="E467" s="116">
        <f t="shared" si="43"/>
        <v>90.948677427583533</v>
      </c>
      <c r="G467" s="221">
        <v>30821</v>
      </c>
    </row>
    <row r="468" spans="1:7">
      <c r="A468" s="158" t="s">
        <v>269</v>
      </c>
      <c r="B468" s="156" t="s">
        <v>161</v>
      </c>
      <c r="C468" s="145">
        <f t="shared" si="42"/>
        <v>2.9508671823621404E-3</v>
      </c>
      <c r="D468" s="120">
        <v>10591</v>
      </c>
      <c r="E468" s="116">
        <f t="shared" si="43"/>
        <v>31.252634328397431</v>
      </c>
      <c r="G468" s="221">
        <v>7846</v>
      </c>
    </row>
    <row r="469" spans="1:7">
      <c r="A469" s="158"/>
      <c r="B469" s="156"/>
      <c r="C469" s="145"/>
      <c r="D469" s="120"/>
      <c r="E469" s="116"/>
    </row>
    <row r="470" spans="1:7">
      <c r="A470" s="158"/>
      <c r="B470" s="156"/>
      <c r="C470" s="145"/>
      <c r="D470" s="120"/>
      <c r="E470" s="116"/>
    </row>
    <row r="471" spans="1:7">
      <c r="A471" s="158"/>
      <c r="B471" s="158"/>
      <c r="C471" s="158"/>
      <c r="D471" s="158" t="s">
        <v>179</v>
      </c>
      <c r="E471" s="116">
        <f>SUM(E463:E469)</f>
        <v>809.02745191949862</v>
      </c>
    </row>
    <row r="472" spans="1:7">
      <c r="A472" s="130"/>
      <c r="B472" s="130"/>
      <c r="C472" s="130"/>
      <c r="D472" s="130" t="s">
        <v>186</v>
      </c>
      <c r="E472" s="116">
        <f>E471+E460+E454+E449+E438</f>
        <v>907193.78259599407</v>
      </c>
    </row>
    <row r="473" spans="1:7">
      <c r="A473" s="158"/>
      <c r="B473" s="156"/>
      <c r="C473" s="158"/>
      <c r="D473" s="161" t="s">
        <v>187</v>
      </c>
      <c r="E473" s="164">
        <f>+ROUND(E472,0)</f>
        <v>907194</v>
      </c>
    </row>
    <row r="474" spans="1:7">
      <c r="A474" s="158"/>
      <c r="B474" s="156"/>
      <c r="C474" s="158"/>
      <c r="D474" s="158"/>
      <c r="E474" s="158"/>
    </row>
    <row r="475" spans="1:7" ht="15">
      <c r="G475"/>
    </row>
    <row r="476" spans="1:7" ht="15">
      <c r="A476" s="147" t="s">
        <v>170</v>
      </c>
      <c r="B476" s="147">
        <v>11</v>
      </c>
      <c r="C476" s="253" t="str">
        <f>VLOOKUP(B476,Presupuesto!$B$3:$G$13,2,TRUE)</f>
        <v>Bodega</v>
      </c>
      <c r="D476" s="253"/>
      <c r="E476" s="147" t="str">
        <f>VLOOKUP(B476,Presupuesto!$B$3:$D$13,3,TRUE)</f>
        <v>mes</v>
      </c>
      <c r="G476"/>
    </row>
    <row r="477" spans="1:7" ht="15">
      <c r="A477" s="170" t="s">
        <v>171</v>
      </c>
      <c r="B477" s="170"/>
      <c r="C477" s="170"/>
      <c r="D477" s="170"/>
      <c r="E477" s="170"/>
      <c r="G477"/>
    </row>
    <row r="478" spans="1:7">
      <c r="A478" s="155" t="s">
        <v>172</v>
      </c>
      <c r="B478" s="155" t="s">
        <v>173</v>
      </c>
      <c r="C478" s="155" t="s">
        <v>181</v>
      </c>
      <c r="D478" s="155" t="s">
        <v>175</v>
      </c>
      <c r="E478" s="155" t="s">
        <v>176</v>
      </c>
    </row>
    <row r="479" spans="1:7">
      <c r="A479" s="158" t="s">
        <v>312</v>
      </c>
      <c r="B479" s="153" t="s">
        <v>313</v>
      </c>
      <c r="C479" s="143">
        <v>76.976368254945712</v>
      </c>
      <c r="D479" s="120">
        <v>25982</v>
      </c>
      <c r="E479" s="116">
        <f>C479*D479</f>
        <v>1999999.9999999995</v>
      </c>
      <c r="G479" s="221">
        <v>9577</v>
      </c>
    </row>
    <row r="480" spans="1:7">
      <c r="A480" s="158"/>
      <c r="B480" s="156"/>
      <c r="C480" s="154"/>
      <c r="D480" s="1"/>
      <c r="E480" s="116"/>
    </row>
    <row r="481" spans="1:5">
      <c r="A481" s="158"/>
      <c r="B481" s="156"/>
      <c r="C481" s="154"/>
      <c r="D481" s="1"/>
      <c r="E481" s="116"/>
    </row>
    <row r="482" spans="1:5">
      <c r="A482" s="158"/>
      <c r="B482" s="158"/>
      <c r="C482" s="158"/>
      <c r="D482" s="158" t="s">
        <v>179</v>
      </c>
      <c r="E482" s="116">
        <f>SUM(E479:E481)</f>
        <v>1999999.9999999995</v>
      </c>
    </row>
    <row r="483" spans="1:5">
      <c r="A483" s="170" t="s">
        <v>180</v>
      </c>
      <c r="B483" s="170"/>
      <c r="C483" s="170"/>
      <c r="D483" s="170"/>
      <c r="E483" s="170"/>
    </row>
    <row r="484" spans="1:5">
      <c r="A484" s="155" t="s">
        <v>172</v>
      </c>
      <c r="B484" s="155" t="s">
        <v>173</v>
      </c>
      <c r="C484" s="155" t="s">
        <v>181</v>
      </c>
      <c r="D484" s="155" t="s">
        <v>175</v>
      </c>
      <c r="E484" s="155" t="s">
        <v>176</v>
      </c>
    </row>
    <row r="485" spans="1:5">
      <c r="A485" s="154"/>
      <c r="B485" s="156"/>
      <c r="C485" s="143"/>
      <c r="D485" s="174"/>
      <c r="E485" s="120">
        <f>C485*D485</f>
        <v>0</v>
      </c>
    </row>
    <row r="486" spans="1:5">
      <c r="A486" s="154"/>
      <c r="B486" s="156"/>
      <c r="C486" s="143"/>
      <c r="D486" s="174"/>
      <c r="E486" s="120">
        <f t="shared" ref="E486:E488" si="44">C486*D486</f>
        <v>0</v>
      </c>
    </row>
    <row r="487" spans="1:5">
      <c r="A487" s="154"/>
      <c r="B487" s="156"/>
      <c r="C487" s="143"/>
      <c r="D487" s="174"/>
      <c r="E487" s="120">
        <f t="shared" si="44"/>
        <v>0</v>
      </c>
    </row>
    <row r="488" spans="1:5">
      <c r="A488" s="162"/>
      <c r="B488" s="156"/>
      <c r="C488" s="163"/>
      <c r="D488" s="120"/>
      <c r="E488" s="120">
        <f t="shared" si="44"/>
        <v>0</v>
      </c>
    </row>
    <row r="489" spans="1:5">
      <c r="A489" s="158"/>
      <c r="B489" s="156"/>
      <c r="C489" s="158"/>
      <c r="D489" s="116"/>
      <c r="E489" s="116"/>
    </row>
    <row r="490" spans="1:5">
      <c r="A490" s="158"/>
      <c r="B490" s="158"/>
      <c r="C490" s="158"/>
      <c r="D490" s="158" t="s">
        <v>179</v>
      </c>
      <c r="E490" s="116">
        <f>SUM(E485:E489)</f>
        <v>0</v>
      </c>
    </row>
    <row r="491" spans="1:5">
      <c r="A491" s="170" t="s">
        <v>182</v>
      </c>
      <c r="B491" s="170"/>
      <c r="C491" s="170"/>
      <c r="D491" s="170"/>
      <c r="E491" s="170"/>
    </row>
    <row r="492" spans="1:5">
      <c r="A492" s="155" t="s">
        <v>172</v>
      </c>
      <c r="B492" s="155" t="s">
        <v>173</v>
      </c>
      <c r="C492" s="155" t="s">
        <v>174</v>
      </c>
      <c r="D492" s="155" t="s">
        <v>175</v>
      </c>
      <c r="E492" s="155" t="s">
        <v>176</v>
      </c>
    </row>
    <row r="493" spans="1:5">
      <c r="A493" s="166"/>
      <c r="B493" s="156"/>
      <c r="C493" s="160"/>
      <c r="D493" s="120"/>
      <c r="E493" s="120">
        <f>C493*D493</f>
        <v>0</v>
      </c>
    </row>
    <row r="494" spans="1:5">
      <c r="A494" s="162"/>
      <c r="B494" s="156"/>
      <c r="C494" s="160"/>
      <c r="D494" s="120"/>
      <c r="E494" s="120"/>
    </row>
    <row r="495" spans="1:5">
      <c r="A495" s="158"/>
      <c r="B495" s="158"/>
      <c r="C495" s="158"/>
      <c r="D495" s="158" t="s">
        <v>179</v>
      </c>
      <c r="E495" s="116">
        <f>SUM(E493)</f>
        <v>0</v>
      </c>
    </row>
    <row r="496" spans="1:5">
      <c r="A496" s="170" t="s">
        <v>183</v>
      </c>
      <c r="B496" s="170"/>
      <c r="C496" s="170"/>
      <c r="D496" s="170"/>
      <c r="E496" s="170"/>
    </row>
    <row r="497" spans="1:5">
      <c r="A497" s="155" t="s">
        <v>172</v>
      </c>
      <c r="B497" s="155" t="s">
        <v>173</v>
      </c>
      <c r="C497" s="155" t="s">
        <v>174</v>
      </c>
      <c r="D497" s="155" t="s">
        <v>184</v>
      </c>
      <c r="E497" s="155" t="s">
        <v>176</v>
      </c>
    </row>
    <row r="498" spans="1:5">
      <c r="A498" s="158"/>
      <c r="B498" s="156"/>
      <c r="C498" s="128"/>
      <c r="D498" s="118"/>
      <c r="E498" s="119">
        <f>C498*D498</f>
        <v>0</v>
      </c>
    </row>
    <row r="499" spans="1:5">
      <c r="A499" s="158"/>
      <c r="B499" s="156"/>
      <c r="C499" s="128"/>
      <c r="D499" s="118"/>
      <c r="E499" s="119"/>
    </row>
    <row r="500" spans="1:5">
      <c r="A500" s="158"/>
      <c r="B500" s="156"/>
      <c r="C500" s="165"/>
      <c r="D500" s="120"/>
      <c r="E500" s="119"/>
    </row>
    <row r="501" spans="1:5">
      <c r="A501" s="158"/>
      <c r="B501" s="158"/>
      <c r="C501" s="158"/>
      <c r="D501" s="158" t="s">
        <v>179</v>
      </c>
      <c r="E501" s="115">
        <f>SUM(E498:E500)</f>
        <v>0</v>
      </c>
    </row>
    <row r="502" spans="1:5">
      <c r="A502" s="170" t="s">
        <v>185</v>
      </c>
      <c r="B502" s="170"/>
      <c r="C502" s="170"/>
      <c r="D502" s="170"/>
      <c r="E502" s="170"/>
    </row>
    <row r="503" spans="1:5">
      <c r="A503" s="155" t="s">
        <v>172</v>
      </c>
      <c r="B503" s="155" t="s">
        <v>173</v>
      </c>
      <c r="C503" s="155" t="s">
        <v>181</v>
      </c>
      <c r="D503" s="155" t="s">
        <v>175</v>
      </c>
      <c r="E503" s="155" t="s">
        <v>176</v>
      </c>
    </row>
    <row r="504" spans="1:5">
      <c r="A504" s="158"/>
      <c r="B504" s="156"/>
      <c r="C504" s="145"/>
      <c r="D504" s="120"/>
      <c r="E504" s="116">
        <f t="shared" ref="E504:E509" si="45">D504*C504</f>
        <v>0</v>
      </c>
    </row>
    <row r="505" spans="1:5">
      <c r="A505" s="158"/>
      <c r="B505" s="156"/>
      <c r="C505" s="145"/>
      <c r="D505" s="120"/>
      <c r="E505" s="116">
        <f t="shared" si="45"/>
        <v>0</v>
      </c>
    </row>
    <row r="506" spans="1:5">
      <c r="A506" s="158"/>
      <c r="B506" s="156"/>
      <c r="C506" s="145"/>
      <c r="D506" s="120"/>
      <c r="E506" s="116">
        <f t="shared" si="45"/>
        <v>0</v>
      </c>
    </row>
    <row r="507" spans="1:5">
      <c r="A507" s="158"/>
      <c r="B507" s="156"/>
      <c r="C507" s="145"/>
      <c r="D507" s="120"/>
      <c r="E507" s="116">
        <f t="shared" si="45"/>
        <v>0</v>
      </c>
    </row>
    <row r="508" spans="1:5">
      <c r="A508" s="158"/>
      <c r="B508" s="156"/>
      <c r="C508" s="145"/>
      <c r="D508" s="120"/>
      <c r="E508" s="116">
        <f t="shared" si="45"/>
        <v>0</v>
      </c>
    </row>
    <row r="509" spans="1:5">
      <c r="A509" s="158"/>
      <c r="B509" s="156"/>
      <c r="C509" s="145"/>
      <c r="D509" s="120"/>
      <c r="E509" s="116">
        <f t="shared" si="45"/>
        <v>0</v>
      </c>
    </row>
    <row r="510" spans="1:5">
      <c r="A510" s="158"/>
      <c r="B510" s="156"/>
      <c r="C510" s="145"/>
      <c r="D510" s="120"/>
      <c r="E510" s="116"/>
    </row>
    <row r="511" spans="1:5">
      <c r="A511" s="158"/>
      <c r="B511" s="156"/>
      <c r="C511" s="145"/>
      <c r="D511" s="120"/>
      <c r="E511" s="116"/>
    </row>
    <row r="512" spans="1:5">
      <c r="A512" s="158"/>
      <c r="B512" s="158"/>
      <c r="C512" s="158"/>
      <c r="D512" s="158" t="s">
        <v>179</v>
      </c>
      <c r="E512" s="116">
        <f>SUM(E504:E510)</f>
        <v>0</v>
      </c>
    </row>
    <row r="513" spans="1:5">
      <c r="A513" s="130"/>
      <c r="B513" s="130"/>
      <c r="C513" s="130"/>
      <c r="D513" s="130" t="s">
        <v>186</v>
      </c>
      <c r="E513" s="116">
        <f>E512+E501+E495+E490+E482</f>
        <v>1999999.9999999995</v>
      </c>
    </row>
    <row r="514" spans="1:5">
      <c r="A514" s="158"/>
      <c r="B514" s="156"/>
      <c r="C514" s="158"/>
      <c r="D514" s="161" t="s">
        <v>187</v>
      </c>
      <c r="E514" s="164">
        <f>+ROUND(E513,0)</f>
        <v>2000000</v>
      </c>
    </row>
    <row r="515" spans="1:5">
      <c r="A515" s="158"/>
      <c r="B515" s="156"/>
      <c r="C515" s="158"/>
      <c r="D515" s="158"/>
      <c r="E515" s="158"/>
    </row>
  </sheetData>
  <autoFilter ref="A111:E474" xr:uid="{00000000-0001-0000-0300-000000000000}"/>
  <mergeCells count="11">
    <mergeCell ref="C255:D255"/>
    <mergeCell ref="C7:D7"/>
    <mergeCell ref="C61:D61"/>
    <mergeCell ref="C110:D110"/>
    <mergeCell ref="C164:D164"/>
    <mergeCell ref="C214:D214"/>
    <mergeCell ref="C300:D300"/>
    <mergeCell ref="C347:D347"/>
    <mergeCell ref="C390:D390"/>
    <mergeCell ref="C432:D432"/>
    <mergeCell ref="C476:D476"/>
  </mergeCells>
  <printOptions horizontalCentered="1" verticalCentered="1"/>
  <pageMargins left="0.11811023622047245" right="0.19685039370078741" top="0.69248031496063001" bottom="0.35433070866141736" header="0.31496062992125984" footer="0.31496062992125984"/>
  <pageSetup paperSize="9" scale="3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S52"/>
  <sheetViews>
    <sheetView topLeftCell="A18" zoomScale="55" zoomScaleNormal="55" zoomScaleSheetLayoutView="115" workbookViewId="0">
      <selection activeCell="I12" sqref="I12"/>
    </sheetView>
  </sheetViews>
  <sheetFormatPr baseColWidth="10" defaultColWidth="11.42578125" defaultRowHeight="14.25"/>
  <cols>
    <col min="1" max="1" width="7.28515625" style="2" customWidth="1"/>
    <col min="2" max="2" width="41.7109375" style="2" customWidth="1"/>
    <col min="3" max="3" width="16" style="2" bestFit="1" customWidth="1"/>
    <col min="4" max="4" width="6.42578125" style="2" customWidth="1"/>
    <col min="5" max="5" width="6" style="2" customWidth="1"/>
    <col min="6" max="6" width="22.42578125" style="2" bestFit="1" customWidth="1"/>
    <col min="7" max="7" width="19.7109375" style="2" bestFit="1" customWidth="1"/>
    <col min="8" max="8" width="22.140625" style="2" customWidth="1"/>
    <col min="9" max="9" width="16.85546875" style="2" customWidth="1"/>
    <col min="10" max="10" width="16" style="2" customWidth="1"/>
    <col min="11" max="11" width="35.28515625" style="2" bestFit="1" customWidth="1"/>
    <col min="12" max="16384" width="11.42578125" style="2"/>
  </cols>
  <sheetData>
    <row r="1" spans="1:253" s="3" customFormat="1" ht="15" customHeight="1">
      <c r="A1" s="307" t="s">
        <v>190</v>
      </c>
      <c r="B1" s="307"/>
      <c r="C1" s="307"/>
      <c r="D1" s="307"/>
      <c r="E1" s="307"/>
      <c r="F1" s="307"/>
      <c r="G1" s="307"/>
      <c r="H1" s="307"/>
      <c r="I1" s="24"/>
    </row>
    <row r="2" spans="1:253" s="3" customFormat="1" ht="15" customHeight="1">
      <c r="A2" s="92"/>
      <c r="B2" s="92"/>
      <c r="C2" s="92"/>
      <c r="D2" s="92"/>
      <c r="E2" s="92"/>
      <c r="F2" s="92"/>
      <c r="G2" s="92"/>
      <c r="H2" s="92"/>
    </row>
    <row r="3" spans="1:253" s="3" customFormat="1" ht="15" customHeight="1">
      <c r="A3" s="305" t="s">
        <v>191</v>
      </c>
      <c r="B3" s="305"/>
      <c r="C3" s="306">
        <v>44379</v>
      </c>
      <c r="D3" s="306"/>
      <c r="E3" s="20"/>
      <c r="G3" s="24"/>
      <c r="H3" s="24"/>
    </row>
    <row r="4" spans="1:253" s="3" customFormat="1" ht="15" customHeight="1" thickBot="1">
      <c r="A4" s="20"/>
      <c r="B4" s="20"/>
      <c r="C4" s="20"/>
      <c r="D4" s="20"/>
      <c r="E4" s="20"/>
      <c r="F4" s="82" t="s">
        <v>192</v>
      </c>
      <c r="G4" s="83"/>
      <c r="H4" s="83"/>
    </row>
    <row r="5" spans="1:253" s="3" customFormat="1" ht="15" customHeight="1" thickBot="1">
      <c r="E5" s="93"/>
      <c r="F5" s="258" t="s">
        <v>309</v>
      </c>
      <c r="G5" s="259"/>
      <c r="H5" s="260"/>
      <c r="K5" s="9" t="str">
        <f>A17</f>
        <v>SUBTOTAL COSTOS MENSUALES DE PERSONAL</v>
      </c>
      <c r="L5" s="90">
        <f>H17</f>
        <v>19768676</v>
      </c>
    </row>
    <row r="6" spans="1:253" s="3" customFormat="1" ht="15" customHeight="1">
      <c r="A6" s="301" t="s">
        <v>193</v>
      </c>
      <c r="B6" s="302"/>
      <c r="C6" s="303">
        <f>Presupuesto!G15</f>
        <v>175397041</v>
      </c>
      <c r="D6" s="304"/>
      <c r="E6" s="19"/>
      <c r="F6" s="261"/>
      <c r="G6" s="262"/>
      <c r="H6" s="263"/>
      <c r="K6" s="9" t="str">
        <f>A21</f>
        <v>SUBTOTAL GASTOS OPERACIONALES MENSUALES</v>
      </c>
      <c r="L6" s="90">
        <f>H21</f>
        <v>2351064</v>
      </c>
    </row>
    <row r="7" spans="1:253" s="3" customFormat="1" ht="15" customHeight="1">
      <c r="A7" s="89" t="s">
        <v>194</v>
      </c>
      <c r="B7" s="87"/>
      <c r="C7" s="21">
        <v>1.5</v>
      </c>
      <c r="D7" s="22" t="s">
        <v>195</v>
      </c>
      <c r="E7" s="82"/>
      <c r="F7" s="261"/>
      <c r="G7" s="262"/>
      <c r="H7" s="263"/>
      <c r="K7" s="9" t="str">
        <f>A33</f>
        <v>SUBTOTAL IMPUESTOS</v>
      </c>
      <c r="L7" s="90">
        <f>H33</f>
        <v>17872958</v>
      </c>
    </row>
    <row r="8" spans="1:253" s="3" customFormat="1" ht="15" customHeight="1" thickBot="1">
      <c r="A8" s="94" t="s">
        <v>196</v>
      </c>
      <c r="B8" s="84"/>
      <c r="C8" s="85" t="s">
        <v>197</v>
      </c>
      <c r="D8" s="86"/>
      <c r="E8" s="23"/>
      <c r="F8" s="264"/>
      <c r="G8" s="265"/>
      <c r="H8" s="266"/>
      <c r="K8" s="3" t="str">
        <f>A41</f>
        <v>SUBTOTAL GARANTÍAS</v>
      </c>
      <c r="L8" s="90">
        <f>H41</f>
        <v>301665</v>
      </c>
    </row>
    <row r="9" spans="1:253" s="3" customFormat="1" ht="15" customHeight="1">
      <c r="B9" s="5"/>
      <c r="C9" s="95"/>
      <c r="D9" s="5"/>
      <c r="E9" s="5"/>
      <c r="L9" s="67">
        <f>SUM(L5:L8)</f>
        <v>40294363</v>
      </c>
    </row>
    <row r="10" spans="1:253" s="5" customFormat="1" ht="15" customHeight="1">
      <c r="A10" s="295" t="s">
        <v>198</v>
      </c>
      <c r="B10" s="296"/>
      <c r="C10" s="296"/>
      <c r="D10" s="296"/>
      <c r="E10" s="296"/>
      <c r="F10" s="296"/>
      <c r="G10" s="296"/>
      <c r="H10" s="297"/>
      <c r="L10" s="91">
        <f>L9/C6</f>
        <v>0.22973228493632342</v>
      </c>
      <c r="M10" s="121">
        <f>L10+H44+H45</f>
        <v>0.29973228493632342</v>
      </c>
      <c r="IS10" s="3"/>
    </row>
    <row r="11" spans="1:253" s="3" customFormat="1" ht="15" customHeight="1">
      <c r="A11" s="298" t="s">
        <v>199</v>
      </c>
      <c r="B11" s="298"/>
      <c r="C11" s="298"/>
      <c r="D11" s="298"/>
      <c r="E11" s="298"/>
      <c r="F11" s="298"/>
      <c r="G11" s="298"/>
      <c r="H11" s="298"/>
    </row>
    <row r="12" spans="1:253" s="6" customFormat="1" ht="22.5" customHeight="1">
      <c r="A12" s="76" t="s">
        <v>200</v>
      </c>
      <c r="B12" s="299" t="s">
        <v>201</v>
      </c>
      <c r="C12" s="299" t="s">
        <v>81</v>
      </c>
      <c r="D12" s="299" t="s">
        <v>202</v>
      </c>
      <c r="E12" s="299"/>
      <c r="F12" s="68" t="s">
        <v>203</v>
      </c>
      <c r="G12" s="68" t="s">
        <v>204</v>
      </c>
      <c r="H12" s="96" t="s">
        <v>205</v>
      </c>
      <c r="IS12" s="3"/>
    </row>
    <row r="13" spans="1:253" s="6" customFormat="1" ht="15" customHeight="1">
      <c r="A13" s="81" t="s">
        <v>206</v>
      </c>
      <c r="B13" s="299"/>
      <c r="C13" s="299"/>
      <c r="D13" s="300" t="s">
        <v>207</v>
      </c>
      <c r="E13" s="300"/>
      <c r="F13" s="69" t="s">
        <v>208</v>
      </c>
      <c r="G13" s="69" t="s">
        <v>209</v>
      </c>
      <c r="H13" s="97" t="s">
        <v>210</v>
      </c>
      <c r="IS13" s="3"/>
    </row>
    <row r="14" spans="1:253" s="6" customFormat="1" ht="15" customHeight="1">
      <c r="A14" s="280" t="s">
        <v>211</v>
      </c>
      <c r="B14" s="280"/>
      <c r="C14" s="280"/>
      <c r="D14" s="280"/>
      <c r="E14" s="280"/>
      <c r="F14" s="280"/>
      <c r="G14" s="280"/>
      <c r="H14" s="280"/>
      <c r="IS14" s="3"/>
    </row>
    <row r="15" spans="1:253" s="3" customFormat="1" ht="15" customHeight="1">
      <c r="A15" s="21">
        <v>1</v>
      </c>
      <c r="B15" s="180" t="s">
        <v>311</v>
      </c>
      <c r="C15" s="180"/>
      <c r="D15" s="293">
        <v>1.5</v>
      </c>
      <c r="E15" s="293"/>
      <c r="F15" s="171">
        <v>4523000</v>
      </c>
      <c r="G15" s="124">
        <v>1.4569000000000001</v>
      </c>
      <c r="H15" s="184">
        <f>ROUND(D15*F15*G15,0)</f>
        <v>9884338</v>
      </c>
    </row>
    <row r="16" spans="1:253" s="3" customFormat="1" ht="15" customHeight="1">
      <c r="A16" s="21">
        <v>2</v>
      </c>
      <c r="B16" s="181" t="s">
        <v>274</v>
      </c>
      <c r="C16" s="181"/>
      <c r="D16" s="293">
        <v>1.5</v>
      </c>
      <c r="E16" s="293"/>
      <c r="F16" s="171">
        <v>4523000</v>
      </c>
      <c r="G16" s="124">
        <v>1.4569000000000001</v>
      </c>
      <c r="H16" s="184">
        <f>ROUND(D16*F16*G16,0)</f>
        <v>9884338</v>
      </c>
    </row>
    <row r="17" spans="1:253" s="3" customFormat="1" ht="15" customHeight="1">
      <c r="A17" s="294" t="s">
        <v>212</v>
      </c>
      <c r="B17" s="294"/>
      <c r="C17" s="294"/>
      <c r="D17" s="294"/>
      <c r="E17" s="294"/>
      <c r="F17" s="294"/>
      <c r="G17" s="270"/>
      <c r="H17" s="98">
        <f>SUM(H15:H16)</f>
        <v>19768676</v>
      </c>
    </row>
    <row r="18" spans="1:253" s="3" customFormat="1" ht="15" customHeight="1">
      <c r="A18" s="280"/>
      <c r="B18" s="280"/>
      <c r="C18" s="280"/>
      <c r="D18" s="280"/>
      <c r="E18" s="280"/>
      <c r="F18" s="280"/>
      <c r="G18" s="280"/>
      <c r="H18" s="280"/>
    </row>
    <row r="19" spans="1:253" s="7" customFormat="1" ht="15" customHeight="1">
      <c r="A19" s="287" t="s">
        <v>213</v>
      </c>
      <c r="B19" s="288"/>
      <c r="C19" s="68" t="s">
        <v>214</v>
      </c>
      <c r="D19" s="289" t="s">
        <v>144</v>
      </c>
      <c r="E19" s="289"/>
      <c r="F19" s="68" t="s">
        <v>215</v>
      </c>
      <c r="G19" s="68" t="s">
        <v>216</v>
      </c>
      <c r="H19" s="96" t="s">
        <v>217</v>
      </c>
      <c r="IS19" s="3"/>
    </row>
    <row r="20" spans="1:253" s="3" customFormat="1" ht="30" customHeight="1">
      <c r="A20" s="290" t="s">
        <v>141</v>
      </c>
      <c r="B20" s="291"/>
      <c r="C20" s="72">
        <v>224.8</v>
      </c>
      <c r="D20" s="292">
        <v>3</v>
      </c>
      <c r="E20" s="292"/>
      <c r="F20" s="73">
        <v>1</v>
      </c>
      <c r="G20" s="70">
        <v>783688</v>
      </c>
      <c r="H20" s="99">
        <f>ROUND(F20*G20*D20,0)</f>
        <v>2351064</v>
      </c>
    </row>
    <row r="21" spans="1:253" s="3" customFormat="1" ht="15" customHeight="1">
      <c r="A21" s="270" t="s">
        <v>218</v>
      </c>
      <c r="B21" s="271"/>
      <c r="C21" s="271"/>
      <c r="D21" s="271"/>
      <c r="E21" s="271"/>
      <c r="F21" s="271"/>
      <c r="G21" s="271"/>
      <c r="H21" s="98">
        <f>SUM(H20:H20)</f>
        <v>2351064</v>
      </c>
    </row>
    <row r="22" spans="1:253" s="3" customFormat="1" ht="15" customHeight="1">
      <c r="A22" s="280"/>
      <c r="B22" s="280"/>
      <c r="C22" s="280"/>
      <c r="D22" s="280"/>
      <c r="E22" s="280"/>
      <c r="F22" s="280"/>
      <c r="G22" s="280"/>
      <c r="H22" s="280"/>
    </row>
    <row r="23" spans="1:253" s="3" customFormat="1" ht="15" customHeight="1">
      <c r="A23" s="281" t="s">
        <v>219</v>
      </c>
      <c r="B23" s="275"/>
      <c r="C23" s="275"/>
      <c r="D23" s="275"/>
      <c r="E23" s="275"/>
      <c r="F23" s="275"/>
      <c r="G23" s="275"/>
      <c r="H23" s="282"/>
    </row>
    <row r="24" spans="1:253" s="4" customFormat="1" ht="15" customHeight="1">
      <c r="A24" s="283" t="s">
        <v>220</v>
      </c>
      <c r="B24" s="284"/>
      <c r="C24" s="284"/>
      <c r="D24" s="284"/>
      <c r="E24" s="284"/>
      <c r="F24" s="284"/>
      <c r="G24" s="285"/>
      <c r="H24" s="286"/>
      <c r="IS24" s="3"/>
    </row>
    <row r="25" spans="1:253" s="4" customFormat="1" ht="15" customHeight="1">
      <c r="A25" s="273" t="s">
        <v>157</v>
      </c>
      <c r="B25" s="273"/>
      <c r="C25" s="74"/>
      <c r="D25" s="274"/>
      <c r="E25" s="274"/>
      <c r="F25" s="75"/>
      <c r="G25" s="76" t="s">
        <v>221</v>
      </c>
      <c r="H25" s="100" t="s">
        <v>217</v>
      </c>
      <c r="IS25" s="3"/>
    </row>
    <row r="26" spans="1:253" s="3" customFormat="1" ht="15" customHeight="1">
      <c r="A26" s="254" t="s">
        <v>222</v>
      </c>
      <c r="B26" s="254"/>
      <c r="C26" s="254"/>
      <c r="D26" s="254"/>
      <c r="E26" s="254"/>
      <c r="F26" s="255"/>
      <c r="G26" s="78">
        <f>6.9/1000</f>
        <v>6.9000000000000008E-3</v>
      </c>
      <c r="H26" s="101">
        <f>ROUND(C6*6.9/1000,0)</f>
        <v>1210240</v>
      </c>
      <c r="J26" s="8"/>
    </row>
    <row r="27" spans="1:253" s="3" customFormat="1" ht="15" customHeight="1">
      <c r="A27" s="254" t="s">
        <v>223</v>
      </c>
      <c r="B27" s="254"/>
      <c r="C27" s="254"/>
      <c r="D27" s="254"/>
      <c r="E27" s="254"/>
      <c r="F27" s="255"/>
      <c r="G27" s="78">
        <v>4.0000000000000001E-3</v>
      </c>
      <c r="H27" s="101">
        <f t="shared" ref="H27:H32" si="0">ROUND(G27*$C$6,0)</f>
        <v>701588</v>
      </c>
      <c r="J27" s="8"/>
    </row>
    <row r="28" spans="1:253" s="3" customFormat="1" ht="15" customHeight="1">
      <c r="A28" s="254" t="s">
        <v>224</v>
      </c>
      <c r="B28" s="254"/>
      <c r="C28" s="254"/>
      <c r="D28" s="254"/>
      <c r="E28" s="254"/>
      <c r="F28" s="255"/>
      <c r="G28" s="78">
        <v>5.0000000000000001E-3</v>
      </c>
      <c r="H28" s="101">
        <f t="shared" si="0"/>
        <v>876985</v>
      </c>
      <c r="J28" s="8"/>
    </row>
    <row r="29" spans="1:253" s="3" customFormat="1" ht="15" customHeight="1">
      <c r="A29" s="254" t="s">
        <v>225</v>
      </c>
      <c r="B29" s="254"/>
      <c r="C29" s="254"/>
      <c r="D29" s="254"/>
      <c r="E29" s="254"/>
      <c r="F29" s="255"/>
      <c r="G29" s="78">
        <v>0.02</v>
      </c>
      <c r="H29" s="101">
        <f t="shared" si="0"/>
        <v>3507941</v>
      </c>
      <c r="J29" s="8"/>
    </row>
    <row r="30" spans="1:253" s="3" customFormat="1" ht="15" customHeight="1">
      <c r="A30" s="254" t="s">
        <v>226</v>
      </c>
      <c r="B30" s="254"/>
      <c r="C30" s="254"/>
      <c r="D30" s="254"/>
      <c r="E30" s="254"/>
      <c r="F30" s="255"/>
      <c r="G30" s="78">
        <v>1.0999999999999999E-2</v>
      </c>
      <c r="H30" s="101">
        <f t="shared" si="0"/>
        <v>1929367</v>
      </c>
      <c r="J30" s="8"/>
    </row>
    <row r="31" spans="1:253" s="3" customFormat="1" ht="15" customHeight="1">
      <c r="A31" s="256" t="s">
        <v>227</v>
      </c>
      <c r="B31" s="256"/>
      <c r="C31" s="256"/>
      <c r="D31" s="256"/>
      <c r="E31" s="256"/>
      <c r="F31" s="257"/>
      <c r="G31" s="78">
        <v>5.0000000000000001E-3</v>
      </c>
      <c r="H31" s="101">
        <f t="shared" si="0"/>
        <v>876985</v>
      </c>
      <c r="J31" s="8"/>
    </row>
    <row r="32" spans="1:253" s="3" customFormat="1" ht="15" customHeight="1">
      <c r="A32" s="256" t="s">
        <v>228</v>
      </c>
      <c r="B32" s="256"/>
      <c r="C32" s="256"/>
      <c r="D32" s="256"/>
      <c r="E32" s="256"/>
      <c r="F32" s="257"/>
      <c r="G32" s="78">
        <v>0.05</v>
      </c>
      <c r="H32" s="101">
        <f t="shared" si="0"/>
        <v>8769852</v>
      </c>
      <c r="J32" s="8"/>
    </row>
    <row r="33" spans="1:253" s="3" customFormat="1" ht="15" customHeight="1">
      <c r="A33" s="270" t="s">
        <v>229</v>
      </c>
      <c r="B33" s="271"/>
      <c r="C33" s="271"/>
      <c r="D33" s="271"/>
      <c r="E33" s="271"/>
      <c r="F33" s="271"/>
      <c r="G33" s="271"/>
      <c r="H33" s="98">
        <f>SUM(H26:H32)</f>
        <v>17872958</v>
      </c>
    </row>
    <row r="34" spans="1:253" s="3" customFormat="1" ht="15" customHeight="1">
      <c r="A34" s="102"/>
      <c r="B34" s="102"/>
      <c r="C34" s="102"/>
      <c r="D34" s="102"/>
      <c r="E34" s="102"/>
      <c r="F34" s="102"/>
      <c r="G34" s="102"/>
      <c r="H34" s="102"/>
      <c r="K34"/>
    </row>
    <row r="35" spans="1:253" s="3" customFormat="1" ht="15" customHeight="1">
      <c r="A35" s="272" t="s">
        <v>230</v>
      </c>
      <c r="B35" s="272"/>
      <c r="C35" s="272"/>
      <c r="D35" s="272"/>
      <c r="E35" s="272"/>
      <c r="F35" s="272"/>
      <c r="G35" s="272"/>
      <c r="H35" s="272"/>
      <c r="K35"/>
    </row>
    <row r="36" spans="1:253" s="5" customFormat="1" ht="15" customHeight="1">
      <c r="A36" s="269" t="s">
        <v>157</v>
      </c>
      <c r="B36" s="269"/>
      <c r="C36" s="103" t="s">
        <v>231</v>
      </c>
      <c r="D36" s="269" t="s">
        <v>232</v>
      </c>
      <c r="E36" s="269"/>
      <c r="F36" s="103" t="s">
        <v>233</v>
      </c>
      <c r="G36" s="103" t="s">
        <v>234</v>
      </c>
      <c r="H36" s="103" t="s">
        <v>217</v>
      </c>
      <c r="K36"/>
    </row>
    <row r="37" spans="1:253" s="3" customFormat="1" ht="15" customHeight="1">
      <c r="A37" s="267" t="s">
        <v>235</v>
      </c>
      <c r="B37" s="267"/>
      <c r="C37" s="77">
        <f>$C$6</f>
        <v>175397041</v>
      </c>
      <c r="D37" s="279">
        <v>0.1</v>
      </c>
      <c r="E37" s="279"/>
      <c r="F37" s="126">
        <f>C7+4</f>
        <v>5.5</v>
      </c>
      <c r="G37" s="78">
        <v>2E-3</v>
      </c>
      <c r="H37" s="79">
        <f>ROUND((((((C37*D37)*G37)/12)*F37)+1250)*1.16,0)</f>
        <v>20101</v>
      </c>
      <c r="K37"/>
    </row>
    <row r="38" spans="1:253" s="3" customFormat="1" ht="15" customHeight="1">
      <c r="A38" s="267" t="s">
        <v>236</v>
      </c>
      <c r="B38" s="267"/>
      <c r="C38" s="77">
        <f>$C$6</f>
        <v>175397041</v>
      </c>
      <c r="D38" s="279">
        <v>0.05</v>
      </c>
      <c r="E38" s="279"/>
      <c r="F38" s="126">
        <f>$C$7+36</f>
        <v>37.5</v>
      </c>
      <c r="G38" s="78">
        <v>2E-3</v>
      </c>
      <c r="H38" s="79">
        <f t="shared" ref="H38" si="1">ROUND((((((C38*D38)*G38)/12)*F38)+1250)*1.16,0)</f>
        <v>65031</v>
      </c>
      <c r="K38"/>
    </row>
    <row r="39" spans="1:253" s="3" customFormat="1" ht="15" customHeight="1">
      <c r="A39" s="267" t="s">
        <v>237</v>
      </c>
      <c r="B39" s="267"/>
      <c r="C39" s="77">
        <f>$C$6</f>
        <v>175397041</v>
      </c>
      <c r="D39" s="279">
        <v>0.2</v>
      </c>
      <c r="E39" s="279"/>
      <c r="F39" s="126">
        <v>24</v>
      </c>
      <c r="G39" s="78">
        <v>2E-3</v>
      </c>
      <c r="H39" s="79">
        <f>ROUND((((((C39*D39)*G39)/12)*F39)+1250)*1.16,0)</f>
        <v>164218</v>
      </c>
      <c r="J39" s="10"/>
      <c r="K39" s="11"/>
    </row>
    <row r="40" spans="1:253" s="3" customFormat="1" ht="15" customHeight="1">
      <c r="A40" s="267" t="s">
        <v>238</v>
      </c>
      <c r="B40" s="267"/>
      <c r="C40" s="77">
        <f>$C$6</f>
        <v>175397041</v>
      </c>
      <c r="D40" s="268" t="s">
        <v>239</v>
      </c>
      <c r="E40" s="268"/>
      <c r="F40" s="126">
        <f>$C$7</f>
        <v>1.5</v>
      </c>
      <c r="G40" s="78">
        <v>2E-3</v>
      </c>
      <c r="H40" s="79">
        <f>ROUND((((((C40)*G40)/12)*F40)+1250)*1.16,0)</f>
        <v>52315</v>
      </c>
      <c r="J40" s="10"/>
      <c r="K40" s="11"/>
    </row>
    <row r="41" spans="1:253" s="3" customFormat="1" ht="15" customHeight="1">
      <c r="A41" s="277" t="s">
        <v>240</v>
      </c>
      <c r="B41" s="277"/>
      <c r="C41" s="277"/>
      <c r="D41" s="277"/>
      <c r="E41" s="277"/>
      <c r="F41" s="277"/>
      <c r="G41" s="277"/>
      <c r="H41" s="71">
        <f>ROUND(SUM(H37:H40),0)</f>
        <v>301665</v>
      </c>
    </row>
    <row r="42" spans="1:253" s="3" customFormat="1" ht="15" customHeight="1">
      <c r="A42" s="278"/>
      <c r="B42" s="278"/>
      <c r="C42" s="278"/>
      <c r="D42" s="278"/>
      <c r="E42" s="278"/>
      <c r="F42" s="278"/>
      <c r="G42" s="278"/>
      <c r="H42" s="278"/>
    </row>
    <row r="43" spans="1:253" s="3" customFormat="1" ht="15" customHeight="1">
      <c r="A43" s="275" t="s">
        <v>241</v>
      </c>
      <c r="B43" s="275"/>
      <c r="C43" s="275"/>
      <c r="D43" s="275"/>
      <c r="E43" s="275"/>
      <c r="F43" s="275"/>
      <c r="G43" s="275"/>
      <c r="H43" s="125">
        <f>(H17+H21+H33+H41)/C6</f>
        <v>0.22973228493632342</v>
      </c>
      <c r="J43" s="88"/>
    </row>
    <row r="44" spans="1:253" s="5" customFormat="1" ht="15" customHeight="1">
      <c r="A44" s="275" t="s">
        <v>242</v>
      </c>
      <c r="B44" s="275"/>
      <c r="C44" s="275"/>
      <c r="D44" s="275"/>
      <c r="E44" s="275"/>
      <c r="F44" s="275"/>
      <c r="G44" s="275"/>
      <c r="H44" s="80">
        <v>0.02</v>
      </c>
      <c r="K44" s="12"/>
      <c r="IS44" s="3"/>
    </row>
    <row r="45" spans="1:253" s="5" customFormat="1" ht="15" customHeight="1">
      <c r="A45" s="275" t="s">
        <v>243</v>
      </c>
      <c r="B45" s="275"/>
      <c r="C45" s="275"/>
      <c r="D45" s="275"/>
      <c r="E45" s="275"/>
      <c r="F45" s="275"/>
      <c r="G45" s="275"/>
      <c r="H45" s="80">
        <v>0.05</v>
      </c>
      <c r="IS45" s="3"/>
    </row>
    <row r="46" spans="1:253" s="3" customFormat="1" ht="15" customHeight="1">
      <c r="A46" s="276" t="s">
        <v>244</v>
      </c>
      <c r="B46" s="276"/>
      <c r="C46" s="276"/>
      <c r="D46" s="276"/>
      <c r="E46" s="276"/>
      <c r="F46" s="276"/>
      <c r="G46" s="276"/>
      <c r="H46" s="80">
        <f>SUM(H43:H45)</f>
        <v>0.29973228493632342</v>
      </c>
      <c r="I46"/>
    </row>
    <row r="47" spans="1:253" s="3" customFormat="1" ht="15" customHeight="1">
      <c r="A47" s="13"/>
      <c r="B47" s="13"/>
      <c r="C47" s="13"/>
      <c r="D47" s="14"/>
      <c r="E47" s="14"/>
      <c r="F47" s="14"/>
      <c r="G47" s="14"/>
      <c r="H47" s="15"/>
    </row>
    <row r="50" spans="8:8">
      <c r="H50" s="16"/>
    </row>
    <row r="51" spans="8:8">
      <c r="H51" s="17"/>
    </row>
    <row r="52" spans="8:8">
      <c r="H52" s="18"/>
    </row>
  </sheetData>
  <mergeCells count="52">
    <mergeCell ref="A6:B6"/>
    <mergeCell ref="C6:D6"/>
    <mergeCell ref="A3:B3"/>
    <mergeCell ref="C3:D3"/>
    <mergeCell ref="A1:H1"/>
    <mergeCell ref="A14:H14"/>
    <mergeCell ref="D15:E15"/>
    <mergeCell ref="A17:G17"/>
    <mergeCell ref="A10:H10"/>
    <mergeCell ref="A11:H11"/>
    <mergeCell ref="B12:B13"/>
    <mergeCell ref="C12:C13"/>
    <mergeCell ref="D12:E12"/>
    <mergeCell ref="D13:E13"/>
    <mergeCell ref="D16:E16"/>
    <mergeCell ref="A22:H22"/>
    <mergeCell ref="A23:H23"/>
    <mergeCell ref="A24:H24"/>
    <mergeCell ref="A18:H18"/>
    <mergeCell ref="A19:B19"/>
    <mergeCell ref="D19:E19"/>
    <mergeCell ref="A20:B20"/>
    <mergeCell ref="D20:E20"/>
    <mergeCell ref="A21:G21"/>
    <mergeCell ref="A43:G43"/>
    <mergeCell ref="A44:G44"/>
    <mergeCell ref="A45:G45"/>
    <mergeCell ref="A46:G46"/>
    <mergeCell ref="A37:B37"/>
    <mergeCell ref="A38:B38"/>
    <mergeCell ref="A39:B39"/>
    <mergeCell ref="A41:G41"/>
    <mergeCell ref="A42:H42"/>
    <mergeCell ref="D37:E37"/>
    <mergeCell ref="D38:E38"/>
    <mergeCell ref="D39:E39"/>
    <mergeCell ref="A30:F30"/>
    <mergeCell ref="A31:F31"/>
    <mergeCell ref="A32:F32"/>
    <mergeCell ref="F5:H8"/>
    <mergeCell ref="A40:B40"/>
    <mergeCell ref="D40:E40"/>
    <mergeCell ref="A36:B36"/>
    <mergeCell ref="D36:E36"/>
    <mergeCell ref="A33:G33"/>
    <mergeCell ref="A35:H35"/>
    <mergeCell ref="A25:B25"/>
    <mergeCell ref="D25:E25"/>
    <mergeCell ref="A26:F26"/>
    <mergeCell ref="A27:F27"/>
    <mergeCell ref="A28:F28"/>
    <mergeCell ref="A29:F29"/>
  </mergeCells>
  <conditionalFormatting sqref="L5:L8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{B1764313-8F94-4B90-BB7B-C157F7A15711}</x14:id>
        </ext>
      </extLst>
    </cfRule>
  </conditionalFormatting>
  <pageMargins left="0.7" right="0.7" top="0.75" bottom="0.75" header="0.3" footer="0.3"/>
  <pageSetup paperSize="9" scale="59" orientation="portrait" r:id="rId1"/>
  <colBreaks count="1" manualBreakCount="1">
    <brk id="8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764313-8F94-4B90-BB7B-C157F7A1571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L5:L8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E5C52-8564-4995-B157-FDA8E160CFBF}">
  <dimension ref="A1:J51"/>
  <sheetViews>
    <sheetView topLeftCell="A30" zoomScale="85" zoomScaleNormal="85" workbookViewId="0">
      <selection activeCell="A5" sqref="A5"/>
    </sheetView>
  </sheetViews>
  <sheetFormatPr baseColWidth="10" defaultColWidth="11.42578125" defaultRowHeight="15"/>
  <cols>
    <col min="1" max="1" width="48.42578125" bestFit="1" customWidth="1"/>
    <col min="2" max="2" width="16.7109375" bestFit="1" customWidth="1"/>
    <col min="3" max="3" width="12.140625" bestFit="1" customWidth="1"/>
    <col min="4" max="4" width="17.42578125" customWidth="1"/>
    <col min="5" max="5" width="14.42578125" bestFit="1" customWidth="1"/>
    <col min="6" max="6" width="13.28515625" bestFit="1" customWidth="1"/>
    <col min="7" max="8" width="14.140625" bestFit="1" customWidth="1"/>
    <col min="9" max="9" width="12" bestFit="1" customWidth="1"/>
    <col min="10" max="10" width="23.42578125" bestFit="1" customWidth="1"/>
  </cols>
  <sheetData>
    <row r="1" spans="1:10">
      <c r="A1" s="131" t="s">
        <v>249</v>
      </c>
      <c r="B1" s="132">
        <v>1423500</v>
      </c>
    </row>
    <row r="2" spans="1:10">
      <c r="A2" s="132" t="s">
        <v>252</v>
      </c>
      <c r="B2" s="133">
        <f>+ROUND(B1/30,0)</f>
        <v>47450</v>
      </c>
      <c r="C2" s="131"/>
      <c r="D2" s="131"/>
      <c r="E2" s="131"/>
      <c r="F2" s="131"/>
    </row>
    <row r="3" spans="1:10">
      <c r="A3" s="132" t="s">
        <v>254</v>
      </c>
      <c r="B3" s="133">
        <f>+ROUND(B2/8,0)</f>
        <v>5931</v>
      </c>
      <c r="C3" s="131"/>
      <c r="D3" s="131"/>
      <c r="E3" s="131"/>
      <c r="F3" s="131"/>
    </row>
    <row r="4" spans="1:10">
      <c r="A4" s="131" t="s">
        <v>247</v>
      </c>
      <c r="B4" s="134">
        <v>0.7</v>
      </c>
      <c r="C4" s="135"/>
      <c r="D4" s="136"/>
      <c r="E4" s="135" t="s">
        <v>144</v>
      </c>
      <c r="F4" s="135" t="s">
        <v>250</v>
      </c>
      <c r="G4" s="135" t="s">
        <v>251</v>
      </c>
    </row>
    <row r="5" spans="1:10">
      <c r="A5" s="131" t="s">
        <v>248</v>
      </c>
      <c r="B5" s="134">
        <v>0.1</v>
      </c>
      <c r="D5" s="136" t="s">
        <v>245</v>
      </c>
      <c r="E5" s="137">
        <f>ROUND(+(B1*1.5),0)</f>
        <v>2135250</v>
      </c>
      <c r="F5" s="137">
        <f t="shared" ref="F5:F11" si="0">+ROUND(E5/30,0)</f>
        <v>71175</v>
      </c>
      <c r="G5" s="137">
        <f t="shared" ref="G5:G11" si="1">+ROUND(F5/8,0)</f>
        <v>8897</v>
      </c>
    </row>
    <row r="6" spans="1:10">
      <c r="C6" s="132"/>
      <c r="D6" s="136" t="s">
        <v>246</v>
      </c>
      <c r="E6" s="137">
        <f>ROUND(+(B1*1),0)</f>
        <v>1423500</v>
      </c>
      <c r="F6" s="137">
        <f t="shared" si="0"/>
        <v>47450</v>
      </c>
      <c r="G6" s="137">
        <f t="shared" si="1"/>
        <v>5931</v>
      </c>
    </row>
    <row r="7" spans="1:10">
      <c r="D7" s="136" t="s">
        <v>253</v>
      </c>
      <c r="E7" s="137">
        <f>ROUND(+(B1*1.75),0)</f>
        <v>2491125</v>
      </c>
      <c r="F7" s="137">
        <f t="shared" si="0"/>
        <v>83038</v>
      </c>
      <c r="G7" s="137">
        <f t="shared" si="1"/>
        <v>10380</v>
      </c>
    </row>
    <row r="8" spans="1:10">
      <c r="C8" s="132"/>
      <c r="D8" s="136" t="s">
        <v>255</v>
      </c>
      <c r="E8" s="137">
        <f>ROUND(+(B1*1.75),0)</f>
        <v>2491125</v>
      </c>
      <c r="F8" s="137">
        <f t="shared" si="0"/>
        <v>83038</v>
      </c>
      <c r="G8" s="137">
        <f t="shared" si="1"/>
        <v>10380</v>
      </c>
    </row>
    <row r="9" spans="1:10">
      <c r="D9" s="136" t="s">
        <v>256</v>
      </c>
      <c r="E9" s="137">
        <f>+E8</f>
        <v>2491125</v>
      </c>
      <c r="F9" s="137">
        <f t="shared" si="0"/>
        <v>83038</v>
      </c>
      <c r="G9" s="137">
        <f t="shared" si="1"/>
        <v>10380</v>
      </c>
    </row>
    <row r="10" spans="1:10">
      <c r="D10" s="136" t="s">
        <v>264</v>
      </c>
      <c r="E10" s="137">
        <f>ROUND(+(B1*2.66),0)</f>
        <v>3786510</v>
      </c>
      <c r="F10" s="137">
        <f t="shared" si="0"/>
        <v>126217</v>
      </c>
      <c r="G10" s="137">
        <f t="shared" si="1"/>
        <v>15777</v>
      </c>
    </row>
    <row r="11" spans="1:10">
      <c r="D11" s="136" t="s">
        <v>260</v>
      </c>
      <c r="E11" s="137">
        <f>ROUND(+(B1*1.65),0)</f>
        <v>2348775</v>
      </c>
      <c r="F11" s="137">
        <f t="shared" si="0"/>
        <v>78293</v>
      </c>
      <c r="G11" s="137">
        <f t="shared" si="1"/>
        <v>9787</v>
      </c>
    </row>
    <row r="12" spans="1:10" ht="15.75" thickBot="1"/>
    <row r="13" spans="1:10">
      <c r="B13" s="107" t="s">
        <v>245</v>
      </c>
      <c r="C13" s="108" t="s">
        <v>246</v>
      </c>
      <c r="D13" s="108" t="s">
        <v>246</v>
      </c>
      <c r="E13" s="108" t="s">
        <v>246</v>
      </c>
      <c r="F13" s="108" t="s">
        <v>246</v>
      </c>
      <c r="G13" s="108" t="s">
        <v>257</v>
      </c>
      <c r="H13" s="108" t="s">
        <v>247</v>
      </c>
      <c r="I13" s="108" t="s">
        <v>248</v>
      </c>
      <c r="J13" s="308" t="s">
        <v>258</v>
      </c>
    </row>
    <row r="14" spans="1:10">
      <c r="B14" s="110">
        <v>0</v>
      </c>
      <c r="C14" s="104"/>
      <c r="D14" s="104">
        <v>1</v>
      </c>
      <c r="E14" s="104">
        <v>0</v>
      </c>
      <c r="F14" s="104">
        <v>0</v>
      </c>
      <c r="G14" s="105"/>
      <c r="H14" s="105">
        <v>0.7</v>
      </c>
      <c r="I14" s="105">
        <v>0.1</v>
      </c>
      <c r="J14" s="309"/>
    </row>
    <row r="15" spans="1:10" ht="15.75" thickBot="1">
      <c r="A15" s="109" t="s">
        <v>279</v>
      </c>
      <c r="B15" s="111">
        <f>$G$5*B14</f>
        <v>0</v>
      </c>
      <c r="C15" s="112">
        <f>$G$6*C14</f>
        <v>0</v>
      </c>
      <c r="D15" s="112">
        <f>$G$6*D14</f>
        <v>5931</v>
      </c>
      <c r="E15" s="112">
        <f>$G$6*E14</f>
        <v>0</v>
      </c>
      <c r="F15" s="112">
        <f>$G$6*F14</f>
        <v>0</v>
      </c>
      <c r="G15" s="112">
        <f>ROUND(SUM(B15:F15)*8,0)</f>
        <v>47448</v>
      </c>
      <c r="H15" s="112">
        <f>+ROUND(G15*H14,0)</f>
        <v>33214</v>
      </c>
      <c r="I15" s="112">
        <f>+ROUND(G15*I14,0)</f>
        <v>4745</v>
      </c>
      <c r="J15" s="138">
        <f>+ROUND(G15+H15+I15,0)</f>
        <v>85407</v>
      </c>
    </row>
    <row r="16" spans="1:10" ht="15.75" thickBot="1"/>
    <row r="17" spans="1:10">
      <c r="B17" s="107" t="s">
        <v>245</v>
      </c>
      <c r="C17" s="108" t="s">
        <v>246</v>
      </c>
      <c r="D17" s="108" t="s">
        <v>246</v>
      </c>
      <c r="E17" s="108" t="s">
        <v>246</v>
      </c>
      <c r="F17" s="108" t="s">
        <v>246</v>
      </c>
      <c r="G17" s="108" t="s">
        <v>257</v>
      </c>
      <c r="H17" s="108" t="s">
        <v>247</v>
      </c>
      <c r="I17" s="108" t="s">
        <v>248</v>
      </c>
      <c r="J17" s="308" t="s">
        <v>258</v>
      </c>
    </row>
    <row r="18" spans="1:10">
      <c r="B18" s="110">
        <v>0</v>
      </c>
      <c r="C18" s="104">
        <v>1</v>
      </c>
      <c r="D18" s="104">
        <v>1</v>
      </c>
      <c r="E18" s="104">
        <v>0</v>
      </c>
      <c r="F18" s="104">
        <v>0</v>
      </c>
      <c r="G18" s="105"/>
      <c r="H18" s="105">
        <v>0.7</v>
      </c>
      <c r="I18" s="105">
        <v>0.1</v>
      </c>
      <c r="J18" s="309"/>
    </row>
    <row r="19" spans="1:10" ht="15.75" thickBot="1">
      <c r="A19" s="109" t="s">
        <v>280</v>
      </c>
      <c r="B19" s="111">
        <f>$G$5*B18</f>
        <v>0</v>
      </c>
      <c r="C19" s="112">
        <f>$G$6*C18</f>
        <v>5931</v>
      </c>
      <c r="D19" s="112">
        <f>$G$6*D18</f>
        <v>5931</v>
      </c>
      <c r="E19" s="112">
        <f>$G$6*E18</f>
        <v>0</v>
      </c>
      <c r="F19" s="112">
        <f>$G$6*F18</f>
        <v>0</v>
      </c>
      <c r="G19" s="112">
        <f>ROUND(SUM(B19:F19)*8,0)</f>
        <v>94896</v>
      </c>
      <c r="H19" s="112">
        <f>+ROUND(G19*H18,0)</f>
        <v>66427</v>
      </c>
      <c r="I19" s="112">
        <f>+ROUND(G19*I18,0)</f>
        <v>9490</v>
      </c>
      <c r="J19" s="138">
        <f>+ROUND(G19+H19+I19,0)</f>
        <v>170813</v>
      </c>
    </row>
    <row r="20" spans="1:10" ht="15.75" thickBot="1">
      <c r="B20" s="106"/>
      <c r="C20" s="106"/>
      <c r="G20" s="106"/>
      <c r="H20" s="106"/>
      <c r="I20" s="106"/>
      <c r="J20" s="106"/>
    </row>
    <row r="21" spans="1:10">
      <c r="B21" s="107" t="s">
        <v>245</v>
      </c>
      <c r="C21" s="108" t="s">
        <v>246</v>
      </c>
      <c r="D21" s="108" t="s">
        <v>246</v>
      </c>
      <c r="E21" s="108" t="s">
        <v>246</v>
      </c>
      <c r="F21" s="108" t="s">
        <v>246</v>
      </c>
      <c r="G21" s="108" t="s">
        <v>257</v>
      </c>
      <c r="H21" s="108" t="s">
        <v>247</v>
      </c>
      <c r="I21" s="108" t="s">
        <v>248</v>
      </c>
      <c r="J21" s="308" t="s">
        <v>258</v>
      </c>
    </row>
    <row r="22" spans="1:10">
      <c r="B22" s="110">
        <v>1</v>
      </c>
      <c r="C22" s="104">
        <v>1</v>
      </c>
      <c r="D22" s="104">
        <v>0</v>
      </c>
      <c r="E22" s="104">
        <v>0</v>
      </c>
      <c r="F22" s="104">
        <v>0</v>
      </c>
      <c r="G22" s="105"/>
      <c r="H22" s="105">
        <v>0.7</v>
      </c>
      <c r="I22" s="105">
        <v>0.1</v>
      </c>
      <c r="J22" s="309"/>
    </row>
    <row r="23" spans="1:10" ht="15.75" thickBot="1">
      <c r="A23" s="109" t="s">
        <v>281</v>
      </c>
      <c r="B23" s="111">
        <f>$G$5*B22</f>
        <v>8897</v>
      </c>
      <c r="C23" s="112">
        <f>$G$6*C22</f>
        <v>5931</v>
      </c>
      <c r="D23" s="112">
        <f t="shared" ref="D23:F23" si="2">$G$6*D22</f>
        <v>0</v>
      </c>
      <c r="E23" s="112">
        <f t="shared" si="2"/>
        <v>0</v>
      </c>
      <c r="F23" s="112">
        <f t="shared" si="2"/>
        <v>0</v>
      </c>
      <c r="G23" s="112">
        <f>ROUND(SUM(B23:F23)*8,0)</f>
        <v>118624</v>
      </c>
      <c r="H23" s="112">
        <f>+ROUND(G23*H22,0)</f>
        <v>83037</v>
      </c>
      <c r="I23" s="112">
        <f>+ROUND(G23*I22,0)</f>
        <v>11862</v>
      </c>
      <c r="J23" s="138">
        <f>+ROUND(G23+H23+I23,0)</f>
        <v>213523</v>
      </c>
    </row>
    <row r="24" spans="1:10" ht="15.75" thickBot="1"/>
    <row r="25" spans="1:10">
      <c r="B25" s="107" t="s">
        <v>245</v>
      </c>
      <c r="C25" s="108" t="s">
        <v>246</v>
      </c>
      <c r="D25" s="108" t="s">
        <v>246</v>
      </c>
      <c r="E25" s="108" t="s">
        <v>246</v>
      </c>
      <c r="F25" s="108" t="s">
        <v>246</v>
      </c>
      <c r="G25" s="108" t="str">
        <f>+G17</f>
        <v>JORNAL</v>
      </c>
      <c r="H25" s="108" t="s">
        <v>247</v>
      </c>
      <c r="I25" s="108" t="s">
        <v>248</v>
      </c>
      <c r="J25" s="308" t="s">
        <v>258</v>
      </c>
    </row>
    <row r="26" spans="1:10">
      <c r="B26" s="110">
        <v>1</v>
      </c>
      <c r="C26" s="104">
        <v>1</v>
      </c>
      <c r="D26" s="104">
        <v>1</v>
      </c>
      <c r="E26" s="104">
        <v>1</v>
      </c>
      <c r="F26" s="104">
        <v>0</v>
      </c>
      <c r="G26" s="105"/>
      <c r="H26" s="105">
        <v>0.7</v>
      </c>
      <c r="I26" s="105">
        <v>0.1</v>
      </c>
      <c r="J26" s="309"/>
    </row>
    <row r="27" spans="1:10" ht="15.75" thickBot="1">
      <c r="A27" s="139" t="s">
        <v>282</v>
      </c>
      <c r="B27" s="111">
        <f>$G$5*B26</f>
        <v>8897</v>
      </c>
      <c r="C27" s="112">
        <f t="shared" ref="C27:F27" si="3">$G$6*C26</f>
        <v>5931</v>
      </c>
      <c r="D27" s="112">
        <f t="shared" si="3"/>
        <v>5931</v>
      </c>
      <c r="E27" s="112">
        <f t="shared" si="3"/>
        <v>5931</v>
      </c>
      <c r="F27" s="112">
        <f t="shared" si="3"/>
        <v>0</v>
      </c>
      <c r="G27" s="140">
        <f>ROUND(SUM(B27:F27)*8,0)</f>
        <v>213520</v>
      </c>
      <c r="H27" s="112">
        <f>+ROUND(G27*H26,0)</f>
        <v>149464</v>
      </c>
      <c r="I27" s="112">
        <f>+ROUND(G27*I26,0)</f>
        <v>21352</v>
      </c>
      <c r="J27" s="138">
        <f>+ROUND(G27+H27+I27,0)</f>
        <v>384336</v>
      </c>
    </row>
    <row r="28" spans="1:10" ht="15.75" thickBot="1"/>
    <row r="29" spans="1:10">
      <c r="B29" s="107" t="s">
        <v>245</v>
      </c>
      <c r="C29" s="108" t="s">
        <v>246</v>
      </c>
      <c r="D29" s="108" t="s">
        <v>246</v>
      </c>
      <c r="E29" s="108" t="s">
        <v>246</v>
      </c>
      <c r="F29" s="108" t="s">
        <v>246</v>
      </c>
      <c r="G29" s="108" t="str">
        <f>+G17</f>
        <v>JORNAL</v>
      </c>
      <c r="H29" s="108" t="s">
        <v>247</v>
      </c>
      <c r="I29" s="108" t="s">
        <v>248</v>
      </c>
      <c r="J29" s="308" t="s">
        <v>258</v>
      </c>
    </row>
    <row r="30" spans="1:10">
      <c r="B30" s="110">
        <v>1</v>
      </c>
      <c r="C30" s="104">
        <v>1</v>
      </c>
      <c r="D30" s="104">
        <v>1</v>
      </c>
      <c r="E30" s="104">
        <v>1</v>
      </c>
      <c r="F30" s="104">
        <v>0</v>
      </c>
      <c r="G30" s="105"/>
      <c r="H30" s="105">
        <v>0.7</v>
      </c>
      <c r="I30" s="105">
        <v>0.1</v>
      </c>
      <c r="J30" s="309"/>
    </row>
    <row r="31" spans="1:10" ht="15.75" thickBot="1">
      <c r="A31" s="109" t="s">
        <v>283</v>
      </c>
      <c r="B31" s="111">
        <f>$G$5*B30</f>
        <v>8897</v>
      </c>
      <c r="C31" s="112">
        <f t="shared" ref="C31:F31" si="4">$G$6*C30</f>
        <v>5931</v>
      </c>
      <c r="D31" s="112">
        <f t="shared" si="4"/>
        <v>5931</v>
      </c>
      <c r="E31" s="112">
        <f t="shared" si="4"/>
        <v>5931</v>
      </c>
      <c r="F31" s="112">
        <f t="shared" si="4"/>
        <v>0</v>
      </c>
      <c r="G31" s="112">
        <f>ROUND(SUM(B31:F31)*8,0)</f>
        <v>213520</v>
      </c>
      <c r="H31" s="112">
        <f>+ROUND(G31*H30,0)</f>
        <v>149464</v>
      </c>
      <c r="I31" s="112">
        <f>+ROUND(G31*I30,0)</f>
        <v>21352</v>
      </c>
      <c r="J31" s="138">
        <f>+ROUND(G31+H31+I31,0)</f>
        <v>384336</v>
      </c>
    </row>
    <row r="32" spans="1:10" ht="15.75" thickBot="1"/>
    <row r="33" spans="1:10">
      <c r="B33" s="107" t="s">
        <v>245</v>
      </c>
      <c r="C33" s="108" t="s">
        <v>246</v>
      </c>
      <c r="D33" s="108" t="s">
        <v>246</v>
      </c>
      <c r="E33" s="108" t="s">
        <v>246</v>
      </c>
      <c r="F33" s="108" t="s">
        <v>246</v>
      </c>
      <c r="G33" s="108" t="str">
        <f>+G17</f>
        <v>JORNAL</v>
      </c>
      <c r="H33" s="108" t="s">
        <v>247</v>
      </c>
      <c r="I33" s="108" t="s">
        <v>248</v>
      </c>
      <c r="J33" s="308" t="s">
        <v>258</v>
      </c>
    </row>
    <row r="34" spans="1:10">
      <c r="B34" s="110">
        <v>1</v>
      </c>
      <c r="C34" s="104">
        <v>1</v>
      </c>
      <c r="D34" s="104">
        <v>1</v>
      </c>
      <c r="E34" s="104">
        <v>1</v>
      </c>
      <c r="F34" s="104">
        <v>1</v>
      </c>
      <c r="G34" s="105"/>
      <c r="H34" s="105">
        <v>0.7</v>
      </c>
      <c r="I34" s="105">
        <v>0.1</v>
      </c>
      <c r="J34" s="309"/>
    </row>
    <row r="35" spans="1:10" ht="15.75" thickBot="1">
      <c r="A35" s="109" t="s">
        <v>284</v>
      </c>
      <c r="B35" s="111">
        <f>$G$5*B34</f>
        <v>8897</v>
      </c>
      <c r="C35" s="112">
        <f t="shared" ref="C35:F35" si="5">$G$6*C34</f>
        <v>5931</v>
      </c>
      <c r="D35" s="112">
        <f t="shared" si="5"/>
        <v>5931</v>
      </c>
      <c r="E35" s="112">
        <f t="shared" si="5"/>
        <v>5931</v>
      </c>
      <c r="F35" s="112">
        <f t="shared" si="5"/>
        <v>5931</v>
      </c>
      <c r="G35" s="112">
        <f>ROUND(SUM(B35:F35)*8,0)</f>
        <v>260968</v>
      </c>
      <c r="H35" s="112">
        <f>+ROUND(G35*H34,0)</f>
        <v>182678</v>
      </c>
      <c r="I35" s="112">
        <f>+ROUND(G35*I34,0)</f>
        <v>26097</v>
      </c>
      <c r="J35" s="138">
        <f>+ROUND(G35+H35+I35,0)</f>
        <v>469743</v>
      </c>
    </row>
    <row r="36" spans="1:10" ht="15.75" thickBot="1"/>
    <row r="37" spans="1:10">
      <c r="B37" s="107" t="str">
        <f>+D7</f>
        <v>ELECTRICISTA</v>
      </c>
      <c r="C37" s="108" t="s">
        <v>246</v>
      </c>
      <c r="D37" s="108" t="s">
        <v>246</v>
      </c>
      <c r="E37" s="108" t="s">
        <v>246</v>
      </c>
      <c r="F37" s="108" t="s">
        <v>246</v>
      </c>
      <c r="G37" s="108" t="str">
        <f>+G33</f>
        <v>JORNAL</v>
      </c>
      <c r="H37" s="108" t="s">
        <v>247</v>
      </c>
      <c r="I37" s="108" t="s">
        <v>248</v>
      </c>
      <c r="J37" s="308" t="s">
        <v>258</v>
      </c>
    </row>
    <row r="38" spans="1:10">
      <c r="B38" s="110">
        <v>1</v>
      </c>
      <c r="C38" s="104">
        <v>1</v>
      </c>
      <c r="D38" s="104">
        <v>1</v>
      </c>
      <c r="E38" s="104">
        <v>0</v>
      </c>
      <c r="F38" s="104">
        <v>0</v>
      </c>
      <c r="G38" s="105"/>
      <c r="H38" s="105">
        <v>0.7</v>
      </c>
      <c r="I38" s="105">
        <v>0.1</v>
      </c>
      <c r="J38" s="309"/>
    </row>
    <row r="39" spans="1:10" ht="15.75" thickBot="1">
      <c r="A39" s="109" t="s">
        <v>285</v>
      </c>
      <c r="B39" s="111">
        <f>G7*B38</f>
        <v>10380</v>
      </c>
      <c r="C39" s="112">
        <f t="shared" ref="C39:F39" si="6">$G$6*C38</f>
        <v>5931</v>
      </c>
      <c r="D39" s="112">
        <f t="shared" si="6"/>
        <v>5931</v>
      </c>
      <c r="E39" s="112">
        <f t="shared" si="6"/>
        <v>0</v>
      </c>
      <c r="F39" s="112">
        <f t="shared" si="6"/>
        <v>0</v>
      </c>
      <c r="G39" s="112">
        <f>ROUND(SUM(B39:F39)*8,0)</f>
        <v>177936</v>
      </c>
      <c r="H39" s="112">
        <f>+ROUND(G39*H38,0)</f>
        <v>124555</v>
      </c>
      <c r="I39" s="112">
        <f>+ROUND(G39*I38,0)</f>
        <v>17794</v>
      </c>
      <c r="J39" s="138">
        <f>+ROUND(G39+H39+I39,0)</f>
        <v>320285</v>
      </c>
    </row>
    <row r="40" spans="1:10" ht="15.75" thickBot="1"/>
    <row r="41" spans="1:10">
      <c r="B41" s="107" t="str">
        <f>+D8</f>
        <v>CARPINTERO</v>
      </c>
      <c r="C41" s="108" t="s">
        <v>246</v>
      </c>
      <c r="D41" s="108" t="s">
        <v>246</v>
      </c>
      <c r="E41" s="108" t="s">
        <v>246</v>
      </c>
      <c r="F41" s="108" t="s">
        <v>246</v>
      </c>
      <c r="G41" s="108" t="str">
        <f>+G37</f>
        <v>JORNAL</v>
      </c>
      <c r="H41" s="108" t="s">
        <v>247</v>
      </c>
      <c r="I41" s="108" t="s">
        <v>248</v>
      </c>
      <c r="J41" s="308" t="s">
        <v>258</v>
      </c>
    </row>
    <row r="42" spans="1:10">
      <c r="B42" s="110">
        <v>1</v>
      </c>
      <c r="C42" s="104">
        <v>1</v>
      </c>
      <c r="D42" s="104">
        <v>1</v>
      </c>
      <c r="E42" s="104">
        <v>0</v>
      </c>
      <c r="F42" s="104">
        <v>0</v>
      </c>
      <c r="G42" s="105"/>
      <c r="H42" s="105">
        <v>0.7</v>
      </c>
      <c r="I42" s="105">
        <v>0.1</v>
      </c>
      <c r="J42" s="309"/>
    </row>
    <row r="43" spans="1:10" ht="15.75" thickBot="1">
      <c r="A43" s="109" t="s">
        <v>286</v>
      </c>
      <c r="B43" s="111">
        <f>G8*B42</f>
        <v>10380</v>
      </c>
      <c r="C43" s="112">
        <f t="shared" ref="C43:F43" si="7">$G$6*C42</f>
        <v>5931</v>
      </c>
      <c r="D43" s="112">
        <f t="shared" si="7"/>
        <v>5931</v>
      </c>
      <c r="E43" s="112">
        <f t="shared" si="7"/>
        <v>0</v>
      </c>
      <c r="F43" s="112">
        <f t="shared" si="7"/>
        <v>0</v>
      </c>
      <c r="G43" s="112">
        <f>ROUND(SUM(B43:F43)*8,0)</f>
        <v>177936</v>
      </c>
      <c r="H43" s="112">
        <f>+ROUND(G43*H42,0)</f>
        <v>124555</v>
      </c>
      <c r="I43" s="112">
        <f>+ROUND(G43*I42,0)</f>
        <v>17794</v>
      </c>
      <c r="J43" s="138">
        <f>+ROUND(G43+H43+I43,0)</f>
        <v>320285</v>
      </c>
    </row>
    <row r="44" spans="1:10" ht="15.75" thickBot="1"/>
    <row r="45" spans="1:10">
      <c r="B45" s="107" t="s">
        <v>256</v>
      </c>
      <c r="C45" s="108" t="s">
        <v>246</v>
      </c>
      <c r="D45" s="108" t="s">
        <v>246</v>
      </c>
      <c r="E45" s="108" t="s">
        <v>246</v>
      </c>
      <c r="F45" s="108" t="s">
        <v>246</v>
      </c>
      <c r="G45" s="108" t="str">
        <f>+G41</f>
        <v>JORNAL</v>
      </c>
      <c r="H45" s="108" t="s">
        <v>247</v>
      </c>
      <c r="I45" s="108" t="s">
        <v>248</v>
      </c>
      <c r="J45" s="308" t="s">
        <v>258</v>
      </c>
    </row>
    <row r="46" spans="1:10">
      <c r="B46" s="110">
        <v>1</v>
      </c>
      <c r="C46" s="104">
        <v>1</v>
      </c>
      <c r="D46" s="104">
        <v>1</v>
      </c>
      <c r="E46" s="104">
        <v>0</v>
      </c>
      <c r="F46" s="104">
        <v>0</v>
      </c>
      <c r="G46" s="105"/>
      <c r="H46" s="105">
        <v>0.7</v>
      </c>
      <c r="I46" s="105">
        <v>0.1</v>
      </c>
      <c r="J46" s="309"/>
    </row>
    <row r="47" spans="1:10" ht="15.75" thickBot="1">
      <c r="A47" s="109" t="s">
        <v>287</v>
      </c>
      <c r="B47" s="111">
        <f>G9*B46</f>
        <v>10380</v>
      </c>
      <c r="C47" s="112">
        <f t="shared" ref="C47:F47" si="8">$G$6*C46</f>
        <v>5931</v>
      </c>
      <c r="D47" s="112">
        <f t="shared" si="8"/>
        <v>5931</v>
      </c>
      <c r="E47" s="112">
        <f t="shared" si="8"/>
        <v>0</v>
      </c>
      <c r="F47" s="112">
        <f t="shared" si="8"/>
        <v>0</v>
      </c>
      <c r="G47" s="112">
        <f>ROUND(SUM(B47:F47)*8,0)</f>
        <v>177936</v>
      </c>
      <c r="H47" s="112">
        <f>+ROUND(G47*H46,0)</f>
        <v>124555</v>
      </c>
      <c r="I47" s="112">
        <f>+ROUND(G47*I46,0)</f>
        <v>17794</v>
      </c>
      <c r="J47" s="138">
        <f>+ROUND(G47+H47+I47,0)</f>
        <v>320285</v>
      </c>
    </row>
    <row r="48" spans="1:10" ht="15.75" thickBot="1"/>
    <row r="49" spans="1:10">
      <c r="B49" s="107" t="s">
        <v>259</v>
      </c>
      <c r="C49" s="108" t="s">
        <v>260</v>
      </c>
      <c r="D49" s="108" t="s">
        <v>246</v>
      </c>
      <c r="E49" s="108" t="s">
        <v>246</v>
      </c>
      <c r="F49" s="108" t="s">
        <v>246</v>
      </c>
      <c r="G49" s="108" t="s">
        <v>257</v>
      </c>
      <c r="H49" s="108" t="s">
        <v>247</v>
      </c>
      <c r="I49" s="108" t="s">
        <v>248</v>
      </c>
      <c r="J49" s="310" t="s">
        <v>258</v>
      </c>
    </row>
    <row r="50" spans="1:10">
      <c r="B50" s="110">
        <v>1</v>
      </c>
      <c r="C50" s="104">
        <v>1</v>
      </c>
      <c r="D50" s="104">
        <v>0</v>
      </c>
      <c r="E50" s="104">
        <v>0</v>
      </c>
      <c r="F50" s="104">
        <v>0</v>
      </c>
      <c r="G50" s="105"/>
      <c r="H50" s="105">
        <v>0.7</v>
      </c>
      <c r="I50" s="105">
        <v>0.1</v>
      </c>
      <c r="J50" s="311"/>
    </row>
    <row r="51" spans="1:10" ht="15.75" thickBot="1">
      <c r="A51" s="109" t="s">
        <v>288</v>
      </c>
      <c r="B51" s="111">
        <f>B50*G10</f>
        <v>15777</v>
      </c>
      <c r="C51" s="112">
        <f>$G$11*C50</f>
        <v>9787</v>
      </c>
      <c r="D51" s="112">
        <f t="shared" ref="D51:F51" si="9">$G$6*D50</f>
        <v>0</v>
      </c>
      <c r="E51" s="112">
        <f t="shared" si="9"/>
        <v>0</v>
      </c>
      <c r="F51" s="112">
        <f t="shared" si="9"/>
        <v>0</v>
      </c>
      <c r="G51" s="112">
        <f>ROUND(SUM(B51:F51)*8,0)</f>
        <v>204512</v>
      </c>
      <c r="H51" s="112">
        <f>+ROUND(G51*H50,0)</f>
        <v>143158</v>
      </c>
      <c r="I51" s="112">
        <f>+ROUND(G51*I50,0)</f>
        <v>20451</v>
      </c>
      <c r="J51" s="112">
        <f>+ROUND(G51+H51+I51,0)</f>
        <v>368121</v>
      </c>
    </row>
  </sheetData>
  <mergeCells count="10">
    <mergeCell ref="J13:J14"/>
    <mergeCell ref="J41:J42"/>
    <mergeCell ref="J45:J46"/>
    <mergeCell ref="J49:J50"/>
    <mergeCell ref="J17:J18"/>
    <mergeCell ref="J21:J22"/>
    <mergeCell ref="J25:J26"/>
    <mergeCell ref="J29:J30"/>
    <mergeCell ref="J33:J34"/>
    <mergeCell ref="J37:J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Factor Multiplicador</vt:lpstr>
      <vt:lpstr>Tarifas de Personal</vt:lpstr>
      <vt:lpstr>Presupuesto</vt:lpstr>
      <vt:lpstr>APU</vt:lpstr>
      <vt:lpstr>AIU</vt:lpstr>
      <vt:lpstr>CUADRILLAS</vt:lpstr>
      <vt:lpstr>AIU!Área_de_impresión</vt:lpstr>
      <vt:lpstr>APU!Área_de_impresión</vt:lpstr>
      <vt:lpstr>Factor_Multiplicador</vt:lpstr>
      <vt:lpstr>Factor_Multiplicador2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CASTAÑEDA</dc:creator>
  <cp:keywords/>
  <dc:description/>
  <cp:lastModifiedBy>MARIA ELENA DIAZ A</cp:lastModifiedBy>
  <cp:revision/>
  <cp:lastPrinted>2022-11-25T22:32:05Z</cp:lastPrinted>
  <dcterms:created xsi:type="dcterms:W3CDTF">2021-04-27T14:57:21Z</dcterms:created>
  <dcterms:modified xsi:type="dcterms:W3CDTF">2025-07-11T14:23:01Z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fac521f-e930-485b-97f4-efbe7db8e98f_Enabled">
    <vt:lpwstr>true</vt:lpwstr>
  </property>
  <property fmtid="{D5CDD505-2E9C-101B-9397-08002B2CF9AE}" pid="3" name="MSIP_Label_5fac521f-e930-485b-97f4-efbe7db8e98f_SetDate">
    <vt:lpwstr>2022-11-14T04:51:40Z</vt:lpwstr>
  </property>
  <property fmtid="{D5CDD505-2E9C-101B-9397-08002B2CF9AE}" pid="4" name="MSIP_Label_5fac521f-e930-485b-97f4-efbe7db8e98f_Method">
    <vt:lpwstr>Standard</vt:lpwstr>
  </property>
  <property fmtid="{D5CDD505-2E9C-101B-9397-08002B2CF9AE}" pid="5" name="MSIP_Label_5fac521f-e930-485b-97f4-efbe7db8e98f_Name">
    <vt:lpwstr>defa4170-0d19-0005-0004-bc88714345d2</vt:lpwstr>
  </property>
  <property fmtid="{D5CDD505-2E9C-101B-9397-08002B2CF9AE}" pid="6" name="MSIP_Label_5fac521f-e930-485b-97f4-efbe7db8e98f_SiteId">
    <vt:lpwstr>9ecb216e-449b-4584-bc82-26bce78574fb</vt:lpwstr>
  </property>
  <property fmtid="{D5CDD505-2E9C-101B-9397-08002B2CF9AE}" pid="7" name="MSIP_Label_5fac521f-e930-485b-97f4-efbe7db8e98f_ActionId">
    <vt:lpwstr>b6efeb9f-5181-4325-a1b2-e18dc71619fe</vt:lpwstr>
  </property>
  <property fmtid="{D5CDD505-2E9C-101B-9397-08002B2CF9AE}" pid="8" name="MSIP_Label_5fac521f-e930-485b-97f4-efbe7db8e98f_ContentBits">
    <vt:lpwstr>0</vt:lpwstr>
  </property>
</Properties>
</file>