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C:\Users\PC\Downloads\"/>
    </mc:Choice>
  </mc:AlternateContent>
  <xr:revisionPtr revIDLastSave="0" documentId="13_ncr:1_{5180CA1E-970D-45B7-8F4C-8CF1003834E2}" xr6:coauthVersionLast="46" xr6:coauthVersionMax="46" xr10:uidLastSave="{00000000-0000-0000-0000-000000000000}"/>
  <bookViews>
    <workbookView xWindow="-108" yWindow="-108" windowWidth="23256" windowHeight="12456" tabRatio="500" firstSheet="3" activeTab="3" xr2:uid="{00000000-000D-0000-FFFF-FFFF00000000}"/>
  </bookViews>
  <sheets>
    <sheet name="Acciones Turismo" sheetId="1" state="hidden" r:id="rId1"/>
    <sheet name="V5 Cotizaciones" sheetId="5" state="hidden" r:id="rId2"/>
    <sheet name="Hoja3" sheetId="3" state="hidden" r:id="rId3"/>
    <sheet name="FORMATO OFERTA" sheetId="6" r:id="rId4"/>
    <sheet name="Plan de medios" sheetId="4" state="hidden" r:id="rId5"/>
  </sheets>
  <calcPr calcId="191029" concurrentCalc="0"/>
  <extLst>
    <ext xmlns:x14="http://schemas.microsoft.com/office/spreadsheetml/2009/9/main" uri="{79F54976-1DA5-4618-B147-4CDE4B953A38}">
      <x14:workbookPr defaultImageDpi="330"/>
    </ext>
    <ext xmlns:mx="http://schemas.microsoft.com/office/mac/excel/2008/main" uri="{7523E5D3-25F3-A5E0-1632-64F254C22452}">
      <mx:ArchID Flags="2"/>
    </ext>
  </extLst>
</workbook>
</file>

<file path=xl/calcChain.xml><?xml version="1.0" encoding="utf-8"?>
<calcChain xmlns="http://schemas.openxmlformats.org/spreadsheetml/2006/main">
  <c r="I79" i="6" l="1"/>
  <c r="J79" i="6"/>
  <c r="G79" i="6"/>
  <c r="H79" i="6"/>
  <c r="H25" i="6"/>
  <c r="H5" i="6"/>
  <c r="H6" i="6"/>
  <c r="H7" i="6"/>
  <c r="H8" i="6"/>
  <c r="H9" i="6"/>
  <c r="H10" i="6"/>
  <c r="H11" i="6"/>
  <c r="H12" i="6"/>
  <c r="H13" i="6"/>
  <c r="H14" i="6"/>
  <c r="H15" i="6"/>
  <c r="H16" i="6"/>
  <c r="H17" i="6"/>
  <c r="H18" i="6"/>
  <c r="H19" i="6"/>
  <c r="H20" i="6"/>
  <c r="H21" i="6"/>
  <c r="H22" i="6"/>
  <c r="H23" i="6"/>
  <c r="H24" i="6"/>
  <c r="H56" i="6"/>
  <c r="H57" i="6"/>
  <c r="H58" i="6"/>
  <c r="H59" i="6"/>
  <c r="H60" i="6"/>
  <c r="H70" i="6"/>
  <c r="H76" i="6"/>
  <c r="H77" i="6"/>
  <c r="H78" i="6"/>
  <c r="J5" i="6"/>
  <c r="J6" i="6"/>
  <c r="J7" i="6"/>
  <c r="J8" i="6"/>
  <c r="J9" i="6"/>
  <c r="J10" i="6"/>
  <c r="J11" i="6"/>
  <c r="J12" i="6"/>
  <c r="J13" i="6"/>
  <c r="J14" i="6"/>
  <c r="J15" i="6"/>
  <c r="J16" i="6"/>
  <c r="J17" i="6"/>
  <c r="J18" i="6"/>
  <c r="J19" i="6"/>
  <c r="J20" i="6"/>
  <c r="J21" i="6"/>
  <c r="J22" i="6"/>
  <c r="J23" i="6"/>
  <c r="J24" i="6"/>
  <c r="J50" i="6"/>
  <c r="J56" i="6"/>
  <c r="J57" i="6"/>
  <c r="J58" i="6"/>
  <c r="J59" i="6"/>
  <c r="J60" i="6"/>
  <c r="J70" i="6"/>
  <c r="J76" i="6"/>
  <c r="J77" i="6"/>
  <c r="J78" i="6"/>
  <c r="P6" i="5"/>
  <c r="Q6" i="5"/>
  <c r="M6" i="5"/>
  <c r="L6" i="5"/>
  <c r="O6" i="5"/>
  <c r="N6" i="5"/>
  <c r="P4" i="5"/>
  <c r="Q4" i="5"/>
  <c r="Q5" i="5"/>
  <c r="P7" i="5"/>
  <c r="Q7" i="5"/>
  <c r="P8" i="5"/>
  <c r="Q8" i="5"/>
  <c r="P9" i="5"/>
  <c r="Q9" i="5"/>
  <c r="P10" i="5"/>
  <c r="Q10" i="5"/>
  <c r="P11" i="5"/>
  <c r="Q11" i="5"/>
  <c r="P12" i="5"/>
  <c r="Q12" i="5"/>
  <c r="P13" i="5"/>
  <c r="Q13" i="5"/>
  <c r="P14" i="5"/>
  <c r="Q14" i="5"/>
  <c r="P15" i="5"/>
  <c r="Q15" i="5"/>
  <c r="P16" i="5"/>
  <c r="Q16" i="5"/>
  <c r="P17" i="5"/>
  <c r="Q17" i="5"/>
  <c r="P18" i="5"/>
  <c r="Q18" i="5"/>
  <c r="P19" i="5"/>
  <c r="Q19" i="5"/>
  <c r="P20" i="5"/>
  <c r="Q20" i="5"/>
  <c r="P21" i="5"/>
  <c r="Q21" i="5"/>
  <c r="P22" i="5"/>
  <c r="Q22" i="5"/>
  <c r="P23" i="5"/>
  <c r="Q23" i="5"/>
  <c r="P29" i="5"/>
  <c r="Q29" i="5"/>
  <c r="P30" i="5"/>
  <c r="Q30" i="5"/>
  <c r="Q31" i="5"/>
  <c r="P33" i="5"/>
  <c r="P34" i="5"/>
  <c r="P35" i="5"/>
  <c r="P36" i="5"/>
  <c r="P37" i="5"/>
  <c r="P38" i="5"/>
  <c r="P39" i="5"/>
  <c r="P40" i="5"/>
  <c r="P41" i="5"/>
  <c r="P42" i="5"/>
  <c r="P43" i="5"/>
  <c r="P44" i="5"/>
  <c r="P45" i="5"/>
  <c r="P46" i="5"/>
  <c r="P47" i="5"/>
  <c r="P48" i="5"/>
  <c r="P49" i="5"/>
  <c r="P50" i="5"/>
  <c r="P51" i="5"/>
  <c r="P52" i="5"/>
  <c r="P32" i="5"/>
  <c r="L52" i="5"/>
  <c r="M52" i="5"/>
  <c r="O52" i="5"/>
  <c r="N52" i="5"/>
  <c r="L51" i="5"/>
  <c r="M51" i="5"/>
  <c r="N51" i="5"/>
  <c r="O51" i="5"/>
  <c r="L50" i="5"/>
  <c r="M50" i="5"/>
  <c r="L49" i="5"/>
  <c r="M49" i="5"/>
  <c r="O49" i="5"/>
  <c r="N49" i="5"/>
  <c r="L48" i="5"/>
  <c r="M48" i="5"/>
  <c r="O48" i="5"/>
  <c r="N48" i="5"/>
  <c r="L47" i="5"/>
  <c r="M47" i="5"/>
  <c r="L46" i="5"/>
  <c r="M46" i="5"/>
  <c r="O46" i="5"/>
  <c r="N46" i="5"/>
  <c r="L45" i="5"/>
  <c r="M45" i="5"/>
  <c r="O45" i="5"/>
  <c r="N45" i="5"/>
  <c r="L44" i="5"/>
  <c r="M44" i="5"/>
  <c r="L43" i="5"/>
  <c r="M43" i="5"/>
  <c r="O43" i="5"/>
  <c r="N43" i="5"/>
  <c r="L42" i="5"/>
  <c r="M42" i="5"/>
  <c r="O42" i="5"/>
  <c r="N42" i="5"/>
  <c r="L41" i="5"/>
  <c r="M41" i="5"/>
  <c r="L40" i="5"/>
  <c r="M40" i="5"/>
  <c r="O40" i="5"/>
  <c r="N40" i="5"/>
  <c r="L39" i="5"/>
  <c r="M39" i="5"/>
  <c r="O39" i="5"/>
  <c r="L38" i="5"/>
  <c r="M38" i="5"/>
  <c r="L37" i="5"/>
  <c r="M37" i="5"/>
  <c r="O37" i="5"/>
  <c r="N37" i="5"/>
  <c r="L36" i="5"/>
  <c r="M36" i="5"/>
  <c r="O36" i="5"/>
  <c r="N36" i="5"/>
  <c r="L35" i="5"/>
  <c r="M35" i="5"/>
  <c r="L34" i="5"/>
  <c r="M34" i="5"/>
  <c r="O34" i="5"/>
  <c r="N34" i="5"/>
  <c r="L33" i="5"/>
  <c r="M33" i="5"/>
  <c r="N33" i="5"/>
  <c r="O33" i="5"/>
  <c r="L32" i="5"/>
  <c r="M32" i="5"/>
  <c r="L30" i="5"/>
  <c r="M30" i="5"/>
  <c r="O30" i="5"/>
  <c r="N30" i="5"/>
  <c r="L29" i="5"/>
  <c r="M29" i="5"/>
  <c r="O29" i="5"/>
  <c r="N29" i="5"/>
  <c r="L23" i="5"/>
  <c r="M23" i="5"/>
  <c r="L22" i="5"/>
  <c r="M22" i="5"/>
  <c r="O22" i="5"/>
  <c r="N22" i="5"/>
  <c r="L21" i="5"/>
  <c r="M21" i="5"/>
  <c r="O21" i="5"/>
  <c r="N21" i="5"/>
  <c r="L20" i="5"/>
  <c r="M20" i="5"/>
  <c r="L19" i="5"/>
  <c r="M19" i="5"/>
  <c r="O19" i="5"/>
  <c r="N19" i="5"/>
  <c r="L18" i="5"/>
  <c r="M18" i="5"/>
  <c r="O18" i="5"/>
  <c r="N18" i="5"/>
  <c r="L17" i="5"/>
  <c r="M17" i="5"/>
  <c r="L16" i="5"/>
  <c r="M16" i="5"/>
  <c r="O16" i="5"/>
  <c r="N16" i="5"/>
  <c r="L15" i="5"/>
  <c r="M15" i="5"/>
  <c r="O15" i="5"/>
  <c r="L14" i="5"/>
  <c r="M14" i="5"/>
  <c r="L13" i="5"/>
  <c r="M13" i="5"/>
  <c r="O13" i="5"/>
  <c r="N13" i="5"/>
  <c r="L12" i="5"/>
  <c r="M12" i="5"/>
  <c r="O12" i="5"/>
  <c r="N12" i="5"/>
  <c r="L11" i="5"/>
  <c r="M11" i="5"/>
  <c r="L10" i="5"/>
  <c r="M10" i="5"/>
  <c r="O10" i="5"/>
  <c r="N10" i="5"/>
  <c r="L9" i="5"/>
  <c r="M9" i="5"/>
  <c r="N9" i="5"/>
  <c r="O9" i="5"/>
  <c r="L8" i="5"/>
  <c r="M8" i="5"/>
  <c r="L7" i="5"/>
  <c r="M7" i="5"/>
  <c r="O7" i="5"/>
  <c r="N7" i="5"/>
  <c r="L23" i="1"/>
  <c r="M23" i="1"/>
  <c r="O23" i="1"/>
  <c r="N23" i="1"/>
  <c r="P4" i="1"/>
  <c r="Q4" i="1"/>
  <c r="P5" i="1"/>
  <c r="Q5" i="1"/>
  <c r="P6" i="1"/>
  <c r="Q6" i="1"/>
  <c r="P7" i="1"/>
  <c r="Q7" i="1"/>
  <c r="P8" i="1"/>
  <c r="Q8" i="1"/>
  <c r="P9" i="1"/>
  <c r="Q9" i="1"/>
  <c r="P10" i="1"/>
  <c r="Q10" i="1"/>
  <c r="P11" i="1"/>
  <c r="Q11" i="1"/>
  <c r="P12" i="1"/>
  <c r="Q12" i="1"/>
  <c r="P13" i="1"/>
  <c r="Q13" i="1"/>
  <c r="P14" i="1"/>
  <c r="Q14" i="1"/>
  <c r="P15" i="1"/>
  <c r="Q15" i="1"/>
  <c r="P16" i="1"/>
  <c r="Q16" i="1"/>
  <c r="P17" i="1"/>
  <c r="Q17" i="1"/>
  <c r="P18" i="1"/>
  <c r="Q18" i="1"/>
  <c r="P19" i="1"/>
  <c r="Q19" i="1"/>
  <c r="P20" i="1"/>
  <c r="Q20" i="1"/>
  <c r="P21" i="1"/>
  <c r="Q21" i="1"/>
  <c r="P22" i="1"/>
  <c r="Q22" i="1"/>
  <c r="P23" i="1"/>
  <c r="Q23" i="1"/>
  <c r="P24" i="1"/>
  <c r="Q24" i="1"/>
  <c r="P25" i="1"/>
  <c r="Q25" i="1"/>
  <c r="P26" i="1"/>
  <c r="Q26" i="1"/>
  <c r="P27" i="1"/>
  <c r="Q27" i="1"/>
  <c r="P28" i="1"/>
  <c r="Q28" i="1"/>
  <c r="P29" i="1"/>
  <c r="Q29" i="1"/>
  <c r="P30" i="1"/>
  <c r="Q30" i="1"/>
  <c r="Q31" i="1"/>
  <c r="L22" i="1"/>
  <c r="M22" i="1"/>
  <c r="N22" i="1"/>
  <c r="L11" i="1"/>
  <c r="M11" i="1"/>
  <c r="O11" i="1"/>
  <c r="L10" i="1"/>
  <c r="M10" i="1"/>
  <c r="O10" i="1"/>
  <c r="L6" i="1"/>
  <c r="M6" i="1"/>
  <c r="N6" i="1"/>
  <c r="O6" i="1"/>
  <c r="L7" i="1"/>
  <c r="M7" i="1"/>
  <c r="N7" i="1"/>
  <c r="P32" i="1"/>
  <c r="L47" i="1"/>
  <c r="M47" i="1"/>
  <c r="L9" i="1"/>
  <c r="M9" i="1"/>
  <c r="O9" i="1"/>
  <c r="N9" i="1"/>
  <c r="L8" i="1"/>
  <c r="M8" i="1"/>
  <c r="O8" i="1"/>
  <c r="N8" i="1"/>
  <c r="F5" i="4"/>
  <c r="F15" i="4"/>
  <c r="E23" i="4"/>
  <c r="F23" i="4"/>
  <c r="E24" i="4"/>
  <c r="F24" i="4"/>
  <c r="P33" i="1"/>
  <c r="P34" i="1"/>
  <c r="P35" i="1"/>
  <c r="P36" i="1"/>
  <c r="P37" i="1"/>
  <c r="P38" i="1"/>
  <c r="P39" i="1"/>
  <c r="P40" i="1"/>
  <c r="P41" i="1"/>
  <c r="P42" i="1"/>
  <c r="P43" i="1"/>
  <c r="P44" i="1"/>
  <c r="P45" i="1"/>
  <c r="P46" i="1"/>
  <c r="P47" i="1"/>
  <c r="P48" i="1"/>
  <c r="P49" i="1"/>
  <c r="P50" i="1"/>
  <c r="P51" i="1"/>
  <c r="P52" i="1"/>
  <c r="O7" i="1"/>
  <c r="L12" i="1"/>
  <c r="M12" i="1"/>
  <c r="O12" i="1"/>
  <c r="L13" i="1"/>
  <c r="M13" i="1"/>
  <c r="O13" i="1"/>
  <c r="L14" i="1"/>
  <c r="M14" i="1"/>
  <c r="N14" i="1"/>
  <c r="L15" i="1"/>
  <c r="M15" i="1"/>
  <c r="L16" i="1"/>
  <c r="M16" i="1"/>
  <c r="N16" i="1"/>
  <c r="O16" i="1"/>
  <c r="L17" i="1"/>
  <c r="M17" i="1"/>
  <c r="N17" i="1"/>
  <c r="O17" i="1"/>
  <c r="L18" i="1"/>
  <c r="M18" i="1"/>
  <c r="O18" i="1"/>
  <c r="L19" i="1"/>
  <c r="M19" i="1"/>
  <c r="L20" i="1"/>
  <c r="M20" i="1"/>
  <c r="O20" i="1"/>
  <c r="L21" i="1"/>
  <c r="M21" i="1"/>
  <c r="O21" i="1"/>
  <c r="O22" i="1"/>
  <c r="L24" i="1"/>
  <c r="M24" i="1"/>
  <c r="L25" i="1"/>
  <c r="M25" i="1"/>
  <c r="O25" i="1"/>
  <c r="L26" i="1"/>
  <c r="M26" i="1"/>
  <c r="O26" i="1"/>
  <c r="L27" i="1"/>
  <c r="M27" i="1"/>
  <c r="O27" i="1"/>
  <c r="L28" i="1"/>
  <c r="M28" i="1"/>
  <c r="L29" i="1"/>
  <c r="M29" i="1"/>
  <c r="N29" i="1"/>
  <c r="O29" i="1"/>
  <c r="L30" i="1"/>
  <c r="M30" i="1"/>
  <c r="N30" i="1"/>
  <c r="O30" i="1"/>
  <c r="N10" i="1"/>
  <c r="N11" i="1"/>
  <c r="N12" i="1"/>
  <c r="N13" i="1"/>
  <c r="N20" i="1"/>
  <c r="N21" i="1"/>
  <c r="N25" i="1"/>
  <c r="N26" i="1"/>
  <c r="N28" i="1"/>
  <c r="L32" i="1"/>
  <c r="M32" i="1"/>
  <c r="O32" i="1"/>
  <c r="N32" i="1"/>
  <c r="L33" i="1"/>
  <c r="M33" i="1"/>
  <c r="L34" i="1"/>
  <c r="M34" i="1"/>
  <c r="L35" i="1"/>
  <c r="M35" i="1"/>
  <c r="N35" i="1"/>
  <c r="L36" i="1"/>
  <c r="M36" i="1"/>
  <c r="L37" i="1"/>
  <c r="M37" i="1"/>
  <c r="L38" i="1"/>
  <c r="M38" i="1"/>
  <c r="N38" i="1"/>
  <c r="L39" i="1"/>
  <c r="M39" i="1"/>
  <c r="L40" i="1"/>
  <c r="M40" i="1"/>
  <c r="O40" i="1"/>
  <c r="L41" i="1"/>
  <c r="M41" i="1"/>
  <c r="L42" i="1"/>
  <c r="M42" i="1"/>
  <c r="O42" i="1"/>
  <c r="N42" i="1"/>
  <c r="L43" i="1"/>
  <c r="M43" i="1"/>
  <c r="N43" i="1"/>
  <c r="L44" i="1"/>
  <c r="M44" i="1"/>
  <c r="O44" i="1"/>
  <c r="N44" i="1"/>
  <c r="L45" i="1"/>
  <c r="M45" i="1"/>
  <c r="L46" i="1"/>
  <c r="M46" i="1"/>
  <c r="N46" i="1"/>
  <c r="L48" i="1"/>
  <c r="M48" i="1"/>
  <c r="N48" i="1"/>
  <c r="O48" i="1"/>
  <c r="L49" i="1"/>
  <c r="M49" i="1"/>
  <c r="N49" i="1"/>
  <c r="L50" i="1"/>
  <c r="M50" i="1"/>
  <c r="O50" i="1"/>
  <c r="L51" i="1"/>
  <c r="M51" i="1"/>
  <c r="N51" i="1"/>
  <c r="L52" i="1"/>
  <c r="M52" i="1"/>
  <c r="N9" i="3"/>
  <c r="N10" i="3"/>
  <c r="N11" i="3"/>
  <c r="N12" i="3"/>
  <c r="N13" i="3"/>
  <c r="N14" i="3"/>
  <c r="N15" i="3"/>
  <c r="N16" i="3"/>
  <c r="N17" i="3"/>
  <c r="N18" i="3"/>
  <c r="N19" i="3"/>
  <c r="N20" i="3"/>
  <c r="N21" i="3"/>
  <c r="N22" i="3"/>
  <c r="N23" i="3"/>
  <c r="N24" i="3"/>
  <c r="N25" i="3"/>
  <c r="N26" i="3"/>
  <c r="N32" i="3"/>
  <c r="N33" i="3"/>
  <c r="G34" i="3"/>
  <c r="G6" i="3"/>
  <c r="G7" i="3"/>
  <c r="G56" i="3"/>
  <c r="N34" i="3"/>
  <c r="N6" i="3"/>
  <c r="N7" i="3"/>
  <c r="M56" i="3"/>
  <c r="L56" i="3"/>
  <c r="K56" i="3"/>
  <c r="J56" i="3"/>
  <c r="I56" i="3"/>
  <c r="H56" i="3"/>
  <c r="F56" i="3"/>
  <c r="N33" i="1"/>
  <c r="N39" i="1"/>
  <c r="O33" i="1"/>
  <c r="O35" i="1"/>
  <c r="N52" i="1"/>
  <c r="N34" i="1"/>
  <c r="N37" i="1"/>
  <c r="N40" i="1"/>
  <c r="O39" i="1"/>
  <c r="O52" i="1"/>
  <c r="O46" i="1"/>
  <c r="O43" i="1"/>
  <c r="O37" i="1"/>
  <c r="O34" i="1"/>
  <c r="Q58" i="5"/>
  <c r="N56" i="3"/>
  <c r="O44" i="5"/>
  <c r="N44" i="5"/>
  <c r="O17" i="5"/>
  <c r="N17" i="5"/>
  <c r="F25" i="4"/>
  <c r="O14" i="5"/>
  <c r="N14" i="5"/>
  <c r="O38" i="5"/>
  <c r="N38" i="5"/>
  <c r="N36" i="1"/>
  <c r="O36" i="1"/>
  <c r="O19" i="1"/>
  <c r="N19" i="1"/>
  <c r="O14" i="1"/>
  <c r="N15" i="5"/>
  <c r="N39" i="5"/>
  <c r="O11" i="5"/>
  <c r="N11" i="5"/>
  <c r="O35" i="5"/>
  <c r="N35" i="5"/>
  <c r="Q58" i="1"/>
  <c r="O47" i="5"/>
  <c r="N47" i="5"/>
  <c r="N50" i="1"/>
  <c r="N41" i="1"/>
  <c r="O41" i="1"/>
  <c r="O51" i="1"/>
  <c r="O45" i="1"/>
  <c r="N45" i="1"/>
  <c r="O28" i="1"/>
  <c r="N18" i="1"/>
  <c r="O8" i="5"/>
  <c r="N8" i="5"/>
  <c r="O32" i="5"/>
  <c r="N32" i="5"/>
  <c r="O50" i="5"/>
  <c r="N50" i="5"/>
  <c r="O23" i="5"/>
  <c r="N23" i="5"/>
  <c r="N47" i="1"/>
  <c r="O47" i="1"/>
  <c r="O20" i="5"/>
  <c r="N20" i="5"/>
  <c r="O41" i="5"/>
  <c r="N41" i="5"/>
  <c r="N27" i="1"/>
  <c r="N15" i="1"/>
  <c r="O15" i="1"/>
  <c r="O24" i="1"/>
  <c r="N24" i="1"/>
  <c r="O49" i="1"/>
  <c r="O38" i="1"/>
</calcChain>
</file>

<file path=xl/sharedStrings.xml><?xml version="1.0" encoding="utf-8"?>
<sst xmlns="http://schemas.openxmlformats.org/spreadsheetml/2006/main" count="691" uniqueCount="231">
  <si>
    <t>COMPONENTE</t>
  </si>
  <si>
    <t>ACTIVIDAD</t>
  </si>
  <si>
    <t>CANTIDAD</t>
  </si>
  <si>
    <t>UNIDAD DE MEDIDA</t>
  </si>
  <si>
    <t>Talento humano</t>
  </si>
  <si>
    <t>Meses</t>
  </si>
  <si>
    <t xml:space="preserve">VALOR UNITARIO </t>
  </si>
  <si>
    <t>VALOR TOTAL
INCLUIDO IVA</t>
  </si>
  <si>
    <t>Apoyo logístico</t>
  </si>
  <si>
    <t>Mes</t>
  </si>
  <si>
    <t>Unidad</t>
  </si>
  <si>
    <r>
      <rPr>
        <b/>
        <sz val="12"/>
        <color theme="1"/>
        <rFont val="Garamond"/>
        <family val="1"/>
      </rPr>
      <t xml:space="preserve">Componente 2: </t>
    </r>
    <r>
      <rPr>
        <sz val="12"/>
        <color theme="1"/>
        <rFont val="Garamond"/>
        <family val="1"/>
      </rPr>
      <t>Mapa Turístico</t>
    </r>
  </si>
  <si>
    <t>Unidades</t>
  </si>
  <si>
    <t>DESCRIPCIÓN</t>
  </si>
  <si>
    <t>Mapa digital</t>
  </si>
  <si>
    <t>Mapa físico en inglés</t>
  </si>
  <si>
    <t>Mapa físico en español</t>
  </si>
  <si>
    <r>
      <t xml:space="preserve">Componente 4: </t>
    </r>
    <r>
      <rPr>
        <sz val="12"/>
        <color theme="1"/>
        <rFont val="Garamond"/>
        <family val="1"/>
      </rPr>
      <t>Fortalecimento a MiPymes/Emprendimientos</t>
    </r>
  </si>
  <si>
    <t>Códigos QR en atractivos turísticos (señalética)</t>
  </si>
  <si>
    <t>Subcripción del Código QR</t>
  </si>
  <si>
    <t>Selección de MiPymes/emprendimientos</t>
  </si>
  <si>
    <t>Fortalecimiento de capacidades técnicas en turismo</t>
  </si>
  <si>
    <t>Persona</t>
  </si>
  <si>
    <t>TOTAL</t>
  </si>
  <si>
    <r>
      <t xml:space="preserve">Perfil: Profesional en el Núcleo Básico de Conocimiento - NBC de  economía o administración o contaduría y afines.
Experiencia prefesional de dos (2) en coordinación o liderazgo o dirección de proyectos en temas de turismo o afines.
</t>
    </r>
    <r>
      <rPr>
        <b/>
        <sz val="12"/>
        <color theme="1"/>
        <rFont val="Garamond"/>
        <family val="1"/>
      </rPr>
      <t xml:space="preserve">Nota: </t>
    </r>
    <r>
      <rPr>
        <sz val="12"/>
        <color theme="1"/>
        <rFont val="Garamond"/>
        <family val="1"/>
      </rPr>
      <t>Este valor no se cotiza debido a que se toma de la tabla de honorarios de la SDG resolución No. 1124 de 2024.</t>
    </r>
  </si>
  <si>
    <t>Apoyar diez (10) MiPymes y/o emprendimientos orientados al fortalecimiento de las capacidades locales para la gestión y el desarrollo turístico.</t>
  </si>
  <si>
    <r>
      <rPr>
        <b/>
        <sz val="12"/>
        <color theme="1"/>
        <rFont val="Garamond"/>
        <family val="1"/>
      </rPr>
      <t xml:space="preserve">Componente 1: </t>
    </r>
    <r>
      <rPr>
        <sz val="12"/>
        <color theme="1"/>
        <rFont val="Garamond"/>
        <family val="1"/>
      </rPr>
      <t>Diagnóstico turístico de la localidad de La Candelaria</t>
    </r>
  </si>
  <si>
    <t>Este valor debe incluir el desarrollo tecnológico, el espacio o ubicación tecnológica, así como las características mínimas establecidas en el anexo técnico</t>
  </si>
  <si>
    <r>
      <rPr>
        <b/>
        <sz val="12"/>
        <color theme="1"/>
        <rFont val="Garamond"/>
        <family val="1"/>
      </rPr>
      <t xml:space="preserve">Componente 3: </t>
    </r>
    <r>
      <rPr>
        <sz val="12"/>
        <color theme="1"/>
        <rFont val="Garamond"/>
        <family val="1"/>
      </rPr>
      <t xml:space="preserve"> Códigos QR en atravtivos turísticos</t>
    </r>
  </si>
  <si>
    <t xml:space="preserve">Este valor debe incluir los elementos necesarios para la elaboración e instalación de los códigos QR en los atractivos turísticos seleccionados, teniendo en cuenta las características que contiene el anexo técnico. </t>
  </si>
  <si>
    <t>Cada MiPyme/emprendimiento contará con un valor de OCHO MILLONRES DE PESOS M/CTE ($8.000.000), el cual se ejecutará bajo la modalidad de monto agotable, de acuerdo con las necesidades específicas de cada MiPyme/emprendimiento, eligiendo entre los siguientes elementos con valor unitario:</t>
  </si>
  <si>
    <t>MiPyme/emprendimiento</t>
  </si>
  <si>
    <t>Componente 6: Feria local para las MiPymes/Emprendimientos</t>
  </si>
  <si>
    <t>2 cabinas sound melodie (Música ambiental)</t>
  </si>
  <si>
    <t>Personal de apoyo logístico: para montaje</t>
  </si>
  <si>
    <t xml:space="preserve">20 Sillas </t>
  </si>
  <si>
    <t>10 Mesas</t>
  </si>
  <si>
    <t>Paquete completo</t>
  </si>
  <si>
    <t>Elaborar un (1) diagnóstico turístico de la localidad de La Candelaria, cuyo valor debe contemplar las herramientas tecnológicas, físicas y el recurso humano necesarios para el desarrollo de la actividad, conforme a lo establecido en el anexo técnico. 
En cuanto al recurso humano, se deberá incluir como mínimo un (1) gestor de campo, un (1) analista y un (1) encuestador. No obstante, el contratista deberá estimar y contemplar la totalidad del equipo necesario para la correcta ejecución del diagnóstico turístico de la localidad de La Candelaria.</t>
  </si>
  <si>
    <t>Este valor se refiere al diseño el cual debe incluir la oferta turística de la localidad de La Candelaria, de acuerdo con las especificaciones establecidas en el anexo técnico.</t>
  </si>
  <si>
    <t>Diseño del mapa físico</t>
  </si>
  <si>
    <t xml:space="preserve">Este valor debe incluir la impresión teniendo en cuenta las características mínimas que contiene el anexo técnico. </t>
  </si>
  <si>
    <t>Suscripción por doce (12) meses en una plataforma de generación de códigos QR, incluyendo la personalización de enlaces, conforme a las especificaciones establecidas en el anexo técnico.</t>
  </si>
  <si>
    <t>Jurados con el perfil específico en el anexo técnico para la selección de MiPymes/emprendimientos (por 5 días para evaluar las propuesas)</t>
  </si>
  <si>
    <t>Taller 1. Narrativas Vivas del Patrimonio: Storytelling e Improvisación para Recorridos Turísticos Inmersivos, cuyo valor incluye recurso humo y material que se requiera para la realización de cada taller (realizado por el profesional del perfil y las caracteristicas indicadas en el anexo técnico)</t>
  </si>
  <si>
    <t xml:space="preserve">Refrigerios Taller 1. Narrativas Vivas del Patrimonio: Storytelling e Improvisación para Recorridos Turísticos Inmersivos </t>
  </si>
  <si>
    <t>Taller 2. Transformacion digital (realizado por el profesional del perfil y las caracteristicas indicadas en el anexo técnico)</t>
  </si>
  <si>
    <t xml:space="preserve">Refrigerios Taller 3.  Atención y servicio al cliente </t>
  </si>
  <si>
    <t>Taller 3. de Atención y servicio al cliente (realizado por el profesional del perfil y las caracteristicas indicadas en el anexo técnico)</t>
  </si>
  <si>
    <t xml:space="preserve">Refrigerios Taller 2. Transformación digital </t>
  </si>
  <si>
    <t>Taller 4. Diseño de producto turístico (realizado por el profesional del perfil y las caracteristicas indicadas en el anexo técnico)</t>
  </si>
  <si>
    <t>Refrigerios Taller 4. Diseño de producto turístico</t>
  </si>
  <si>
    <r>
      <t xml:space="preserve">Perfil: Técnico o tecnólogo o mínimo 6 semestres de pregrado en título profesional en el Núcleo Básico de Conocimiento - NBC administración o ciencias sociales y afines.
Experiencia de un (1) año  en proyectos sociales o de participación o comunitario o logístico o afines.
</t>
    </r>
    <r>
      <rPr>
        <b/>
        <sz val="12"/>
        <color theme="1"/>
        <rFont val="Garamond"/>
        <family val="1"/>
      </rPr>
      <t xml:space="preserve">Nota: </t>
    </r>
    <r>
      <rPr>
        <sz val="12"/>
        <color theme="1"/>
        <rFont val="Garamond"/>
        <family val="1"/>
      </rPr>
      <t>Este valor no se cotiza debido a que se toma de la tabla de honorarios de la SDG resolución No. 1124 de 2024.</t>
    </r>
  </si>
  <si>
    <t>Un Profersional en Administración Turística, Hotelería y Turismo, Turismo o carreras afines, con especialización en Gerencia de Proyectos o Gestión y Desarrollo del Turismo Sostenible o Marketing Estratégico para Hotelería y Turismo o Marketing Digital para Turismo o Innovación y Diseño de Servicios o Planeación y Gestión del Desarrollo Local o Regional, con una experiencia mínima de dos (2) años en el diseño, estructuración y validación de productos y servicios turísticos, preferiblemente con enfoque en turismo cultural, comunitario, sostenible.</t>
  </si>
  <si>
    <t>Fortalecimiento empresarial: 
Asesorías individuales y prototipado</t>
  </si>
  <si>
    <t>Chaleco - Tener en cuenta las caracteristicas indicadas en el anexo técnico</t>
  </si>
  <si>
    <t>Botilito - Tener en cuenta las caracteristicas indicadas en el anexo técnico</t>
  </si>
  <si>
    <t>Altavoces portátiles o micrófonos - Tener en cuenta las caracteristicas indicadas en el anexo técnico</t>
  </si>
  <si>
    <t>Botiquín de primeros auxilios con insumos básicos - Tener en cuenta las caracteristicas indicadas en el anexo técnico</t>
  </si>
  <si>
    <t>Gorra - Tener en cuenta las caracteristicas indicadas en el anexo técnico</t>
  </si>
  <si>
    <t>Gafas - Tener en cuenta las caracteristicas indicadas en el anexo técnico</t>
  </si>
  <si>
    <t>Pines de solapa - Tener en cuenta las caracteristicas indicadas en el anexo técnico</t>
  </si>
  <si>
    <t>Pendón - Tener en cuenta las caracteristicas indicadas en el anexo técnico</t>
  </si>
  <si>
    <t>Folletos - Tener en cuenta las caracteristicas indicadas en el anexo técnico</t>
  </si>
  <si>
    <t>Esfero - Tener en cuenta las caracteristicas indicadas en el anexo técnico</t>
  </si>
  <si>
    <t>Delantales  - Tener en cuenta las caracteristicas indicadas en el anexo técnico</t>
  </si>
  <si>
    <t>Individuales - Tener en cuenta las caracteristicas indicadas en el anexo técnico</t>
  </si>
  <si>
    <t>Mugs - Tener en cuenta las caracteristicas indicadas en el anexo técnico</t>
  </si>
  <si>
    <t>Tula - Tener en cuenta las caracteristicas indicadas en el anexo técnico</t>
  </si>
  <si>
    <t>Agenda - Tener en cuenta las caracteristicas indicadas en el anexo técnico</t>
  </si>
  <si>
    <t>Manteles para stands - Tener en cuenta las caracteristicas indicadas en el anexo técnico</t>
  </si>
  <si>
    <t>Abrigo Impermeables - Tener en cuenta las caracteristicas indicadas en el anexo técnico</t>
  </si>
  <si>
    <t xml:space="preserve">Componente 5:  Estímulos para fortalecimiento de MiPymes/emprendedores con proyectos turísticos </t>
  </si>
  <si>
    <t>Plan de emergencias</t>
  </si>
  <si>
    <t>Entregar y gestionar el Plan de emergencias y el registro de la documentación correspondiente con antelación al desarrollo del evento, en el Sistema Único de Gestión para el Registro, Evaluación y Autorización de Actividades de Aglomeración de Público en el Distrito Capital – SUGA.</t>
  </si>
  <si>
    <t>Coordinador/a del proyecto</t>
  </si>
  <si>
    <t>Extensiones de corriente</t>
  </si>
  <si>
    <t>Refrigerios (un sólido, una fruta. Una bebida, un dulce) para los expositores (2 para cada MiPyme/emprendimiento)</t>
  </si>
  <si>
    <t>Linterna - Tener en cuenta las caracteristicas indicadas en el anexo técnico</t>
  </si>
  <si>
    <t>Chaqueta rompe vientos - Tener en cuenta las caracteristicas indicadas en el anexo técnico</t>
  </si>
  <si>
    <t>Camiseta tipo polo - Tener en cuenta las caracteristicas indicadas en el anexo técnico</t>
  </si>
  <si>
    <t>Sombrilla - Tener en cuenta las caracteristicas indicadas en el anexo técnico</t>
  </si>
  <si>
    <t>Feria de turismo local</t>
  </si>
  <si>
    <t>10 Carpas 2x2 con laterales</t>
  </si>
  <si>
    <t>ESTUDIO DEL MERCADO</t>
  </si>
  <si>
    <t>VALOR TOTAL INCLUIDO IVA</t>
  </si>
  <si>
    <r>
      <rPr>
        <b/>
        <sz val="12"/>
        <color theme="1"/>
        <rFont val="Garamond"/>
        <family val="1"/>
      </rPr>
      <t xml:space="preserve">Objeto: </t>
    </r>
    <r>
      <rPr>
        <sz val="12"/>
        <color theme="1"/>
        <rFont val="Garamond"/>
        <family val="1"/>
      </rPr>
      <t xml:space="preserve"> El contrato que se pretende celebrar tendrá por objeto "REALIZAR ACCIONES PARA EL FORTALECIMIENTO Y DESARROLLO TURÍSTICO DE LA LOCALIDAD DE LA CANDELARIA".</t>
    </r>
  </si>
  <si>
    <t>Cotización 1
UNICAFAM</t>
  </si>
  <si>
    <t>Cotización 4
INCUBATOUR</t>
  </si>
  <si>
    <t>Cotización 3
Fundación CREATA</t>
  </si>
  <si>
    <t>Cotización 2
CaminanTr3s SAS</t>
  </si>
  <si>
    <t xml:space="preserve">VALOR UNITARIO INCLUIDO IVA </t>
  </si>
  <si>
    <t>PROMEDIO</t>
  </si>
  <si>
    <t>DESVIACIÓN ESTANDAR</t>
  </si>
  <si>
    <t xml:space="preserve">ANÁLISIS ESTADÍSTICO METODOLOGÍA APLICADA MÁXIMOS Y MÍNIMOS </t>
  </si>
  <si>
    <t>VALOR TOTAL INCLUIDO IVA DE REFERENCIA TECHO QUE LOS PROPONENTES NO PODRAN SUPERAR</t>
  </si>
  <si>
    <t>Paquete completo
Unidad</t>
  </si>
  <si>
    <t>PROMEDIO RECALCULADO VALOR UNITARIO INCLUIDO IVA</t>
  </si>
  <si>
    <t>TOTAL PRESUPUESTO OFICIAL</t>
  </si>
  <si>
    <r>
      <t xml:space="preserve">Perfil: Profesional en el Núcleo Básico de Conocimiento - NBC de  economía o administración o contaduría y afines.
Experiencia prefesional de dos (2) en coordinación o liderazgo o dirección de proyectos en temas de turismo o afines.
</t>
    </r>
    <r>
      <rPr>
        <b/>
        <sz val="12"/>
        <color theme="1"/>
        <rFont val="Garamond"/>
        <family val="1"/>
      </rPr>
      <t/>
    </r>
  </si>
  <si>
    <r>
      <t xml:space="preserve">Perfil: Técnico o tecnólogo o mínimo 6 semestres de pregrado en título profesional en el Núcleo Básico de Conocimiento - NBC administración o ciencias sociales y afines.
Experiencia de un (1) año  en proyectos sociales o de participación o comunitario o logístico o afines.
</t>
    </r>
    <r>
      <rPr>
        <sz val="12"/>
        <color theme="1"/>
        <rFont val="Garamond"/>
        <family val="1"/>
      </rPr>
      <t>.</t>
    </r>
  </si>
  <si>
    <t>El valor fue establecido de acuerdo con la Resolución 001 de 2025, correspondiente a la tabla de honorarios de la Secretaría Distrital de Gobierno para este perfil, multiplicado por el número de meses requeridos para la ejecución del servicio.</t>
  </si>
  <si>
    <t>Cotización 1 
UNICAFAM</t>
  </si>
  <si>
    <t>Cotización 2
CAMINANTRES</t>
  </si>
  <si>
    <t>Cotización 3
FUNDACIÓN CREATA</t>
  </si>
  <si>
    <t>Cotización 5
UNIMINUTO</t>
  </si>
  <si>
    <t>Elaboró: Lorena E. Mora Lizarazo - Contratista FDLC</t>
  </si>
  <si>
    <r>
      <rPr>
        <b/>
        <sz val="12"/>
        <color theme="1"/>
        <rFont val="Garamond"/>
        <family val="1"/>
      </rPr>
      <t>Nota 1:</t>
    </r>
    <r>
      <rPr>
        <sz val="12"/>
        <color theme="1"/>
        <rFont val="Garamond"/>
        <family val="1"/>
      </rPr>
      <t xml:space="preserve"> Los valores marcados en amarillo se encuentran por fuera del límite mínimo y máximo establecidos en el análisis de mercado para cada ítem.</t>
    </r>
  </si>
  <si>
    <r>
      <rPr>
        <b/>
        <sz val="12"/>
        <color theme="1"/>
        <rFont val="Garamond"/>
        <family val="1"/>
      </rPr>
      <t xml:space="preserve">Nota 2: </t>
    </r>
    <r>
      <rPr>
        <sz val="12"/>
        <color theme="1"/>
        <rFont val="Garamond"/>
        <family val="1"/>
      </rPr>
      <t>Los valores presentados incluyen la totalidad de los impuestos legalmente exigibles.</t>
    </r>
  </si>
  <si>
    <r>
      <rPr>
        <b/>
        <sz val="18"/>
        <color theme="1"/>
        <rFont val="Garamond"/>
        <family val="1"/>
      </rPr>
      <t>Objeto:</t>
    </r>
    <r>
      <rPr>
        <sz val="18"/>
        <color theme="1"/>
        <rFont val="Garamond"/>
        <family val="1"/>
      </rPr>
      <t xml:space="preserve">  El contrato que se pretende celebrar tendrá por objeto "REALIZAR ACCIONES PARA EL FORTALECIMIENTO Y DESARROLLO TURÍSTICO DE LA LOCALIDAD DE LA CANDELARIA"</t>
    </r>
  </si>
  <si>
    <r>
      <rPr>
        <b/>
        <sz val="12"/>
        <color theme="1"/>
        <rFont val="Garamond"/>
        <family val="1"/>
      </rPr>
      <t xml:space="preserve">Nota 3: </t>
    </r>
    <r>
      <rPr>
        <sz val="12"/>
        <color theme="1"/>
        <rFont val="Garamond"/>
        <family val="1"/>
      </rPr>
      <t>La cotización N.º 5, presentada por UNIMINUTO, fue descartada del análisis por contener valores significativamente porencima del rango estimado de mercado.</t>
    </r>
  </si>
  <si>
    <t>LÍMITE MÍNIMO</t>
  </si>
  <si>
    <t>LíMITE MAXIMO</t>
  </si>
  <si>
    <t>Cada MiPyme/emprendimiento contará con un valor de OCHO MILLONRES DE PESOS M/CTE ($8.000.000) PARA UN TOTAL DE $80.000.000, el cual se ejecutará bajo la modalidad de monto agotable, de acuerdo con las necesidades específicas de cada MiPyme/emprendimiento, eligiendo entre los siguientes elementos con valor unitario:</t>
  </si>
  <si>
    <t>Plan de Medios</t>
  </si>
  <si>
    <t>Plan de medios 
MEDIOS TV / AUDIOVISUALES
(En uno de los medios comunitarios de la localidad de la Candelaria)</t>
  </si>
  <si>
    <t>Plan de medios 
MEDIOS ESCRITOS 
(En uno de los medios comunitarios de la localidad de la Candelaria)</t>
  </si>
  <si>
    <t>El contratista debe entregar Nota en medios comunitaros de la localidad de la candelaria escritos, aplica para: Entrevistas escritas (en vivo o pregrabadas o transcritas) o Pautas publicitarias impresas y digitales o Fotoreportaje institucional. 
Objetivo: Elaborar, editar y difundir, dando a conocer el propósito del proyecto, invitar a la acción comunitaria y garantizar difusión en medios comunitarios de la localidad de la candelaria escritos (Mínimo 1), manteniendo el carácter participativo y pedagógico del mensaje institucional.
Formato minimo:
Nota periodística tipo publirreportaje (Un cuarto de página).
Imágenes de alta calidad (mínimo 3 por nota).
Títulos y subtítulos llamativos.
Recuadro con resumen o “dato clave”.
Estructura recomendada:
Titular atractivo
Entradilla o lead que resuma el mensaje central
Desarrollo narrativo con cita(s) de voceros
Contexto del proyecto o acción institucional.
Testimonios, cifras y frases clave.
Llamado a la acción final.
Pie de página con datos de contacto o enlace a redes de la Alcaldía Local de La Candelaria.
Entregables:
Publicación en PDF, Word y link del publireportaje publicado en las redes del medio. Al igual, que, pantallazo de la información compartida con líderes comunitarios o grupos de la localidad, con la intención de divulgar la información y de que llegue a los publicos objetivos (deseable).
Imágenes en alta resolución con pie de foto.
Así mismo, se debe entregar propuesta de titular + copy para redes.
Recurso humano mínimo:  incluido en el costos del valor unitario, y según las necesidades del proyecto.
Corrector de estilo (opcional, pero deseable).
Pieza: un cuarto depágina</t>
  </si>
  <si>
    <t>Plan de medios
MEDIOS SONOROS
(En uno de los medios comunitarios de la localidad de la Candelaria)</t>
  </si>
  <si>
    <t xml:space="preserve">Plan de medios VOLANTES </t>
  </si>
  <si>
    <t>Plan de medios POSTERS</t>
  </si>
  <si>
    <t>El contratista debe entregar el Diseño e impresión  de volantes, con pieza gráficas de comunicación territorial para difundir el mensaje del proyecto, invitar a la participación comunitaria y fortalecer el reconocimiento del proceso.
Especificaciones técnicas minimas:
Medidas: 10,5 cm x 15 cm (formato postal)
Tipo de impresión: Digital de alta resolución
Impresión: a full color, por ambas caras (si aplica)
Acabado: mate, sin brillo
Material: vinilo adhesivo mate, para evitar reflejos de luz y garantizar buena visibilidad y durabilidad
Diseño: Visualmente atractivo, con uso de elementos gráficos e identidad del proyecto. Incluye logo(s), llamado a la acción, datos de contacto y código QR opcional.
Entregables:
Archivos editables y en formato PDF listos para impresión
Registro fotográfico de entrega</t>
  </si>
  <si>
    <t>El contratista debe entregar el Diseño gráfico, diagramación e impresión de pósters como piezas gráficas de comunicación territorial, destinados a visibilizar el mensaje del proyecto, generar recordación en la comunidad e invitar a la participación activa en espacios estratégicos del territorio.
Especificaciones técnicas minimas:
Medidas: 35 cm x 50 cm (medio pliego aprox.)
Tipo de impresión: Digital de alta resolución
Impresión: A full color
Acabado: Mate, sin brillo</t>
  </si>
  <si>
    <t>Emisión: El contratista debe realizar el  diseño, elaboración y difusión de  contenido publicitario en una emisión, que haga un llamado a la acción en el marco de la participación y que tenga un alcance significativo en materia de difusión. 
Formato de video: formato horizontal o vertical.
Orientación: horizontal (YouTube o Facebook) o vertical (Reels de instagram o TikTok).
Estructura: guion narrativo + entrevistas + imágenes de apoyo + subtítulos.
Entregables con caracteristicas minimas de: archivo MP4 o MOV, texto resumen (copy). Objetivo trazado: Elaborar guion, entrevistas, realizar el proceso de edición, creación del contenido audiovisual y posterior publicación de la emisión
Difusión Mínimo un medio TV o AUDIOVISUALES 
El contratista deberá garantizar todos los recursos técnicos, y tecnológicos para la adecuada elaboración del contenido audiovisual, para ello se debe tener en cuenta como minimo las siguientes caracteristicas: 
- Cámara profesional o teléfono inteligente con cámara de alta resolución (1080p o superior).
- Software de Edición de Video: Software de escritorio o mobile (ej., Adobe Premiere Pro, Final Cut Pro, entre otros). 
- Micrófonos inalambricos para una mejor calidad de sonido.
- Luces de anillo o softboxes para una iluminación uniforme o coordinar jornadas de grabación en espacios abiertos con buena iluminación.
- Entregables Formato MP4 y MOV, con fin de publicación en redes sociales de la entidad. 
- Incluir subtítulos y portada atractiva formato hotrizontal y tipo post.
- Los costos incluyen el recurso humano necesario.
Nota. Aplica para  Transmisión en vivo o cubrimiento en caliente, Pautas Publicitarias y Entrevistas en vivo o pregrabadas o aquellas que apliquen de acuerdo a la necesidad del proyecto. 
Pieza: emisión de 1 minuto</t>
  </si>
  <si>
    <t>emisión de 1 minuto</t>
  </si>
  <si>
    <t>Un cuarto depágina</t>
  </si>
  <si>
    <t>Mini reportaje de 3 minutos</t>
  </si>
  <si>
    <t xml:space="preserve">El contratista debe entregar MINI Reportajes Sonoros o crónicas radiales
Descripción: Producción y emisión de piezas radiales tipo publireportaje en mínimo un (1) medio MEDIOS SONORO comunitario de la localidad de la candelaria que narre de forma atractiva y clara el propósito del proyecto, sus avances y el llamado a la participación comunitaria.
Formato minimo:
Duración:  3 minutos.
Estructura: guion narrativo + entrevistas + ambientación sonora + musicalización + voz institucional y comunitaria.
Entregables: archivo MP3 en calidad de emisión, portada para redes, breve descripción para publicación.
Objetivo: Contar historias del proyecto que conecten emocionalmente con la audiencia y promueva la acción comunitaria.
Requisitos técnicos:
Grabadora periodistica profesional o grabación en estudio con micrófonos profesionales, que garanticen la calidad del audio. 
Software de edición de audio: Adobe Audition o similares.
Biblioteca de efectos y música libre de derechos.
Recurso humano:
Incluido en el costos del valor unitario, y según las necesidades del proyecto.
Difusión sugerida:
Programas radiales del medio, redes sociales (Facebook o WhatsApp o Telegram o Instagram o X o  blog) o sitio web y plataformas de podcast (opcional).
</t>
  </si>
  <si>
    <t>ITEM</t>
  </si>
  <si>
    <t>PIEZA</t>
  </si>
  <si>
    <t>VALOR UNITARIO</t>
  </si>
  <si>
    <t>Radicacion orfeo  20256710022822
TARIFAS 2025
Los valores corresponden al ajuste del
IPC Bogotá 5,69% a dic 31 de 2024</t>
  </si>
  <si>
    <r>
      <rPr>
        <b/>
        <sz val="9"/>
        <color theme="1"/>
        <rFont val="Arial"/>
        <family val="2"/>
      </rPr>
      <t xml:space="preserve">Emisión: </t>
    </r>
    <r>
      <rPr>
        <sz val="9"/>
        <color theme="1"/>
        <rFont val="Arial"/>
        <family val="2"/>
      </rPr>
      <t>El contratista debe realizar el</t>
    </r>
    <r>
      <rPr>
        <b/>
        <sz val="9"/>
        <color theme="1"/>
        <rFont val="Arial"/>
        <family val="2"/>
      </rPr>
      <t xml:space="preserve"> </t>
    </r>
    <r>
      <rPr>
        <sz val="9"/>
        <color theme="1"/>
        <rFont val="Arial"/>
        <family val="2"/>
      </rPr>
      <t xml:space="preserve"> diseño, elaboración y difusión de  contenido publicitario en una emisión, que haga un llamado a la acción en el marco de la participación y que tenga un alcance significativo en materia de difusión. 
Formato de video:</t>
    </r>
    <r>
      <rPr>
        <u/>
        <sz val="9"/>
        <color theme="1"/>
        <rFont val="Arial"/>
        <family val="2"/>
      </rPr>
      <t xml:space="preserve"> formato horizontal o vertical.</t>
    </r>
    <r>
      <rPr>
        <sz val="9"/>
        <color theme="1"/>
        <rFont val="Arial"/>
        <family val="2"/>
      </rPr>
      <t xml:space="preserve">
Orientación: horizontal (YouTube o Facebook) o vertical (Reels de instagram o TikTok).
Estructura: guion narrativo + entrevistas + imágenes de apoyo + subtítulos.
</t>
    </r>
    <r>
      <rPr>
        <b/>
        <sz val="9"/>
        <color theme="1"/>
        <rFont val="Arial"/>
        <family val="2"/>
      </rPr>
      <t xml:space="preserve">
Entregables con caracteristicas minimas de:</t>
    </r>
    <r>
      <rPr>
        <sz val="9"/>
        <color theme="1"/>
        <rFont val="Arial"/>
        <family val="2"/>
      </rPr>
      <t xml:space="preserve"> archivo MP4 o MOV, texto resumen (copy). Objetivo trazado: Elaborar guion, entrevistas, realizar el proceso de edición, creación del contenido audiovisual y posterior publicación de la emisión
Difusión Mínimo un medio TV o AUDIOVISUALES 
El contratista deberá garantizar todos los recursos técnicos, y tecnológicos para la adecuada elaboración del contenido audiovisual, para ello se debe tener en cuenta como minimo las siguientes caracteristicas: 
- Cámara profesional o teléfono inteligente con cámara de alta resolución (1080p o superior).
- Software de Edición de Video: Software de escritorio o mobile (ej., Adobe Premiere Pro, Final Cut Pro, entre otros). 
- Micrófonos inalambricos para una mejor calidad de sonido.
- Luces de anillo o softboxes para una iluminación uniforme o coordinar jornadas de grabación en espacios abiertos con buena iluminación.
- Entregables Formato MP4 y MOV, con fin de publicación en redes sociales de la entidad. 
- Incluir subtítulos y portada atractiva formato hotrizontal y tipo post.
- Los costos incluyen el recurso humano necesario.
Nota. Aplica para  Transmisión en vivo o cubrimiento en caliente, Pautas Publicitarias y Entrevistas en vivo o pregrabadas o aquellas que apliquen de acuerdo a la necesidad del proyecto. </t>
    </r>
  </si>
  <si>
    <t>Emisión de 1 minuto</t>
  </si>
  <si>
    <r>
      <rPr>
        <b/>
        <sz val="9"/>
        <color theme="1"/>
        <rFont val="Arial"/>
        <family val="2"/>
      </rPr>
      <t xml:space="preserve">El contratista debe entregar Nota en medios comunitaros de la localidad de la candelaria escritos, aplica para: Entrevistas escritas (en vivo o pregrabadas o transcritas) o Pautas publicitarias impresas y digitales o Fotoreportaje institucional. </t>
    </r>
    <r>
      <rPr>
        <sz val="9"/>
        <color theme="1"/>
        <rFont val="Arial"/>
        <family val="2"/>
      </rPr>
      <t xml:space="preserve">
Objetivo: Elaborar, editar y difundir, dando a conocer el propósito del proyecto, invitar a la acción comunitaria y garantizar difusión en medios comunitarios de la localidad de la candelaria escritos (Mínimo 1), manteniendo el carácter participativo y pedagógico del mensaje institucional.
</t>
    </r>
    <r>
      <rPr>
        <b/>
        <sz val="9"/>
        <color theme="1"/>
        <rFont val="Arial"/>
        <family val="2"/>
      </rPr>
      <t>Formato minimo:</t>
    </r>
    <r>
      <rPr>
        <sz val="9"/>
        <color theme="1"/>
        <rFont val="Arial"/>
        <family val="2"/>
      </rPr>
      <t xml:space="preserve">
Nota periodística tipo publirreportaje (Un cuarto de página).
Imágenes de alta calidad (mínimo 3 por nota).
Títulos y subtítulos llamativos.
Recuadro con resumen o “dato clave”.
</t>
    </r>
    <r>
      <rPr>
        <b/>
        <sz val="9"/>
        <color theme="1"/>
        <rFont val="Arial"/>
        <family val="2"/>
      </rPr>
      <t>Estructura recomendada:</t>
    </r>
    <r>
      <rPr>
        <sz val="9"/>
        <color theme="1"/>
        <rFont val="Arial"/>
        <family val="2"/>
      </rPr>
      <t xml:space="preserve">
Titular atractivo
Entradilla o lead que resuma el mensaje central
Desarrollo narrativo con cita(s) de voceros
Contexto del proyecto o acción institucional.
Testimonios, cifras y frases clave.
Llamado a la acción final.
Pie de página con datos de contacto o enlace a redes de la Alcaldía Local de La Candelaria.
</t>
    </r>
    <r>
      <rPr>
        <b/>
        <sz val="9"/>
        <color theme="1"/>
        <rFont val="Arial"/>
        <family val="2"/>
      </rPr>
      <t>Entregables:</t>
    </r>
    <r>
      <rPr>
        <sz val="9"/>
        <color theme="1"/>
        <rFont val="Arial"/>
        <family val="2"/>
      </rPr>
      <t xml:space="preserve">
Publicación en PDF, Word y link del publireportaje publicado en las redes del medio. Al igual, que, pantallazo de la información compartida con líderes comunitarios o grupos de la localidad, con la intención de divulgar la información y de que llegue a los publicos objetivos (deseable).
Imágenes en alta resolución con pie de foto.
Así mismo, se debe entregar propuesta de titular + copy para redes.
</t>
    </r>
    <r>
      <rPr>
        <b/>
        <sz val="9"/>
        <color theme="1"/>
        <rFont val="Arial"/>
        <family val="2"/>
      </rPr>
      <t xml:space="preserve">Recurso humano mínimo: </t>
    </r>
    <r>
      <rPr>
        <sz val="9"/>
        <color theme="1"/>
        <rFont val="Arial"/>
        <family val="2"/>
      </rPr>
      <t xml:space="preserve"> incluido en el costos del valor unitario, y según las necesidades del proyecto.
Corrector de estilo (opcional, pero deseable).</t>
    </r>
  </si>
  <si>
    <t>Un cuarto de página</t>
  </si>
  <si>
    <r>
      <rPr>
        <b/>
        <sz val="9"/>
        <color theme="1"/>
        <rFont val="Arial"/>
        <family val="2"/>
      </rPr>
      <t>El contratista debe entregar MINI Reportajes Sonoros o crónicas radiales</t>
    </r>
    <r>
      <rPr>
        <sz val="9"/>
        <color theme="1"/>
        <rFont val="Arial"/>
        <family val="2"/>
      </rPr>
      <t xml:space="preserve">
Descripción: Producción y emisión de piezas radiales tipo publireportaje en mínimo un (1) medio MEDIOS SONORO comunitario de la localidad de la candelaria que narre de forma atractiva y clara el propósito del proyecto, sus avances y el llamado a la participación comunitaria.
</t>
    </r>
    <r>
      <rPr>
        <b/>
        <sz val="9"/>
        <color theme="1"/>
        <rFont val="Arial"/>
        <family val="2"/>
      </rPr>
      <t>Formato minimo:</t>
    </r>
    <r>
      <rPr>
        <sz val="9"/>
        <color theme="1"/>
        <rFont val="Arial"/>
        <family val="2"/>
      </rPr>
      <t xml:space="preserve">
</t>
    </r>
    <r>
      <rPr>
        <b/>
        <sz val="9"/>
        <color theme="1"/>
        <rFont val="Arial"/>
        <family val="2"/>
      </rPr>
      <t>Duración:</t>
    </r>
    <r>
      <rPr>
        <sz val="9"/>
        <color theme="1"/>
        <rFont val="Arial"/>
        <family val="2"/>
      </rPr>
      <t xml:space="preserve">  3 minutos.
</t>
    </r>
    <r>
      <rPr>
        <b/>
        <sz val="9"/>
        <color theme="1"/>
        <rFont val="Arial"/>
        <family val="2"/>
      </rPr>
      <t>Estructura:</t>
    </r>
    <r>
      <rPr>
        <sz val="9"/>
        <color theme="1"/>
        <rFont val="Arial"/>
        <family val="2"/>
      </rPr>
      <t xml:space="preserve"> guion narrativo + entrevistas + ambientación sonora + musicalización + voz institucional y comunitaria.
</t>
    </r>
    <r>
      <rPr>
        <b/>
        <sz val="9"/>
        <color theme="1"/>
        <rFont val="Arial"/>
        <family val="2"/>
      </rPr>
      <t>Entregables:</t>
    </r>
    <r>
      <rPr>
        <sz val="9"/>
        <color theme="1"/>
        <rFont val="Arial"/>
        <family val="2"/>
      </rPr>
      <t xml:space="preserve"> archivo MP3 en calidad de emisión, portada para redes, breve descripción para publicación.
</t>
    </r>
    <r>
      <rPr>
        <b/>
        <sz val="9"/>
        <color theme="1"/>
        <rFont val="Arial"/>
        <family val="2"/>
      </rPr>
      <t>Objetivo:</t>
    </r>
    <r>
      <rPr>
        <sz val="9"/>
        <color theme="1"/>
        <rFont val="Arial"/>
        <family val="2"/>
      </rPr>
      <t xml:space="preserve"> Contar historias del proyecto que conecten emocionalmente con la audiencia y promueva la acción comunitaria.
</t>
    </r>
    <r>
      <rPr>
        <b/>
        <sz val="9"/>
        <color theme="1"/>
        <rFont val="Arial"/>
        <family val="2"/>
      </rPr>
      <t xml:space="preserve">
Requisitos técnicos:
</t>
    </r>
    <r>
      <rPr>
        <sz val="9"/>
        <color theme="1"/>
        <rFont val="Arial"/>
        <family val="2"/>
      </rPr>
      <t xml:space="preserve">Grabadora periodistica profesional o grabación en estudio con micrófonos profesionales, que garanticen la calidad del audio. 
Software de edición de audio: Adobe Audition o similares.
Biblioteca de efectos y música libre de derechos.
</t>
    </r>
    <r>
      <rPr>
        <b/>
        <sz val="9"/>
        <color theme="1"/>
        <rFont val="Arial"/>
        <family val="2"/>
      </rPr>
      <t xml:space="preserve">
Recurso humano:
I</t>
    </r>
    <r>
      <rPr>
        <sz val="9"/>
        <color theme="1"/>
        <rFont val="Arial"/>
        <family val="2"/>
      </rPr>
      <t xml:space="preserve">ncluido en el costos del valor unitario, y según las necesidades del proyecto.
</t>
    </r>
    <r>
      <rPr>
        <b/>
        <sz val="9"/>
        <color theme="1"/>
        <rFont val="Arial"/>
        <family val="2"/>
      </rPr>
      <t xml:space="preserve">
Difusión sugerida:
</t>
    </r>
    <r>
      <rPr>
        <sz val="9"/>
        <color theme="1"/>
        <rFont val="Arial"/>
        <family val="2"/>
      </rPr>
      <t xml:space="preserve">Programas radiales del medio, redes sociales (Facebook o WhatsApp o Telegram o Instagram o X o  blog) o sitio web y plataformas de podcast (opcional).
</t>
    </r>
  </si>
  <si>
    <t>VALOR UNITARIO PROMEDIO
(INCLUIDO IVA)</t>
  </si>
  <si>
    <t>VALOR TOTAL
(INCLUIDO IVA)</t>
  </si>
  <si>
    <t xml:space="preserve">COTIZACION 1 VALOR UNITARIO (INCLUIDO IVA)
REBELARTE COMUNICACIÓN VISUAL </t>
  </si>
  <si>
    <t>COTIZACION 2 VALOR UNITARIO (INCLUIDO IVA)
FUNDACOLOMBIA</t>
  </si>
  <si>
    <t>COTIZACION 3 VALOR UNITARIO (INCLUIDO IVA)
COMUNICACIÓN VISUAL  SAS</t>
  </si>
  <si>
    <r>
      <t xml:space="preserve">El contratista debe entregar el Diseño e impresión  de volantes, con pieza gráficas de comunicación territorial para difundir el mensaje del proyecto, invitar a la participación comunitaria y fortalecer el reconocimiento del proceso.
</t>
    </r>
    <r>
      <rPr>
        <b/>
        <sz val="9"/>
        <color theme="1"/>
        <rFont val="Arial"/>
        <family val="2"/>
      </rPr>
      <t xml:space="preserve">Especificaciones técnicas minimas:
Medidas: </t>
    </r>
    <r>
      <rPr>
        <sz val="9"/>
        <color theme="1"/>
        <rFont val="Arial"/>
        <family val="2"/>
      </rPr>
      <t xml:space="preserve">10,5 cm x 15 cm (formato postal)
</t>
    </r>
    <r>
      <rPr>
        <b/>
        <sz val="9"/>
        <color theme="1"/>
        <rFont val="Arial"/>
        <family val="2"/>
      </rPr>
      <t xml:space="preserve">Tipo de impresión: </t>
    </r>
    <r>
      <rPr>
        <sz val="9"/>
        <color theme="1"/>
        <rFont val="Arial"/>
        <family val="2"/>
      </rPr>
      <t xml:space="preserve">Digital de alta resolución
</t>
    </r>
    <r>
      <rPr>
        <b/>
        <sz val="9"/>
        <color theme="1"/>
        <rFont val="Arial"/>
        <family val="2"/>
      </rPr>
      <t>Impresión:</t>
    </r>
    <r>
      <rPr>
        <sz val="9"/>
        <color theme="1"/>
        <rFont val="Arial"/>
        <family val="2"/>
      </rPr>
      <t xml:space="preserve"> a full color, por ambas caras (si aplica)
</t>
    </r>
    <r>
      <rPr>
        <b/>
        <sz val="9"/>
        <color theme="1"/>
        <rFont val="Arial"/>
        <family val="2"/>
      </rPr>
      <t>Acabado:</t>
    </r>
    <r>
      <rPr>
        <sz val="9"/>
        <color theme="1"/>
        <rFont val="Arial"/>
        <family val="2"/>
      </rPr>
      <t xml:space="preserve"> mate, sin brillo
</t>
    </r>
    <r>
      <rPr>
        <b/>
        <sz val="9"/>
        <color theme="1"/>
        <rFont val="Arial"/>
        <family val="2"/>
      </rPr>
      <t xml:space="preserve">Material: </t>
    </r>
    <r>
      <rPr>
        <sz val="9"/>
        <color theme="1"/>
        <rFont val="Arial"/>
        <family val="2"/>
      </rPr>
      <t xml:space="preserve">vinilo adhesivo mate, para evitar reflejos de luz y garantizar buena visibilidad y durabilidad
</t>
    </r>
    <r>
      <rPr>
        <b/>
        <sz val="9"/>
        <color theme="1"/>
        <rFont val="Arial"/>
        <family val="2"/>
      </rPr>
      <t xml:space="preserve">Diseño: </t>
    </r>
    <r>
      <rPr>
        <sz val="9"/>
        <color theme="1"/>
        <rFont val="Arial"/>
        <family val="2"/>
      </rPr>
      <t xml:space="preserve">Visualmente atractivo, con uso de elementos gráficos e identidad del proyecto. Incluye logo(s), llamado a la acción, datos de contacto y código QR opcional.
</t>
    </r>
    <r>
      <rPr>
        <b/>
        <sz val="9"/>
        <color theme="1"/>
        <rFont val="Arial"/>
        <family val="2"/>
      </rPr>
      <t>Entregables:</t>
    </r>
    <r>
      <rPr>
        <sz val="9"/>
        <color theme="1"/>
        <rFont val="Arial"/>
        <family val="2"/>
      </rPr>
      <t xml:space="preserve">
Archivos editables y en formato PDF listos para impresión
Registro fotográfico de entrega</t>
    </r>
  </si>
  <si>
    <t>unidades de volantes</t>
  </si>
  <si>
    <r>
      <t xml:space="preserve">El contratista debe entregar el Diseño gráfico, diagramación e impresión de pósters como piezas gráficas de comunicación territorial, destinados a visibilizar el mensaje del proyecto, generar recordación en la comunidad e invitar a la participación activa en espacios estratégicos del territorio.
</t>
    </r>
    <r>
      <rPr>
        <b/>
        <sz val="9"/>
        <color theme="1"/>
        <rFont val="Arial"/>
        <family val="2"/>
      </rPr>
      <t>Especificaciones técnicas minimas:
Medidas:</t>
    </r>
    <r>
      <rPr>
        <sz val="9"/>
        <color theme="1"/>
        <rFont val="Arial"/>
        <family val="2"/>
      </rPr>
      <t xml:space="preserve"> 35 cm x 50 cm (medio pliego aprox.)
</t>
    </r>
    <r>
      <rPr>
        <b/>
        <sz val="9"/>
        <color theme="1"/>
        <rFont val="Arial"/>
        <family val="2"/>
      </rPr>
      <t xml:space="preserve">Tipo de impresión: </t>
    </r>
    <r>
      <rPr>
        <sz val="9"/>
        <color theme="1"/>
        <rFont val="Arial"/>
        <family val="2"/>
      </rPr>
      <t xml:space="preserve">Digital de alta resolución
</t>
    </r>
    <r>
      <rPr>
        <b/>
        <sz val="9"/>
        <color theme="1"/>
        <rFont val="Arial"/>
        <family val="2"/>
      </rPr>
      <t xml:space="preserve">Impresión: </t>
    </r>
    <r>
      <rPr>
        <sz val="9"/>
        <color theme="1"/>
        <rFont val="Arial"/>
        <family val="2"/>
      </rPr>
      <t xml:space="preserve">A full color
</t>
    </r>
    <r>
      <rPr>
        <b/>
        <sz val="9"/>
        <color theme="1"/>
        <rFont val="Arial"/>
        <family val="2"/>
      </rPr>
      <t>Acabado:</t>
    </r>
    <r>
      <rPr>
        <sz val="9"/>
        <color theme="1"/>
        <rFont val="Arial"/>
        <family val="2"/>
      </rPr>
      <t xml:space="preserve"> Mate, sin brillo
</t>
    </r>
    <r>
      <rPr>
        <b/>
        <sz val="9"/>
        <color theme="1"/>
        <rFont val="Arial"/>
        <family val="2"/>
      </rPr>
      <t xml:space="preserve">Material: </t>
    </r>
    <r>
      <rPr>
        <sz val="9"/>
        <color theme="1"/>
        <rFont val="Arial"/>
        <family val="2"/>
      </rPr>
      <t xml:space="preserve">Vinilo  mate, ideal para fijación en espacios públicos y comunitarios, evitando reflejos de luz, evitando que se dañe por exposición a la lluvia, y asegurando legibilidad
</t>
    </r>
    <r>
      <rPr>
        <b/>
        <sz val="9"/>
        <color theme="1"/>
        <rFont val="Arial"/>
        <family val="2"/>
      </rPr>
      <t xml:space="preserve">Diseño: </t>
    </r>
    <r>
      <rPr>
        <sz val="9"/>
        <color theme="1"/>
        <rFont val="Arial"/>
        <family val="2"/>
      </rPr>
      <t xml:space="preserve">Visual atractivo y claro, con imagen central potente, mensajes breves, logos institucionales y llamado a la acción. Puede incluir código QR o datos de contacto.
</t>
    </r>
    <r>
      <rPr>
        <b/>
        <sz val="9"/>
        <color theme="1"/>
        <rFont val="Arial"/>
        <family val="2"/>
      </rPr>
      <t>Entregables:</t>
    </r>
    <r>
      <rPr>
        <sz val="9"/>
        <color theme="1"/>
        <rFont val="Arial"/>
        <family val="2"/>
      </rPr>
      <t xml:space="preserve">
Archivos editables y versión final en PDF para impresión</t>
    </r>
  </si>
  <si>
    <t>unidades de pósters</t>
  </si>
  <si>
    <t>PLAN DE MEDIOS</t>
  </si>
  <si>
    <t xml:space="preserve">Perfil: Profesional en el Núcleo Básico de Conocimiento - NBC de  economía o administración o contaduría y afines.
Experiencia prefesional de dos (2) años en coordinación o liderazgo o dirección de proyectos en temas de turismo o afines.
</t>
  </si>
  <si>
    <t>El valor fue establecido de acuerdo con la Resolución 1124 de 2024, correspondiente a la tabla de honorarios de la Secretaría Distrital de Gobierno para este perfil se encuentra entre 5.635.001 y 7.688.000</t>
  </si>
  <si>
    <t>El valor fue establecido de acuerdo con la Resolución 1124 de 2024, correspondiente a la tabla de honorarios de la Secretaría Distrital de Gobierno para este perfil se encuentra entre 2.063.001 y 2.976.000</t>
  </si>
  <si>
    <t>Perfil: titulo de bachiller  y afines y
Experiencia de dos años de experiencia laboral  en proyectos sociales o de participación o comunitario o logístico o afines.
.</t>
  </si>
  <si>
    <r>
      <rPr>
        <b/>
        <sz val="12"/>
        <color theme="1"/>
        <rFont val="Garamond"/>
        <family val="1"/>
      </rPr>
      <t xml:space="preserve">Componente 3: </t>
    </r>
    <r>
      <rPr>
        <sz val="12"/>
        <color theme="1"/>
        <rFont val="Garamond"/>
        <family val="1"/>
      </rPr>
      <t xml:space="preserve"> Códigos QR en atractivos turísticos</t>
    </r>
  </si>
  <si>
    <t>Suscripción del Código QR</t>
  </si>
  <si>
    <r>
      <t xml:space="preserve">Componente 4: </t>
    </r>
    <r>
      <rPr>
        <sz val="12"/>
        <color theme="1"/>
        <rFont val="Garamond"/>
        <family val="1"/>
      </rPr>
      <t>Fortalecimiento a MiPymes/Emprendimientos</t>
    </r>
  </si>
  <si>
    <t xml:space="preserve">Punto de inscripción físico </t>
  </si>
  <si>
    <t>Persona logística con perfil de bachiller y mínimo un (1) año de experiencia laboral en proyectos social y  contar con experiencia en mínimo un proyecto de atención a personas con discapacidad</t>
  </si>
  <si>
    <t>Taller 1. Narrativas Vivas del Patrimonio: Storytelling e Improvisación para Recorridos Turísticos Inmersivos, cuyo valor incluye recurso humo y material que se requiera para la realización de cada taller (este valor incluye los materiales y el profesional encargado de dar el taller de acuerdo con las características indicadas en el anexo técnico)</t>
  </si>
  <si>
    <t>Taller 2. Transformación digital (este valor incluye los materiales y el profesional encargado de dar el taller de acuerdo con las características indicadas en el anexo técnico)</t>
  </si>
  <si>
    <t>Taller 3. de Atención y servicio al cliente (este valor incluye los materiales y el profesional encargado de dar el taller de acuerdo con las características indicadas en el anexo técnico)</t>
  </si>
  <si>
    <t>Taller 4. Diseño de producto turístico (este valor incluye los materiales y el profesional encargado de dar el taller de acuerdo con las características indicadas en el anexo técnico)</t>
  </si>
  <si>
    <t>Chaleco - Tener en cuenta las características indicadas en el anexo técnico</t>
  </si>
  <si>
    <t>Chaqueta rompe vientos - Tener en cuenta las características indicadas en el anexo técnico</t>
  </si>
  <si>
    <t>Abrigo Impermeables - Tener en cuenta las características indicadas en el anexo técnico</t>
  </si>
  <si>
    <t>Camiseta tipo polo - Tener en cuenta las características indicadas en el anexo técnico</t>
  </si>
  <si>
    <t>Botilito - Tener en cuenta las características indicadas en el anexo técnico</t>
  </si>
  <si>
    <t>Sombrilla - Tener en cuenta las características indicadas en el anexo técnico</t>
  </si>
  <si>
    <t>Altavoces portátiles o micrófonos - Tener en cuenta las características indicadas en el anexo técnico</t>
  </si>
  <si>
    <t>Botiquín de primeros auxilios con insumos básicos - Tener en cuenta las características indicadas en el anexo técnico</t>
  </si>
  <si>
    <t>Linterna - Tener en cuenta las características indicadas en el anexo técnico</t>
  </si>
  <si>
    <t>Gorra - Tener en cuenta las características indicadas en el anexo técnico</t>
  </si>
  <si>
    <t>Gafas - Tener en cuenta las características indicadas en el anexo técnico</t>
  </si>
  <si>
    <t>Pines de solapa - Tener en cuenta las características indicadas en el anexo técnico</t>
  </si>
  <si>
    <t>Pendón - Tener en cuenta las características indicadas en el anexo técnico</t>
  </si>
  <si>
    <t>Folletos - Tener en cuenta las características indicadas en el anexo técnico</t>
  </si>
  <si>
    <t>Esfero - Tener en cuenta las características indicadas en el anexo técnico</t>
  </si>
  <si>
    <t>Delantales  - Tener en cuenta las características indicadas en el anexo técnico</t>
  </si>
  <si>
    <t>Individuales - Tener en cuenta las características indicadas en el anexo técnico</t>
  </si>
  <si>
    <t>Tula - Tener en cuenta las características indicadas en el anexo técnico</t>
  </si>
  <si>
    <t>Mugs - Tener en cuenta las características indicadas en el anexo técnico</t>
  </si>
  <si>
    <t>Agenda - Tener en cuenta las características indicadas en el anexo técnico</t>
  </si>
  <si>
    <t>Manteles para stands - Tener en cuenta las características indicadas en el anexo técnico</t>
  </si>
  <si>
    <t>Días</t>
  </si>
  <si>
    <r>
      <rPr>
        <b/>
        <sz val="12"/>
        <color theme="1"/>
        <rFont val="Garamond"/>
        <family val="1"/>
      </rPr>
      <t>Componente 5:</t>
    </r>
    <r>
      <rPr>
        <sz val="12"/>
        <color theme="1"/>
        <rFont val="Garamond"/>
        <family val="1"/>
      </rPr>
      <t xml:space="preserve">  Estímulos para fortalecimiento de MiPymes/emprendedores con proyectos turísticos </t>
    </r>
  </si>
  <si>
    <r>
      <rPr>
        <b/>
        <sz val="12"/>
        <color theme="1"/>
        <rFont val="Garamond"/>
        <family val="1"/>
      </rPr>
      <t>Componente 6:</t>
    </r>
    <r>
      <rPr>
        <sz val="12"/>
        <color theme="1"/>
        <rFont val="Garamond"/>
        <family val="1"/>
      </rPr>
      <t xml:space="preserve"> Feria local para las MiPymes/Emprendimientos</t>
    </r>
  </si>
  <si>
    <t>Vinilo adhesivo para exterior Medidas 20 cm de ancho x 25 cm de alto en vinilo adhesivo, laminado mate.</t>
  </si>
  <si>
    <t>Componente 7: Fortalecimiento de los comercios locales a través del Pasaporte Turístico ‘República La Candelaria</t>
  </si>
  <si>
    <t xml:space="preserve">VALOR TOTAL MAXIMO A OFERTAR INCLUIDO IVA </t>
  </si>
  <si>
    <t>VALOR UNITARIO MAXIMO A OFERTAR  INCLUIDO IVA</t>
  </si>
  <si>
    <t>VALOR UNITARIO MAXIMO A OFERTAR INCLUIDO IVA</t>
  </si>
  <si>
    <t>VALOR TOTAL MAXIMO A OFERTAR INCLUIDO IVA</t>
  </si>
  <si>
    <t>PLAN DE MEDIOS DEL PROYECTO</t>
  </si>
  <si>
    <t>NO APLICA</t>
  </si>
  <si>
    <t>ITEM MO OFERTABLE</t>
  </si>
  <si>
    <t>Cada MiPyme/emprendimiento contará con un valor de HASTA DIEZ MILLONES DE PESOS M/CTE ($10.000.000) PARA UN TOTAL DE $100.000.000, el cual se ejecutará bajo la modalidad de monto agotable, de acuerdo con las necesidades específicas de cada MiPyme/emprendimiento, eligiendo entre los siguientes elementos con valor unitario:</t>
  </si>
  <si>
    <t>Objeto:  "REALIZAR ACCIONES ORIENTADAS AL FORTALECIMIENTO DE LAS CAPACIDADES LOCALES DE MIPYMES Y/O EMPRENDIMIENTOS PARA LA GESTIÓN Y EL DESARROLLO TURÍSTICO DE LA LOCALIDAD DE LA CANDELARIA"</t>
  </si>
  <si>
    <r>
      <t xml:space="preserve">
</t>
    </r>
    <r>
      <rPr>
        <sz val="9"/>
        <color rgb="FF000000"/>
        <rFont val="Garamond"/>
        <family val="1"/>
      </rPr>
      <t>Sello cuadrado autoentintable de bolsillo, que no permita que se riegue la tinta con medida de impresión: 12 x 12 mm. Debe incluir: Almohadilla - Caja – Diseño color de tinta negra, Máquina de sello. 1 almohadilla entintada. 1 Placa con el diseño personalizado (El diseño será entregado por la Alcaldía local de La Candelaria).</t>
    </r>
  </si>
  <si>
    <t>ITEM NO OFERTABLE</t>
  </si>
  <si>
    <r>
      <rPr>
        <b/>
        <sz val="12"/>
        <color theme="1"/>
        <rFont val="Garamond"/>
        <family val="1"/>
      </rPr>
      <t xml:space="preserve">Componente 1: </t>
    </r>
    <r>
      <rPr>
        <sz val="12"/>
        <color theme="1"/>
        <rFont val="Garamond"/>
        <family val="1"/>
      </rPr>
      <t>Caracterización del turismo en la localidad de La Candelaria</t>
    </r>
  </si>
  <si>
    <t>Perfil: Técnico Bachiller
Experiencia de un (1) año en proyectos sociales o de participación o comunitario o logístico o afines.
.</t>
  </si>
  <si>
    <t>Elaborar la caracterización turística de la localidad de La Candelaria, cuyo valor debe contemplar las herramientas tecnológicas, físicas y el recurso humano necesario para el desarrollo de la actividad, conforme a lo establecido en el anexo técnico. Además debe incluir todas las acciones a desarrollar dentro de dicho componente de acuerdo con el anexo técnico. En cuanto al recurso humano, se deberá incluir como mínimo un (1) gestor de campo, un (1) analista y un (1) encuestador. No obstante, el contratista deberá estimar y contemplar la totalidad del equipo necesario para la correcta ejecución de la caracteización turística de la localidad de La Candelaria.</t>
  </si>
  <si>
    <r>
      <rPr>
        <b/>
        <sz val="16"/>
        <color theme="1"/>
        <rFont val="Garamond"/>
        <family val="1"/>
      </rPr>
      <t xml:space="preserve">Nota 1: </t>
    </r>
    <r>
      <rPr>
        <sz val="16"/>
        <color theme="1"/>
        <rFont val="Garamond"/>
        <family val="1"/>
      </rPr>
      <t>Los valores presentados incluyen la totalidad de los impuestos legalmente exigibles , el transporte y la distribución de los mismos.</t>
    </r>
  </si>
  <si>
    <t>Elaboración mapa físico</t>
  </si>
  <si>
    <t>Diez (10) mesas. Medidas ancho de 60-80 cm, largo de 60-80 cm, altura de 70-75 cm, madera o plástico.</t>
  </si>
  <si>
    <t>Este valor se refiere a la elaboración del mapa el cual debe incluir la oferta turística de la localidad de La Candelaria, de acuerdo con las especificaciones establecidas en el anexo técnico. (diseñándolo en Inglés y en español) El producto de esta actividad se debe entregar en medio digital</t>
  </si>
  <si>
    <r>
      <t xml:space="preserve">Perfil: Profesional en el Núcleo Básico de Conocimiento - NBC de  economía o administración o contaduría y afines.
Experiencia prefesional de dos (2) años en coordinación o liderazgo o dirección de proyectos en temas de turismo o desarrollo económico o afines.
</t>
    </r>
    <r>
      <rPr>
        <b/>
        <sz val="12"/>
        <color theme="1"/>
        <rFont val="Garamond"/>
        <family val="1"/>
      </rPr>
      <t/>
    </r>
  </si>
  <si>
    <t>Jurados Selección de MiPymes/emprendimientos</t>
  </si>
  <si>
    <t>Dos (2) Jurados con el perfil específico en el anexo técnico para la selección de MiPymes/emprendimientos. Por dos (2) dias, por lo cual la cantidad es 4, ya que el valor estimado es por dia cada jurado.</t>
  </si>
  <si>
    <t xml:space="preserve">Un (1) profesional, de acuerdo con el perfil establecido en el anexo técnico, por un periodo de dos (2) meses, encargado de realizar dos (2) asesorías y dos (2) procesos de prototipado para cada MiPyme/emprendimiento beneficiario.
</t>
  </si>
  <si>
    <t>Profesional en comunicación, social, con experiencia comprobable y con al menos 12 meses de experiencia profesional. Su labor consistirá en: asesorar a la MiPyme/emprendimiento en la mejora de sus procesos digitales, o creación de piezas gráficas o videos tipo reels y otros contenidos visuales, con el propósito de fortalecer la imagen de la MiPyme/emprendimiento fortalecida, con el propósito de proyectar su identidad de manera efectiva. (POR 15 DIAS CALENDARIO)</t>
  </si>
  <si>
    <t>Diez (10) extensiones de corriente de mínimo 10 metros de longitud cada una, una por carpa.</t>
  </si>
  <si>
    <t>Dos (2) auxiliares logísticos con experiencia en el montaje de eventos, ferias o instalaciones similares, y con conocimientos básicos en operación de sonido. Sus funciones incluyen el montaje y desmontaje de las carpas, apoyo en la instalación y ubicación del sistema de sonido, realización de pruebas técnicas básicas de sonido, y el acompañamiento logístico general durante el desarrollo de la feria.</t>
  </si>
  <si>
    <t>Diez (10) carpas de lona impermeable u otro material que se resistente al agua (2x2 con laterales), una para cada MiPyme/emprendimiento.</t>
  </si>
  <si>
    <t>Veinte (20) sillas plásticas, dos para cada MiPyme/emprendimiento</t>
  </si>
  <si>
    <t xml:space="preserve">Dos (2) cabinas activas con potencia RMS: 250W – 400W RMS por cabina
(Suficiente para cubrir entre 50 y 100 personas en espacio abierto), con dos (2) bajos, una (1) cabina de audio de 4 canales, interfaz USB y un (1) micrófono.
</t>
  </si>
  <si>
    <t>Refrigerios (un sólido, una fruta. Una bebida, un dulce) para los expositores (2 para cada MiPyme/emprendimiento), de acuerdo con las características del numeral 4.3 del anexo técnico</t>
  </si>
  <si>
    <t>El contratista debe entregar el Diseño gráfico, diagramación e impresión de pósters como piezas gráficas de comunicación territorial, destinados a visibilizar el mensaje del proyecto, generar recordación en la comunidad e invitar a la participación activa en espacios estratégicos del territorio.
Teniendo en cuenta las demás especificaciones establecidas en el anexo técnico.</t>
  </si>
  <si>
    <t>El contratista debe entregar el Diseño e impresión  de volantes, con pieza gráficas de comunicación territorial para difundir el mensaje del proyecto, invitar a la participación comunitaria y fortalecer el reconocimiento del proceso.
Teniendo en cuenta las demás especificaciones establecidas en el anexo técnico.</t>
  </si>
  <si>
    <t>El contratista debe entregar MINI Reportajes Sonoros o crónicas radiales.
Teniendo en cuenta las demás especificaciones establecidas en el anexo técnico.</t>
  </si>
  <si>
    <t>El contratista debe entregar Nota en medios comunitarios de la localidad de la candelaria escritos, aplica para: Entrevistas escritas (en vivo o pregrabadas o transcritas) o Pautas publicitarias impresas y digitales o Foto reportaje institucional. 
Teniendo en cuenta las demás especificaciones establecidas en el anexo técnico.</t>
  </si>
  <si>
    <t xml:space="preserve">Emisión: El contratista debe realizar el diseño, elaboración y difusión de contenido publicitario en una emisión, que haga un llamado a la acción en el marco de la participación y que tenga un alcance significativo en materia de difusión. 
Teniendo en cuenta las demás especificaciones establecidas en el anexo técnico.
</t>
  </si>
  <si>
    <t>Plan de
MEDIOS TV / AUDIOVISUALES
(En uno de los medios comunitarios de la localidad de la Candelaria)</t>
  </si>
  <si>
    <t>Plan de 
MEDIOS ESCRITOS 
(En uno de los medios comunitarios de la localidad de la Candelaria)</t>
  </si>
  <si>
    <t>Plan de 
MEDIOS SONOROS
(En uno de los medios comunitarios de la localidad de la Candelaria)</t>
  </si>
  <si>
    <t>unidad</t>
  </si>
  <si>
    <t>organizaciones</t>
  </si>
  <si>
    <t>Bono por valor de dos millones de pesos ($2.000.000) para redimir en un almacén de cadena que comercialice elementos tecnológicos. Máximo un (1) solo bono por MiPyme/emprendimiento.</t>
  </si>
  <si>
    <t>Pauta en medios comunitarios (se tendrá en cuenta con el anexo A que corresponde a los valores unitarios con que fueron radicados a través de  orfeo  20256710022822 - TARIFAS 2025 - Los valores corresponden al ajuste del IPC Bogotá 5,69% a dic 31 de 2024). En este sentido, se permitirá la entrega de pauta publicitaria en medios comunitarios, por un valor máximo de hasta un millón de pesos ($1.000.000)</t>
  </si>
  <si>
    <t xml:space="preserve">Pauta publicitaria: El contratista entregara a monto agotable el valor de $2.000.000 por los siguientes ítems de: 
Pauta en Facebook o Instagram o YouTube o TikTok de la organización, se implementará una campaña de pauta digital a través de las redes sociales oficiales de la organización.
Especificaciones técnicas mínimas en redes soiales:
Segmentación:
Georreferenciada (La Candelaria, Bogotá y áreas aledañas)
Por edades, intereses, tipo de comunidad y perfil digital
Duración de campaña: Entre 15 y 30 días
El valor unitario de cada Pauta depende del alcance que se requiera en cada red, por lo cual la solicitud se realizara desde el área de prensa con los valores establecidos y estandarizados en cada una de las redes sociales, este uso debe ser aprobado con el evento de cotización realizado por el contratista y aprobado por el área de prensa del FDLC.
</t>
  </si>
  <si>
    <t>FORMATO DE OFERTA ECONOMICA</t>
  </si>
  <si>
    <t>TOTAL OFERTA ECONOMICA- El valor que se tomara para la evaluacion de la oferta ecnomica es el señalado en rojo correspondiente a la sumatoria de los items unitarios de la oferta</t>
  </si>
  <si>
    <t>Este valor corresponde al valor total de la oferta economica por el cual se realizara el contrato al futuro adjudicado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</si>
</sst>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0_-;\-&quot;$&quot;* #,##0_-;_-&quot;$&quot;* &quot;-&quot;??_-;_-@_-"/>
  </numFmts>
  <fonts count="30" x14ac:knownFonts="1">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Garamond"/>
      <family val="1"/>
    </font>
    <font>
      <b/>
      <sz val="12"/>
      <color theme="1"/>
      <name val="Garamond"/>
      <family val="1"/>
    </font>
    <font>
      <b/>
      <sz val="12"/>
      <color rgb="FF000000"/>
      <name val="Garamond"/>
      <family val="1"/>
    </font>
    <font>
      <u/>
      <sz val="12"/>
      <color theme="10"/>
      <name val="Calibri"/>
      <family val="2"/>
      <scheme val="minor"/>
    </font>
    <font>
      <u/>
      <sz val="12"/>
      <color theme="11"/>
      <name val="Calibri"/>
      <family val="2"/>
      <scheme val="minor"/>
    </font>
    <font>
      <sz val="12"/>
      <color rgb="FF000000"/>
      <name val="Garamond"/>
      <family val="1"/>
    </font>
    <font>
      <b/>
      <sz val="28"/>
      <color theme="1"/>
      <name val="Garamond"/>
      <family val="1"/>
    </font>
    <font>
      <b/>
      <sz val="14"/>
      <color theme="1"/>
      <name val="Garamond"/>
      <family val="1"/>
    </font>
    <font>
      <sz val="18"/>
      <color theme="1"/>
      <name val="Garamond"/>
      <family val="1"/>
    </font>
    <font>
      <b/>
      <sz val="18"/>
      <color theme="1"/>
      <name val="Garamond"/>
      <family val="1"/>
    </font>
    <font>
      <b/>
      <sz val="9"/>
      <color theme="1"/>
      <name val="Arial"/>
      <family val="2"/>
    </font>
    <font>
      <sz val="9"/>
      <color theme="1"/>
      <name val="Arial"/>
      <family val="2"/>
    </font>
    <font>
      <b/>
      <sz val="9"/>
      <color rgb="FF000000"/>
      <name val="Arial"/>
      <family val="2"/>
    </font>
    <font>
      <u/>
      <sz val="9"/>
      <color theme="1"/>
      <name val="Arial"/>
      <family val="2"/>
    </font>
    <font>
      <sz val="9"/>
      <name val="Arial"/>
      <family val="2"/>
    </font>
    <font>
      <sz val="16"/>
      <color theme="1"/>
      <name val="Garamond"/>
      <family val="1"/>
    </font>
    <font>
      <b/>
      <sz val="16"/>
      <color theme="1"/>
      <name val="Garamond"/>
      <family val="1"/>
    </font>
    <font>
      <sz val="12"/>
      <name val="Garamond"/>
      <family val="1"/>
    </font>
    <font>
      <b/>
      <sz val="9"/>
      <color rgb="FF000000"/>
      <name val="Garamond"/>
      <family val="1"/>
    </font>
    <font>
      <sz val="9"/>
      <color rgb="FF000000"/>
      <name val="Garamond"/>
      <family val="1"/>
    </font>
    <font>
      <b/>
      <sz val="9"/>
      <color theme="1"/>
      <name val="Garamond"/>
      <family val="1"/>
    </font>
    <font>
      <sz val="9"/>
      <color theme="1"/>
      <name val="Garamond"/>
      <family val="1"/>
    </font>
    <font>
      <sz val="9"/>
      <name val="Garamond"/>
      <family val="1"/>
    </font>
    <font>
      <sz val="11"/>
      <color theme="1"/>
      <name val="Garamond"/>
      <family val="1"/>
    </font>
    <font>
      <sz val="11"/>
      <color rgb="FF000000"/>
      <name val="Garamond"/>
      <family val="1"/>
    </font>
    <font>
      <b/>
      <sz val="18"/>
      <color rgb="FFFF0000"/>
      <name val="Garamond"/>
      <family val="1"/>
    </font>
  </fonts>
  <fills count="18">
    <fill>
      <patternFill patternType="none"/>
    </fill>
    <fill>
      <patternFill patternType="gray125"/>
    </fill>
    <fill>
      <patternFill patternType="solid">
        <fgColor theme="6" tint="0.79998168889431442"/>
        <bgColor indexed="64"/>
      </patternFill>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rgb="FFB1FFFA"/>
        <bgColor indexed="64"/>
      </patternFill>
    </fill>
    <fill>
      <patternFill patternType="solid">
        <fgColor rgb="FFB8FFB2"/>
        <bgColor indexed="64"/>
      </patternFill>
    </fill>
    <fill>
      <patternFill patternType="solid">
        <fgColor rgb="FFE29BEC"/>
        <bgColor indexed="64"/>
      </patternFill>
    </fill>
    <fill>
      <patternFill patternType="solid">
        <fgColor rgb="FFA7A4EC"/>
        <bgColor indexed="64"/>
      </patternFill>
    </fill>
    <fill>
      <patternFill patternType="solid">
        <fgColor rgb="FFF9F7E4"/>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theme="0"/>
        <bgColor rgb="FF000000"/>
      </patternFill>
    </fill>
    <fill>
      <patternFill patternType="solid">
        <fgColor theme="4" tint="0.39997558519241921"/>
        <bgColor indexed="64"/>
      </patternFill>
    </fill>
    <fill>
      <patternFill patternType="solid">
        <fgColor theme="8" tint="0.59999389629810485"/>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dashed">
        <color auto="1"/>
      </left>
      <right style="dashed">
        <color auto="1"/>
      </right>
      <top style="dashed">
        <color auto="1"/>
      </top>
      <bottom style="dashed">
        <color auto="1"/>
      </bottom>
      <diagonal/>
    </border>
    <border>
      <left/>
      <right style="dashed">
        <color auto="1"/>
      </right>
      <top style="dashed">
        <color auto="1"/>
      </top>
      <bottom/>
      <diagonal/>
    </border>
    <border>
      <left style="dashed">
        <color auto="1"/>
      </left>
      <right style="dashed">
        <color auto="1"/>
      </right>
      <top style="dashed">
        <color auto="1"/>
      </top>
      <bottom/>
      <diagonal/>
    </border>
    <border>
      <left style="dashed">
        <color auto="1"/>
      </left>
      <right style="dashed">
        <color auto="1"/>
      </right>
      <top style="medium">
        <color auto="1"/>
      </top>
      <bottom style="dashed">
        <color auto="1"/>
      </bottom>
      <diagonal/>
    </border>
    <border>
      <left style="dashed">
        <color auto="1"/>
      </left>
      <right style="dashed">
        <color auto="1"/>
      </right>
      <top style="medium">
        <color auto="1"/>
      </top>
      <bottom/>
      <diagonal/>
    </border>
    <border>
      <left style="dashed">
        <color auto="1"/>
      </left>
      <right style="medium">
        <color auto="1"/>
      </right>
      <top style="medium">
        <color auto="1"/>
      </top>
      <bottom/>
      <diagonal/>
    </border>
    <border>
      <left style="dashed">
        <color auto="1"/>
      </left>
      <right style="dashed">
        <color auto="1"/>
      </right>
      <top/>
      <bottom/>
      <diagonal/>
    </border>
    <border>
      <left style="dashed">
        <color auto="1"/>
      </left>
      <right style="medium">
        <color auto="1"/>
      </right>
      <top/>
      <bottom/>
      <diagonal/>
    </border>
    <border>
      <left style="dashed">
        <color auto="1"/>
      </left>
      <right style="dashed">
        <color auto="1"/>
      </right>
      <top style="dashed">
        <color auto="1"/>
      </top>
      <bottom style="medium">
        <color auto="1"/>
      </bottom>
      <diagonal/>
    </border>
    <border>
      <left style="dashed">
        <color auto="1"/>
      </left>
      <right style="dashed">
        <color auto="1"/>
      </right>
      <top/>
      <bottom style="medium">
        <color auto="1"/>
      </bottom>
      <diagonal/>
    </border>
    <border>
      <left style="dashed">
        <color auto="1"/>
      </left>
      <right style="medium">
        <color auto="1"/>
      </right>
      <top/>
      <bottom style="medium">
        <color auto="1"/>
      </bottom>
      <diagonal/>
    </border>
    <border>
      <left style="dashed">
        <color auto="1"/>
      </left>
      <right style="medium">
        <color auto="1"/>
      </right>
      <top style="medium">
        <color auto="1"/>
      </top>
      <bottom style="dashed">
        <color auto="1"/>
      </bottom>
      <diagonal/>
    </border>
    <border>
      <left style="dashed">
        <color auto="1"/>
      </left>
      <right/>
      <top style="dashed">
        <color auto="1"/>
      </top>
      <bottom/>
      <diagonal/>
    </border>
  </borders>
  <cellStyleXfs count="31">
    <xf numFmtId="0" fontId="0" fillId="0" borderId="0"/>
    <xf numFmtId="165" fontId="3" fillId="0" borderId="0" applyFont="0" applyFill="0" applyBorder="0" applyAlignment="0" applyProtection="0"/>
    <xf numFmtId="164" fontId="3" fillId="0" borderId="0" applyFon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41" fontId="2" fillId="0" borderId="0" applyFon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248">
    <xf numFmtId="0" fontId="0" fillId="0" borderId="0" xfId="0"/>
    <xf numFmtId="0" fontId="4" fillId="0" borderId="0" xfId="0" applyFont="1"/>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4" fillId="0" borderId="1" xfId="0" applyFont="1" applyBorder="1" applyAlignment="1">
      <alignment horizontal="center" vertical="center"/>
    </xf>
    <xf numFmtId="0" fontId="6" fillId="2" borderId="1" xfId="1" applyNumberFormat="1" applyFont="1" applyFill="1" applyBorder="1" applyAlignment="1">
      <alignment horizontal="center" vertical="center" wrapText="1"/>
    </xf>
    <xf numFmtId="165" fontId="6" fillId="2" borderId="1" xfId="1" applyFont="1" applyFill="1" applyBorder="1" applyAlignment="1">
      <alignment horizontal="center" vertical="center" wrapText="1"/>
    </xf>
    <xf numFmtId="165" fontId="6" fillId="3" borderId="1" xfId="1" applyFont="1" applyFill="1" applyBorder="1" applyAlignment="1">
      <alignment horizontal="center" vertical="center" wrapText="1"/>
    </xf>
    <xf numFmtId="0" fontId="4" fillId="0" borderId="1" xfId="0" applyFont="1" applyBorder="1" applyAlignment="1">
      <alignment vertical="center"/>
    </xf>
    <xf numFmtId="164" fontId="6" fillId="3" borderId="1" xfId="2" applyFont="1" applyFill="1" applyBorder="1" applyAlignment="1">
      <alignment horizontal="center" vertical="center" wrapText="1"/>
    </xf>
    <xf numFmtId="164" fontId="4" fillId="0" borderId="1" xfId="2" applyFont="1" applyBorder="1" applyAlignment="1">
      <alignment horizontal="left" vertical="center"/>
    </xf>
    <xf numFmtId="164" fontId="4" fillId="0" borderId="1" xfId="2" applyFont="1" applyBorder="1"/>
    <xf numFmtId="164" fontId="4" fillId="0" borderId="0" xfId="2" applyFont="1"/>
    <xf numFmtId="164" fontId="4" fillId="0" borderId="1" xfId="2" applyFont="1" applyBorder="1" applyAlignment="1">
      <alignment vertical="center"/>
    </xf>
    <xf numFmtId="0" fontId="4" fillId="0" borderId="1" xfId="0" applyFont="1" applyBorder="1" applyAlignment="1">
      <alignment vertical="top" wrapText="1"/>
    </xf>
    <xf numFmtId="0" fontId="4" fillId="4" borderId="1" xfId="0" applyFont="1" applyFill="1" applyBorder="1" applyAlignment="1">
      <alignment vertical="center"/>
    </xf>
    <xf numFmtId="0" fontId="4" fillId="4" borderId="1" xfId="0" applyFont="1" applyFill="1" applyBorder="1" applyAlignment="1">
      <alignment vertical="center" wrapText="1"/>
    </xf>
    <xf numFmtId="0" fontId="4" fillId="4" borderId="1" xfId="0" applyFont="1" applyFill="1" applyBorder="1" applyAlignment="1">
      <alignment horizontal="center" vertical="center"/>
    </xf>
    <xf numFmtId="164" fontId="4" fillId="4" borderId="1" xfId="2" applyFont="1" applyFill="1" applyBorder="1" applyAlignment="1">
      <alignment vertical="center"/>
    </xf>
    <xf numFmtId="0" fontId="4" fillId="4" borderId="1" xfId="0" applyFont="1" applyFill="1" applyBorder="1" applyAlignment="1">
      <alignment wrapText="1"/>
    </xf>
    <xf numFmtId="3" fontId="4" fillId="4" borderId="1" xfId="0" applyNumberFormat="1" applyFont="1" applyFill="1" applyBorder="1" applyAlignment="1">
      <alignment horizontal="center" vertical="center"/>
    </xf>
    <xf numFmtId="0" fontId="5" fillId="0" borderId="0" xfId="0" applyFont="1" applyAlignment="1">
      <alignment vertical="top" wrapText="1"/>
    </xf>
    <xf numFmtId="0" fontId="4" fillId="4" borderId="1" xfId="0" applyFont="1" applyFill="1" applyBorder="1" applyAlignment="1">
      <alignment vertical="top" wrapText="1"/>
    </xf>
    <xf numFmtId="0" fontId="9" fillId="4" borderId="1" xfId="0" applyFont="1" applyFill="1" applyBorder="1" applyAlignment="1">
      <alignment horizontal="center" vertical="center"/>
    </xf>
    <xf numFmtId="0" fontId="9" fillId="4" borderId="1" xfId="0" applyFont="1" applyFill="1" applyBorder="1" applyAlignment="1">
      <alignment horizontal="center" vertical="center" wrapText="1"/>
    </xf>
    <xf numFmtId="164" fontId="4" fillId="4" borderId="1" xfId="2" applyFont="1" applyFill="1" applyBorder="1" applyAlignment="1">
      <alignment vertical="center" wrapText="1"/>
    </xf>
    <xf numFmtId="0" fontId="4" fillId="4" borderId="1" xfId="0" applyFont="1" applyFill="1" applyBorder="1" applyAlignment="1">
      <alignment horizontal="center"/>
    </xf>
    <xf numFmtId="0" fontId="4" fillId="0" borderId="1" xfId="0" applyFont="1" applyBorder="1"/>
    <xf numFmtId="0" fontId="4" fillId="4" borderId="1" xfId="0" applyFont="1" applyFill="1" applyBorder="1" applyAlignment="1">
      <alignment horizontal="center" vertical="center" wrapText="1"/>
    </xf>
    <xf numFmtId="0" fontId="4" fillId="4" borderId="1" xfId="0" applyFont="1" applyFill="1" applyBorder="1" applyAlignment="1">
      <alignment horizontal="left" vertical="top" wrapText="1"/>
    </xf>
    <xf numFmtId="41" fontId="4" fillId="0" borderId="1" xfId="11" applyFont="1" applyBorder="1" applyAlignment="1">
      <alignment vertical="center"/>
    </xf>
    <xf numFmtId="164" fontId="5" fillId="3" borderId="1" xfId="2" applyFont="1" applyFill="1" applyBorder="1"/>
    <xf numFmtId="164" fontId="4" fillId="0" borderId="1" xfId="0" applyNumberFormat="1" applyFont="1" applyBorder="1" applyAlignment="1">
      <alignment vertical="center"/>
    </xf>
    <xf numFmtId="0" fontId="4" fillId="0" borderId="1" xfId="0" applyFont="1" applyBorder="1" applyAlignment="1">
      <alignment horizontal="left" vertical="top" wrapText="1"/>
    </xf>
    <xf numFmtId="165" fontId="6" fillId="6" borderId="1" xfId="1" applyFont="1" applyFill="1" applyBorder="1" applyAlignment="1">
      <alignment horizontal="center" vertical="center" wrapText="1"/>
    </xf>
    <xf numFmtId="164" fontId="4" fillId="4" borderId="1" xfId="2" applyFont="1" applyFill="1" applyBorder="1"/>
    <xf numFmtId="0" fontId="4" fillId="4" borderId="0" xfId="0" applyFont="1" applyFill="1"/>
    <xf numFmtId="0" fontId="9" fillId="0" borderId="1" xfId="0" applyFont="1" applyBorder="1" applyAlignment="1">
      <alignment horizontal="left" vertical="center" wrapText="1"/>
    </xf>
    <xf numFmtId="164" fontId="4" fillId="3" borderId="1" xfId="2" applyFont="1" applyFill="1" applyBorder="1" applyAlignment="1">
      <alignment vertical="center"/>
    </xf>
    <xf numFmtId="0" fontId="4" fillId="3" borderId="0" xfId="0" applyFont="1" applyFill="1"/>
    <xf numFmtId="165" fontId="9" fillId="4" borderId="1" xfId="1" applyFont="1" applyFill="1" applyBorder="1" applyAlignment="1">
      <alignment horizontal="center" vertical="center" wrapText="1"/>
    </xf>
    <xf numFmtId="0" fontId="9" fillId="4" borderId="1" xfId="1" applyNumberFormat="1" applyFont="1" applyFill="1" applyBorder="1" applyAlignment="1">
      <alignment horizontal="center" vertical="center" wrapText="1"/>
    </xf>
    <xf numFmtId="165" fontId="6" fillId="7" borderId="1" xfId="1" applyFont="1" applyFill="1" applyBorder="1" applyAlignment="1">
      <alignment horizontal="center" vertical="center" wrapText="1"/>
    </xf>
    <xf numFmtId="165" fontId="6" fillId="8" borderId="1" xfId="1" applyFont="1" applyFill="1" applyBorder="1" applyAlignment="1">
      <alignment horizontal="center" vertical="center" wrapText="1"/>
    </xf>
    <xf numFmtId="165" fontId="6" fillId="9" borderId="1" xfId="1" applyFont="1" applyFill="1" applyBorder="1" applyAlignment="1">
      <alignment horizontal="center" vertical="center" wrapText="1"/>
    </xf>
    <xf numFmtId="165" fontId="6" fillId="10" borderId="1" xfId="1" applyFont="1" applyFill="1" applyBorder="1" applyAlignment="1">
      <alignment horizontal="center" vertical="center" wrapText="1"/>
    </xf>
    <xf numFmtId="165" fontId="4" fillId="4" borderId="1" xfId="1" applyFont="1" applyFill="1" applyBorder="1" applyAlignment="1">
      <alignment horizontal="center" vertical="center" wrapText="1"/>
    </xf>
    <xf numFmtId="0" fontId="5" fillId="4" borderId="0" xfId="0" applyFont="1" applyFill="1" applyAlignment="1">
      <alignment vertical="top" wrapText="1"/>
    </xf>
    <xf numFmtId="164" fontId="4" fillId="4" borderId="0" xfId="2" applyFont="1" applyFill="1"/>
    <xf numFmtId="0" fontId="5" fillId="11" borderId="1" xfId="0" applyFont="1" applyFill="1" applyBorder="1" applyAlignment="1">
      <alignment horizontal="center" vertical="center" wrapText="1"/>
    </xf>
    <xf numFmtId="0" fontId="9" fillId="0" borderId="1" xfId="0" applyFont="1" applyBorder="1" applyAlignment="1">
      <alignment horizontal="left" vertical="top" wrapText="1"/>
    </xf>
    <xf numFmtId="0" fontId="15" fillId="0" borderId="0" xfId="0" applyFont="1"/>
    <xf numFmtId="0" fontId="16" fillId="13" borderId="15" xfId="0" applyFont="1" applyFill="1" applyBorder="1" applyAlignment="1">
      <alignment horizontal="center" vertical="center" wrapText="1"/>
    </xf>
    <xf numFmtId="0" fontId="16" fillId="13" borderId="16" xfId="0" applyFont="1" applyFill="1" applyBorder="1" applyAlignment="1">
      <alignment horizontal="center" vertical="center" wrapText="1"/>
    </xf>
    <xf numFmtId="0" fontId="14" fillId="0" borderId="18" xfId="0" applyFont="1" applyBorder="1" applyAlignment="1">
      <alignment horizontal="center" vertical="center" wrapText="1"/>
    </xf>
    <xf numFmtId="0" fontId="15" fillId="0" borderId="17" xfId="0" applyFont="1" applyBorder="1" applyAlignment="1">
      <alignment vertical="center" wrapText="1"/>
    </xf>
    <xf numFmtId="0" fontId="15" fillId="0" borderId="17" xfId="0" applyFont="1" applyBorder="1" applyAlignment="1">
      <alignment horizontal="center" vertical="center"/>
    </xf>
    <xf numFmtId="0" fontId="15" fillId="0" borderId="17" xfId="0" applyFont="1" applyBorder="1" applyAlignment="1">
      <alignment horizontal="center" vertical="center" wrapText="1"/>
    </xf>
    <xf numFmtId="4" fontId="15" fillId="0" borderId="17" xfId="0" applyNumberFormat="1" applyFont="1" applyBorder="1" applyAlignment="1">
      <alignment horizontal="center" vertical="center"/>
    </xf>
    <xf numFmtId="165" fontId="15" fillId="0" borderId="25" xfId="1" applyFont="1" applyBorder="1" applyAlignment="1">
      <alignment horizontal="right" vertical="center" wrapText="1"/>
    </xf>
    <xf numFmtId="0" fontId="16" fillId="13" borderId="26" xfId="0" applyFont="1" applyFill="1" applyBorder="1" applyAlignment="1">
      <alignment horizontal="center" vertical="center" wrapText="1"/>
    </xf>
    <xf numFmtId="165" fontId="16" fillId="13" borderId="1" xfId="1" applyFont="1" applyFill="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vertical="center" wrapText="1"/>
    </xf>
    <xf numFmtId="0" fontId="15" fillId="0" borderId="1" xfId="0" applyFont="1" applyBorder="1" applyAlignment="1">
      <alignment horizontal="center" vertical="center"/>
    </xf>
    <xf numFmtId="44" fontId="15" fillId="0" borderId="1" xfId="0" applyNumberFormat="1" applyFont="1" applyBorder="1" applyAlignment="1">
      <alignment horizontal="center" vertical="center"/>
    </xf>
    <xf numFmtId="44" fontId="15" fillId="0" borderId="2" xfId="0" applyNumberFormat="1" applyFont="1" applyBorder="1" applyAlignment="1">
      <alignment horizontal="center" vertical="center"/>
    </xf>
    <xf numFmtId="165" fontId="15" fillId="0" borderId="1" xfId="1" applyFont="1" applyBorder="1" applyAlignment="1">
      <alignment vertical="center"/>
    </xf>
    <xf numFmtId="44" fontId="15" fillId="3" borderId="1" xfId="0" applyNumberFormat="1" applyFont="1" applyFill="1" applyBorder="1" applyAlignment="1">
      <alignment horizontal="center" vertical="center"/>
    </xf>
    <xf numFmtId="165" fontId="15" fillId="0" borderId="0" xfId="1" applyFont="1"/>
    <xf numFmtId="0" fontId="14" fillId="0" borderId="0" xfId="0" applyFont="1"/>
    <xf numFmtId="0" fontId="15" fillId="0" borderId="0" xfId="0" applyFont="1" applyAlignment="1">
      <alignment horizontal="center" vertical="center"/>
    </xf>
    <xf numFmtId="43" fontId="15" fillId="0" borderId="0" xfId="24" applyFont="1" applyAlignment="1">
      <alignment horizontal="center" vertical="center"/>
    </xf>
    <xf numFmtId="164" fontId="4" fillId="14" borderId="1" xfId="2" applyFont="1" applyFill="1" applyBorder="1" applyAlignment="1">
      <alignment vertical="center"/>
    </xf>
    <xf numFmtId="164" fontId="4" fillId="4" borderId="1" xfId="2" applyFont="1" applyFill="1" applyBorder="1" applyAlignment="1">
      <alignment horizontal="center" vertical="center"/>
    </xf>
    <xf numFmtId="164" fontId="4" fillId="3" borderId="1" xfId="2" applyFont="1" applyFill="1" applyBorder="1" applyAlignment="1">
      <alignment horizontal="center" vertical="center"/>
    </xf>
    <xf numFmtId="166" fontId="11" fillId="5" borderId="1" xfId="1" applyNumberFormat="1" applyFont="1" applyFill="1" applyBorder="1" applyAlignment="1">
      <alignment vertical="center"/>
    </xf>
    <xf numFmtId="164" fontId="4" fillId="0" borderId="0" xfId="0" applyNumberFormat="1" applyFont="1"/>
    <xf numFmtId="166" fontId="4" fillId="0" borderId="0" xfId="0" applyNumberFormat="1" applyFont="1"/>
    <xf numFmtId="166" fontId="4" fillId="4" borderId="1" xfId="1" applyNumberFormat="1" applyFont="1" applyFill="1" applyBorder="1" applyAlignment="1">
      <alignment horizontal="center" vertical="center" wrapText="1"/>
    </xf>
    <xf numFmtId="0" fontId="19" fillId="0" borderId="0" xfId="0" applyFont="1"/>
    <xf numFmtId="0" fontId="4" fillId="0" borderId="1" xfId="0" applyFont="1" applyBorder="1" applyAlignment="1">
      <alignment horizontal="center" vertical="center" wrapText="1"/>
    </xf>
    <xf numFmtId="0" fontId="5" fillId="16" borderId="1" xfId="0" applyFont="1" applyFill="1" applyBorder="1" applyAlignment="1">
      <alignment horizontal="center" vertical="center" wrapText="1"/>
    </xf>
    <xf numFmtId="165" fontId="9" fillId="12" borderId="1" xfId="1" applyFont="1" applyFill="1" applyBorder="1" applyAlignment="1">
      <alignment horizontal="center" vertical="center" wrapText="1"/>
    </xf>
    <xf numFmtId="0" fontId="4" fillId="12" borderId="1" xfId="0" applyFont="1" applyFill="1" applyBorder="1" applyAlignment="1">
      <alignment horizontal="center" vertical="center"/>
    </xf>
    <xf numFmtId="0" fontId="9" fillId="12" borderId="1" xfId="0" applyFont="1" applyFill="1" applyBorder="1" applyAlignment="1">
      <alignment horizontal="center" vertical="center"/>
    </xf>
    <xf numFmtId="0" fontId="4" fillId="12" borderId="1" xfId="0" applyFont="1" applyFill="1" applyBorder="1" applyAlignment="1">
      <alignment horizontal="center"/>
    </xf>
    <xf numFmtId="166" fontId="5" fillId="16" borderId="1" xfId="0" applyNumberFormat="1" applyFont="1" applyFill="1" applyBorder="1" applyAlignment="1">
      <alignment horizontal="center" vertical="center" wrapText="1"/>
    </xf>
    <xf numFmtId="166" fontId="5" fillId="11" borderId="1" xfId="0" applyNumberFormat="1" applyFont="1" applyFill="1" applyBorder="1" applyAlignment="1">
      <alignment horizontal="center" vertical="center" wrapText="1"/>
    </xf>
    <xf numFmtId="166" fontId="9" fillId="12" borderId="1" xfId="1" applyNumberFormat="1" applyFont="1" applyFill="1" applyBorder="1" applyAlignment="1">
      <alignment horizontal="center" vertical="center" wrapText="1"/>
    </xf>
    <xf numFmtId="166" fontId="4" fillId="0" borderId="1" xfId="2" applyNumberFormat="1" applyFont="1" applyBorder="1" applyAlignment="1">
      <alignment vertical="center"/>
    </xf>
    <xf numFmtId="166" fontId="21" fillId="0" borderId="1" xfId="2" applyNumberFormat="1" applyFont="1" applyBorder="1" applyAlignment="1">
      <alignment vertical="center"/>
    </xf>
    <xf numFmtId="166" fontId="4" fillId="4" borderId="1" xfId="2" applyNumberFormat="1" applyFont="1" applyFill="1" applyBorder="1" applyAlignment="1">
      <alignment vertical="center"/>
    </xf>
    <xf numFmtId="166" fontId="4" fillId="0" borderId="1" xfId="2" applyNumberFormat="1" applyFont="1" applyBorder="1"/>
    <xf numFmtId="166" fontId="4" fillId="0" borderId="1" xfId="24" applyNumberFormat="1" applyFont="1" applyBorder="1" applyAlignment="1">
      <alignment vertical="center"/>
    </xf>
    <xf numFmtId="166" fontId="9" fillId="3" borderId="1" xfId="1"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20" fillId="0" borderId="0" xfId="0" applyFont="1"/>
    <xf numFmtId="166" fontId="23" fillId="4" borderId="1" xfId="2" applyNumberFormat="1" applyFont="1" applyFill="1" applyBorder="1" applyAlignment="1">
      <alignment horizontal="right" vertical="center" wrapText="1"/>
    </xf>
    <xf numFmtId="0" fontId="24" fillId="0" borderId="1" xfId="0" applyFont="1" applyBorder="1" applyAlignment="1">
      <alignment horizontal="center" vertical="center" wrapText="1"/>
    </xf>
    <xf numFmtId="0" fontId="25" fillId="0" borderId="1" xfId="0" applyFont="1" applyBorder="1" applyAlignment="1">
      <alignment horizontal="center" vertical="center" wrapText="1"/>
    </xf>
    <xf numFmtId="166" fontId="25" fillId="0" borderId="1" xfId="0" applyNumberFormat="1" applyFont="1" applyBorder="1" applyAlignment="1">
      <alignment horizontal="center" vertical="center"/>
    </xf>
    <xf numFmtId="166" fontId="25" fillId="0" borderId="1" xfId="1" applyNumberFormat="1" applyFont="1" applyBorder="1" applyAlignment="1">
      <alignment horizontal="right" vertical="center" wrapText="1"/>
    </xf>
    <xf numFmtId="0" fontId="25" fillId="0" borderId="1" xfId="0" applyFont="1" applyBorder="1" applyAlignment="1">
      <alignment vertical="center" wrapText="1"/>
    </xf>
    <xf numFmtId="0" fontId="4" fillId="0" borderId="0" xfId="0" applyFont="1" applyAlignment="1">
      <alignment vertical="center"/>
    </xf>
    <xf numFmtId="41" fontId="20" fillId="5" borderId="1" xfId="11" applyFont="1" applyFill="1" applyBorder="1" applyAlignment="1">
      <alignment vertical="center"/>
    </xf>
    <xf numFmtId="0" fontId="22" fillId="15" borderId="6" xfId="0" applyFont="1" applyFill="1" applyBorder="1" applyAlignment="1">
      <alignment vertical="center" wrapText="1"/>
    </xf>
    <xf numFmtId="0" fontId="23" fillId="4" borderId="1" xfId="0" applyFont="1" applyFill="1" applyBorder="1" applyAlignment="1">
      <alignment vertical="center" wrapText="1"/>
    </xf>
    <xf numFmtId="41" fontId="21" fillId="0" borderId="1" xfId="11" applyFont="1" applyBorder="1" applyAlignment="1">
      <alignment vertical="center"/>
    </xf>
    <xf numFmtId="0" fontId="9" fillId="4" borderId="1" xfId="0" applyFont="1" applyFill="1" applyBorder="1" applyAlignment="1">
      <alignment horizontal="justify" vertical="center"/>
    </xf>
    <xf numFmtId="0" fontId="9" fillId="4" borderId="1" xfId="0" applyFont="1" applyFill="1" applyBorder="1" applyAlignment="1">
      <alignment horizontal="justify" vertical="top" wrapText="1"/>
    </xf>
    <xf numFmtId="166" fontId="27" fillId="3" borderId="1" xfId="1" applyNumberFormat="1" applyFont="1" applyFill="1" applyBorder="1" applyAlignment="1">
      <alignment horizontal="center" vertical="center"/>
    </xf>
    <xf numFmtId="166" fontId="28" fillId="3" borderId="1" xfId="1" applyNumberFormat="1" applyFont="1" applyFill="1" applyBorder="1" applyAlignment="1">
      <alignment horizontal="center" vertical="center" wrapText="1"/>
    </xf>
    <xf numFmtId="166" fontId="4" fillId="4" borderId="1" xfId="11" applyNumberFormat="1" applyFont="1" applyFill="1" applyBorder="1" applyAlignment="1">
      <alignment horizontal="center" vertical="center" wrapText="1"/>
    </xf>
    <xf numFmtId="166" fontId="23" fillId="4" borderId="1" xfId="0" applyNumberFormat="1" applyFont="1" applyFill="1" applyBorder="1" applyAlignment="1">
      <alignment horizontal="center" vertical="center" wrapText="1"/>
    </xf>
    <xf numFmtId="164" fontId="4" fillId="3" borderId="1" xfId="2" applyFont="1" applyFill="1" applyBorder="1" applyAlignment="1">
      <alignment vertical="center" wrapText="1"/>
    </xf>
    <xf numFmtId="166" fontId="20" fillId="17" borderId="1" xfId="1" applyNumberFormat="1" applyFont="1" applyFill="1" applyBorder="1" applyAlignment="1">
      <alignment vertical="center"/>
    </xf>
    <xf numFmtId="166" fontId="29" fillId="3" borderId="2" xfId="1" applyNumberFormat="1" applyFont="1" applyFill="1" applyBorder="1" applyAlignment="1">
      <alignment vertical="center"/>
    </xf>
    <xf numFmtId="41" fontId="20" fillId="5" borderId="4" xfId="11" applyFont="1" applyFill="1" applyBorder="1" applyAlignment="1">
      <alignment vertical="center"/>
    </xf>
    <xf numFmtId="166" fontId="5" fillId="17" borderId="1" xfId="0" applyNumberFormat="1" applyFont="1" applyFill="1" applyBorder="1" applyAlignment="1">
      <alignment wrapText="1"/>
    </xf>
    <xf numFmtId="0" fontId="5" fillId="11" borderId="1" xfId="0" applyFont="1" applyFill="1" applyBorder="1" applyAlignment="1">
      <alignment horizontal="center" vertical="center" wrapText="1"/>
    </xf>
    <xf numFmtId="0" fontId="6" fillId="4" borderId="5" xfId="1" applyNumberFormat="1" applyFont="1" applyFill="1" applyBorder="1" applyAlignment="1">
      <alignment horizontal="center" vertical="center" wrapText="1"/>
    </xf>
    <xf numFmtId="0" fontId="6" fillId="4" borderId="6" xfId="1" applyNumberFormat="1" applyFont="1" applyFill="1" applyBorder="1" applyAlignment="1">
      <alignment horizontal="center" vertical="center" wrapText="1"/>
    </xf>
    <xf numFmtId="165" fontId="9" fillId="4" borderId="8" xfId="1" applyFont="1" applyFill="1" applyBorder="1" applyAlignment="1">
      <alignment horizontal="center" vertical="center" wrapText="1"/>
    </xf>
    <xf numFmtId="165" fontId="9" fillId="4" borderId="9" xfId="1" applyFont="1" applyFill="1" applyBorder="1" applyAlignment="1">
      <alignment horizontal="center" vertical="center" wrapText="1"/>
    </xf>
    <xf numFmtId="165" fontId="9" fillId="4" borderId="10" xfId="1" applyFont="1" applyFill="1" applyBorder="1" applyAlignment="1">
      <alignment horizontal="center" vertical="center" wrapText="1"/>
    </xf>
    <xf numFmtId="165" fontId="9" fillId="4" borderId="11" xfId="1" applyFont="1" applyFill="1" applyBorder="1" applyAlignment="1">
      <alignment horizontal="center" vertical="center" wrapText="1"/>
    </xf>
    <xf numFmtId="165" fontId="9" fillId="4" borderId="12" xfId="1" applyFont="1" applyFill="1" applyBorder="1" applyAlignment="1">
      <alignment horizontal="center" vertical="center" wrapText="1"/>
    </xf>
    <xf numFmtId="165" fontId="9" fillId="4" borderId="13" xfId="1" applyFont="1" applyFill="1" applyBorder="1" applyAlignment="1">
      <alignment horizontal="center" vertical="center" wrapText="1"/>
    </xf>
    <xf numFmtId="0" fontId="11" fillId="5" borderId="2" xfId="0" applyFont="1" applyFill="1" applyBorder="1" applyAlignment="1">
      <alignment horizontal="center" vertical="center"/>
    </xf>
    <xf numFmtId="0" fontId="11" fillId="5" borderId="3" xfId="0" applyFont="1" applyFill="1" applyBorder="1" applyAlignment="1">
      <alignment horizontal="center" vertical="center"/>
    </xf>
    <xf numFmtId="0" fontId="11" fillId="5" borderId="4" xfId="0" applyFont="1" applyFill="1" applyBorder="1" applyAlignment="1">
      <alignment horizontal="center" vertical="center"/>
    </xf>
    <xf numFmtId="164" fontId="4" fillId="4" borderId="5" xfId="2" applyFont="1" applyFill="1" applyBorder="1" applyAlignment="1">
      <alignment horizontal="center" vertical="center"/>
    </xf>
    <xf numFmtId="164" fontId="4" fillId="4" borderId="7" xfId="2" applyFont="1" applyFill="1" applyBorder="1" applyAlignment="1">
      <alignment horizontal="center" vertical="center"/>
    </xf>
    <xf numFmtId="164" fontId="4" fillId="4" borderId="6" xfId="2" applyFont="1" applyFill="1" applyBorder="1" applyAlignment="1">
      <alignment horizontal="center" vertical="center"/>
    </xf>
    <xf numFmtId="0" fontId="4" fillId="4" borderId="1"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4" fillId="0" borderId="1" xfId="0" applyFont="1" applyBorder="1" applyAlignment="1">
      <alignment horizontal="left" vertical="top" wrapText="1"/>
    </xf>
    <xf numFmtId="0" fontId="9" fillId="0" borderId="1" xfId="0" applyFont="1" applyBorder="1" applyAlignment="1">
      <alignment horizontal="left" vertical="center" wrapText="1"/>
    </xf>
    <xf numFmtId="0" fontId="4" fillId="4" borderId="1" xfId="0" applyFont="1" applyFill="1" applyBorder="1" applyAlignment="1">
      <alignment horizontal="left" vertical="center"/>
    </xf>
    <xf numFmtId="0" fontId="4" fillId="4" borderId="1" xfId="0" applyFont="1" applyFill="1" applyBorder="1" applyAlignment="1">
      <alignment horizontal="left" vertical="center" wrapText="1"/>
    </xf>
    <xf numFmtId="0" fontId="4" fillId="4" borderId="1" xfId="0" applyFont="1" applyFill="1" applyBorder="1" applyAlignment="1">
      <alignment horizontal="left" vertical="top" wrapText="1"/>
    </xf>
    <xf numFmtId="0" fontId="5" fillId="4" borderId="1" xfId="0" applyFont="1" applyFill="1" applyBorder="1" applyAlignment="1">
      <alignment horizontal="center" vertical="center" wrapText="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 xfId="0" applyFont="1" applyBorder="1" applyAlignment="1">
      <alignment horizontal="center" vertical="center" wrapText="1"/>
    </xf>
    <xf numFmtId="164" fontId="4" fillId="0" borderId="5" xfId="2" applyFont="1" applyBorder="1" applyAlignment="1">
      <alignment horizontal="center" vertical="center"/>
    </xf>
    <xf numFmtId="164" fontId="4" fillId="0" borderId="7" xfId="2" applyFont="1" applyBorder="1" applyAlignment="1">
      <alignment horizontal="center" vertical="center"/>
    </xf>
    <xf numFmtId="164" fontId="4" fillId="0" borderId="6" xfId="2" applyFont="1" applyBorder="1" applyAlignment="1">
      <alignment horizontal="center" vertical="center"/>
    </xf>
    <xf numFmtId="164" fontId="4" fillId="3" borderId="5" xfId="2" applyFont="1" applyFill="1" applyBorder="1" applyAlignment="1">
      <alignment horizontal="center" vertical="center"/>
    </xf>
    <xf numFmtId="164" fontId="4" fillId="3" borderId="7" xfId="2" applyFont="1" applyFill="1" applyBorder="1" applyAlignment="1">
      <alignment horizontal="center" vertical="center"/>
    </xf>
    <xf numFmtId="164" fontId="4" fillId="3" borderId="6" xfId="2" applyFont="1" applyFill="1" applyBorder="1" applyAlignment="1">
      <alignment horizontal="center" vertical="center"/>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0" fontId="4" fillId="0" borderId="4" xfId="0" applyFont="1" applyBorder="1" applyAlignment="1">
      <alignment horizontal="center" vertical="top" wrapText="1"/>
    </xf>
    <xf numFmtId="41" fontId="4" fillId="0" borderId="5" xfId="11" applyFont="1" applyBorder="1" applyAlignment="1">
      <alignment horizontal="center" vertical="center"/>
    </xf>
    <xf numFmtId="41" fontId="4" fillId="0" borderId="7" xfId="11" applyFont="1" applyBorder="1" applyAlignment="1">
      <alignment horizontal="center" vertical="center"/>
    </xf>
    <xf numFmtId="41" fontId="4" fillId="0" borderId="6" xfId="11" applyFont="1" applyBorder="1" applyAlignment="1">
      <alignment horizontal="center" vertical="center"/>
    </xf>
    <xf numFmtId="164" fontId="4" fillId="4" borderId="5" xfId="0" applyNumberFormat="1" applyFont="1" applyFill="1" applyBorder="1" applyAlignment="1">
      <alignment horizontal="center" vertical="center"/>
    </xf>
    <xf numFmtId="164" fontId="4" fillId="4" borderId="7" xfId="0" applyNumberFormat="1" applyFont="1" applyFill="1" applyBorder="1" applyAlignment="1">
      <alignment horizontal="center" vertical="center"/>
    </xf>
    <xf numFmtId="164" fontId="4" fillId="4" borderId="6" xfId="0" applyNumberFormat="1" applyFont="1" applyFill="1" applyBorder="1" applyAlignment="1">
      <alignment horizontal="center" vertical="center"/>
    </xf>
    <xf numFmtId="0" fontId="5" fillId="0" borderId="1" xfId="0" applyFont="1" applyBorder="1" applyAlignment="1">
      <alignment horizontal="center"/>
    </xf>
    <xf numFmtId="0" fontId="10"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165" fontId="6" fillId="3" borderId="2" xfId="1" applyFont="1" applyFill="1" applyBorder="1" applyAlignment="1">
      <alignment horizontal="center" vertical="center" wrapText="1"/>
    </xf>
    <xf numFmtId="165" fontId="6" fillId="3" borderId="4" xfId="1" applyFont="1" applyFill="1" applyBorder="1" applyAlignment="1">
      <alignment horizontal="center" vertical="center" wrapText="1"/>
    </xf>
    <xf numFmtId="0" fontId="5" fillId="5" borderId="1" xfId="0" applyFont="1" applyFill="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166" fontId="29" fillId="3" borderId="2" xfId="1" applyNumberFormat="1" applyFont="1" applyFill="1" applyBorder="1" applyAlignment="1">
      <alignment horizontal="center" vertical="center" wrapText="1"/>
    </xf>
    <xf numFmtId="166" fontId="29" fillId="3" borderId="3" xfId="1" applyNumberFormat="1" applyFont="1" applyFill="1" applyBorder="1" applyAlignment="1">
      <alignment horizontal="center" vertical="center" wrapText="1"/>
    </xf>
    <xf numFmtId="166" fontId="29" fillId="3" borderId="4" xfId="1" applyNumberFormat="1" applyFont="1" applyFill="1" applyBorder="1" applyAlignment="1">
      <alignment horizontal="center" vertical="center" wrapText="1"/>
    </xf>
    <xf numFmtId="0" fontId="24" fillId="0" borderId="1" xfId="0" applyFont="1" applyBorder="1" applyAlignment="1">
      <alignment horizontal="center" vertical="center" wrapText="1"/>
    </xf>
    <xf numFmtId="166" fontId="25" fillId="0" borderId="1" xfId="1" applyNumberFormat="1" applyFont="1" applyBorder="1" applyAlignment="1">
      <alignment horizontal="center" vertical="center"/>
    </xf>
    <xf numFmtId="0" fontId="21" fillId="4" borderId="2" xfId="0" applyFont="1" applyFill="1" applyBorder="1" applyAlignment="1">
      <alignment vertical="center" wrapText="1"/>
    </xf>
    <xf numFmtId="0" fontId="21" fillId="4" borderId="4" xfId="0" applyFont="1" applyFill="1" applyBorder="1" applyAlignment="1">
      <alignment vertical="center" wrapText="1"/>
    </xf>
    <xf numFmtId="166" fontId="25" fillId="0" borderId="1" xfId="0" applyNumberFormat="1" applyFont="1" applyBorder="1" applyAlignment="1">
      <alignment horizontal="center" vertical="center"/>
    </xf>
    <xf numFmtId="0" fontId="22" fillId="15" borderId="1" xfId="0" applyFont="1" applyFill="1" applyBorder="1" applyAlignment="1">
      <alignment horizontal="center" vertical="center" wrapText="1"/>
    </xf>
    <xf numFmtId="0" fontId="25" fillId="0" borderId="1" xfId="0" applyFont="1" applyBorder="1" applyAlignment="1">
      <alignment horizontal="center" vertical="center" wrapText="1"/>
    </xf>
    <xf numFmtId="166" fontId="25" fillId="0" borderId="1" xfId="0" applyNumberFormat="1" applyFont="1" applyBorder="1" applyAlignment="1">
      <alignment horizontal="center" vertical="center" wrapText="1"/>
    </xf>
    <xf numFmtId="166" fontId="4" fillId="0" borderId="5" xfId="2" applyNumberFormat="1" applyFont="1" applyBorder="1" applyAlignment="1">
      <alignment horizontal="center" vertical="center"/>
    </xf>
    <xf numFmtId="166" fontId="4" fillId="0" borderId="7" xfId="2" applyNumberFormat="1" applyFont="1" applyBorder="1" applyAlignment="1">
      <alignment horizontal="center" vertical="center"/>
    </xf>
    <xf numFmtId="166" fontId="4" fillId="0" borderId="6" xfId="2" applyNumberFormat="1" applyFont="1" applyBorder="1" applyAlignment="1">
      <alignment horizontal="center" vertical="center"/>
    </xf>
    <xf numFmtId="0" fontId="26" fillId="0" borderId="1" xfId="0" applyFont="1" applyBorder="1" applyAlignment="1">
      <alignment horizontal="center" vertical="center" wrapText="1"/>
    </xf>
    <xf numFmtId="0" fontId="25" fillId="0" borderId="1" xfId="0" applyFont="1" applyBorder="1" applyAlignment="1">
      <alignment horizontal="left" vertical="top" wrapText="1"/>
    </xf>
    <xf numFmtId="0" fontId="25" fillId="0" borderId="1" xfId="0" applyFont="1" applyBorder="1" applyAlignment="1">
      <alignment horizontal="left" vertical="top"/>
    </xf>
    <xf numFmtId="0" fontId="13" fillId="0" borderId="1" xfId="0" applyFont="1" applyBorder="1" applyAlignment="1">
      <alignment horizontal="center" vertical="center" wrapText="1"/>
    </xf>
    <xf numFmtId="0" fontId="12" fillId="0" borderId="1" xfId="0" applyFont="1" applyBorder="1" applyAlignment="1">
      <alignment horizontal="center" vertical="center" wrapText="1"/>
    </xf>
    <xf numFmtId="166" fontId="27" fillId="3" borderId="5" xfId="1" applyNumberFormat="1" applyFont="1" applyFill="1" applyBorder="1" applyAlignment="1">
      <alignment horizontal="center" vertical="center"/>
    </xf>
    <xf numFmtId="166" fontId="27" fillId="3" borderId="7" xfId="1" applyNumberFormat="1" applyFont="1" applyFill="1" applyBorder="1" applyAlignment="1">
      <alignment horizontal="center" vertical="center"/>
    </xf>
    <xf numFmtId="166" fontId="27" fillId="3" borderId="6" xfId="1" applyNumberFormat="1" applyFont="1" applyFill="1" applyBorder="1" applyAlignment="1">
      <alignment horizontal="center" vertical="center"/>
    </xf>
    <xf numFmtId="166" fontId="28" fillId="3" borderId="5" xfId="1" applyNumberFormat="1" applyFont="1" applyFill="1" applyBorder="1" applyAlignment="1">
      <alignment horizontal="center" vertical="center" wrapText="1"/>
    </xf>
    <xf numFmtId="166" fontId="28" fillId="3" borderId="7" xfId="1" applyNumberFormat="1" applyFont="1" applyFill="1" applyBorder="1" applyAlignment="1">
      <alignment horizontal="center" vertical="center" wrapText="1"/>
    </xf>
    <xf numFmtId="166" fontId="28" fillId="3" borderId="6" xfId="1" applyNumberFormat="1" applyFont="1" applyFill="1" applyBorder="1" applyAlignment="1">
      <alignment horizontal="center" vertical="center" wrapText="1"/>
    </xf>
    <xf numFmtId="166" fontId="4" fillId="0" borderId="1" xfId="1" applyNumberFormat="1" applyFont="1" applyBorder="1" applyAlignment="1">
      <alignment horizontal="center" vertical="center" wrapText="1"/>
    </xf>
    <xf numFmtId="0" fontId="4" fillId="12" borderId="1" xfId="0" applyFont="1" applyFill="1" applyBorder="1" applyAlignment="1">
      <alignment horizontal="center" vertical="center" wrapText="1"/>
    </xf>
    <xf numFmtId="166" fontId="4" fillId="12" borderId="1" xfId="1" applyNumberFormat="1"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4" fillId="4" borderId="2" xfId="0" applyFont="1" applyFill="1" applyBorder="1" applyAlignment="1">
      <alignment vertical="center" wrapText="1"/>
    </xf>
    <xf numFmtId="0" fontId="4" fillId="4" borderId="4" xfId="0" applyFont="1" applyFill="1" applyBorder="1" applyAlignment="1">
      <alignment vertical="center" wrapText="1"/>
    </xf>
    <xf numFmtId="0" fontId="4" fillId="4" borderId="2" xfId="0" applyFont="1" applyFill="1" applyBorder="1" applyAlignment="1">
      <alignment vertical="top" wrapText="1"/>
    </xf>
    <xf numFmtId="0" fontId="4" fillId="4" borderId="4" xfId="0" applyFont="1" applyFill="1" applyBorder="1" applyAlignment="1">
      <alignment vertical="top" wrapText="1"/>
    </xf>
    <xf numFmtId="0" fontId="4" fillId="4" borderId="2" xfId="0" applyFont="1" applyFill="1" applyBorder="1" applyAlignment="1">
      <alignment horizontal="left" vertical="center" wrapText="1"/>
    </xf>
    <xf numFmtId="0" fontId="4" fillId="4" borderId="4" xfId="0" applyFont="1" applyFill="1" applyBorder="1" applyAlignment="1">
      <alignment horizontal="left" vertical="center" wrapText="1"/>
    </xf>
    <xf numFmtId="0" fontId="13" fillId="0" borderId="0" xfId="0" applyFont="1" applyAlignment="1">
      <alignment horizontal="center"/>
    </xf>
    <xf numFmtId="0" fontId="24" fillId="0" borderId="5"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6" xfId="0" applyFont="1" applyBorder="1" applyAlignment="1">
      <alignment horizontal="center" vertical="center" wrapText="1"/>
    </xf>
    <xf numFmtId="165" fontId="15" fillId="0" borderId="19" xfId="1" applyFont="1" applyBorder="1" applyAlignment="1">
      <alignment horizontal="center" vertical="center"/>
    </xf>
    <xf numFmtId="165" fontId="15" fillId="0" borderId="21" xfId="1" applyFont="1" applyBorder="1" applyAlignment="1">
      <alignment horizontal="center" vertical="center"/>
    </xf>
    <xf numFmtId="165" fontId="15" fillId="0" borderId="24" xfId="1" applyFont="1" applyBorder="1" applyAlignment="1">
      <alignment horizontal="center" vertical="center"/>
    </xf>
    <xf numFmtId="0" fontId="14" fillId="0" borderId="14" xfId="0" applyFont="1" applyBorder="1" applyAlignment="1">
      <alignment horizontal="center" vertical="center"/>
    </xf>
    <xf numFmtId="0" fontId="14" fillId="12" borderId="14" xfId="0" applyFont="1" applyFill="1" applyBorder="1" applyAlignment="1">
      <alignment horizontal="center" vertical="center"/>
    </xf>
    <xf numFmtId="0" fontId="14" fillId="13" borderId="14" xfId="0" applyFont="1" applyFill="1" applyBorder="1" applyAlignment="1">
      <alignment horizontal="center" vertical="center"/>
    </xf>
    <xf numFmtId="0" fontId="15" fillId="0" borderId="14" xfId="0" applyFont="1" applyBorder="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22" xfId="0" applyFont="1" applyBorder="1" applyAlignment="1">
      <alignment horizontal="center" vertical="center" wrapText="1"/>
    </xf>
    <xf numFmtId="0" fontId="15" fillId="0" borderId="17" xfId="0" applyFont="1" applyBorder="1" applyAlignment="1">
      <alignment horizontal="center" vertical="top" wrapText="1"/>
    </xf>
    <xf numFmtId="0" fontId="15" fillId="0" borderId="14" xfId="0" applyFont="1" applyBorder="1" applyAlignment="1">
      <alignment horizontal="center" vertical="top" wrapText="1"/>
    </xf>
    <xf numFmtId="0" fontId="15" fillId="0" borderId="22" xfId="0" applyFont="1" applyBorder="1" applyAlignment="1">
      <alignment horizontal="center" vertical="top" wrapText="1"/>
    </xf>
    <xf numFmtId="0" fontId="15" fillId="0" borderId="18"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23" xfId="0" applyFont="1" applyBorder="1" applyAlignment="1">
      <alignment horizontal="center" vertical="center" wrapText="1"/>
    </xf>
    <xf numFmtId="0" fontId="18" fillId="0" borderId="18" xfId="0" applyFont="1" applyBorder="1" applyAlignment="1">
      <alignment horizontal="center" vertical="center" wrapText="1"/>
    </xf>
    <xf numFmtId="0" fontId="18" fillId="0" borderId="20" xfId="0" applyFont="1" applyBorder="1" applyAlignment="1">
      <alignment horizontal="center" vertical="center" wrapText="1"/>
    </xf>
    <xf numFmtId="0" fontId="18" fillId="0" borderId="23" xfId="0" applyFont="1" applyBorder="1" applyAlignment="1">
      <alignment horizontal="center" vertical="center" wrapText="1"/>
    </xf>
    <xf numFmtId="4" fontId="15" fillId="0" borderId="18" xfId="0" applyNumberFormat="1" applyFont="1" applyBorder="1" applyAlignment="1">
      <alignment horizontal="center" vertical="center" wrapText="1"/>
    </xf>
    <xf numFmtId="165" fontId="18" fillId="0" borderId="19" xfId="1" applyFont="1" applyFill="1" applyBorder="1" applyAlignment="1">
      <alignment horizontal="center" vertical="center" wrapText="1"/>
    </xf>
    <xf numFmtId="165" fontId="18" fillId="0" borderId="21" xfId="1" applyFont="1" applyFill="1" applyBorder="1" applyAlignment="1">
      <alignment horizontal="center" vertical="center" wrapText="1"/>
    </xf>
    <xf numFmtId="165" fontId="18" fillId="0" borderId="24" xfId="1" applyFont="1" applyFill="1" applyBorder="1" applyAlignment="1">
      <alignment horizontal="center" vertical="center" wrapText="1"/>
    </xf>
    <xf numFmtId="0" fontId="14" fillId="3" borderId="3" xfId="0" applyFont="1" applyFill="1" applyBorder="1" applyAlignment="1">
      <alignment horizontal="center" vertical="center"/>
    </xf>
    <xf numFmtId="0" fontId="15" fillId="0" borderId="17" xfId="0" applyFont="1" applyBorder="1" applyAlignment="1">
      <alignment horizontal="left" vertical="top" wrapText="1"/>
    </xf>
    <xf numFmtId="0" fontId="15" fillId="0" borderId="14" xfId="0" applyFont="1" applyBorder="1" applyAlignment="1">
      <alignment horizontal="left" vertical="top"/>
    </xf>
    <xf numFmtId="0" fontId="15" fillId="0" borderId="22" xfId="0" applyFont="1" applyBorder="1" applyAlignment="1">
      <alignment horizontal="left" vertical="top"/>
    </xf>
    <xf numFmtId="0" fontId="15" fillId="0" borderId="18" xfId="0" applyFont="1" applyBorder="1" applyAlignment="1">
      <alignment horizontal="center" vertical="center"/>
    </xf>
    <xf numFmtId="0" fontId="15" fillId="0" borderId="20" xfId="0" applyFont="1" applyBorder="1" applyAlignment="1">
      <alignment horizontal="center" vertical="center"/>
    </xf>
    <xf numFmtId="0" fontId="15" fillId="0" borderId="23" xfId="0" applyFont="1" applyBorder="1" applyAlignment="1">
      <alignment horizontal="center" vertical="center"/>
    </xf>
  </cellXfs>
  <cellStyles count="31">
    <cellStyle name="Hipervínculo" xfId="3" builtinId="8" hidden="1"/>
    <cellStyle name="Hipervínculo" xfId="5" builtinId="8" hidden="1"/>
    <cellStyle name="Hipervínculo" xfId="7" builtinId="8" hidden="1"/>
    <cellStyle name="Hipervínculo" xfId="9"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5" builtinId="8" hidden="1"/>
    <cellStyle name="Hipervínculo" xfId="27" builtinId="8" hidden="1"/>
    <cellStyle name="Hipervínculo" xfId="29" builtinId="8"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6" builtinId="9" hidden="1"/>
    <cellStyle name="Hipervínculo visitado" xfId="28" builtinId="9" hidden="1"/>
    <cellStyle name="Hipervínculo visitado" xfId="30" builtinId="9" hidden="1"/>
    <cellStyle name="Millares" xfId="24" builtinId="3"/>
    <cellStyle name="Millares [0]" xfId="11" builtinId="6"/>
    <cellStyle name="Moneda" xfId="1" builtinId="4"/>
    <cellStyle name="Moneda [0]" xfId="2" builtinId="7"/>
    <cellStyle name="Normal" xfId="0" builtinId="0"/>
  </cellStyles>
  <dxfs count="0"/>
  <tableStyles count="0" defaultTableStyle="TableStyleMedium9" defaultPivotStyle="PivotStyleMedium7"/>
  <colors>
    <mruColors>
      <color rgb="FFA7A4EC"/>
      <color rgb="FFBCF0C7"/>
      <color rgb="FFB1FFFA"/>
      <color rgb="FFB8FFB2"/>
      <color rgb="FFE29BEC"/>
      <color rgb="FFF9F7E4"/>
      <color rgb="FFEB89C6"/>
      <color rgb="FFEBE84B"/>
      <color rgb="FFE8DF6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423635</xdr:rowOff>
    </xdr:from>
    <xdr:ext cx="1739900" cy="659674"/>
    <xdr:pic>
      <xdr:nvPicPr>
        <xdr:cNvPr id="2" name="Imagen 85">
          <a:extLst>
            <a:ext uri="{FF2B5EF4-FFF2-40B4-BE49-F238E27FC236}">
              <a16:creationId xmlns:a16="http://schemas.microsoft.com/office/drawing/2014/main" id="{2014702B-2A1E-45B8-9B98-F51FCE3834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0" y="423635"/>
          <a:ext cx="1739900" cy="659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Q118"/>
  <sheetViews>
    <sheetView showGridLines="0" zoomScale="58" zoomScaleNormal="130" workbookViewId="0">
      <selection sqref="A1:XFD1048576"/>
    </sheetView>
  </sheetViews>
  <sheetFormatPr baseColWidth="10" defaultColWidth="10.59765625" defaultRowHeight="15.6" x14ac:dyDescent="0.3"/>
  <cols>
    <col min="1" max="1" width="2.59765625" style="1" customWidth="1"/>
    <col min="2" max="2" width="30.59765625" style="1" customWidth="1"/>
    <col min="3" max="3" width="24.09765625" style="1" customWidth="1"/>
    <col min="4" max="4" width="62.59765625" style="1" customWidth="1"/>
    <col min="5" max="5" width="12.59765625" style="1" customWidth="1"/>
    <col min="6" max="6" width="14.5" style="1" customWidth="1"/>
    <col min="7" max="7" width="18.09765625" style="39" customWidth="1"/>
    <col min="8" max="8" width="17.5" style="1" customWidth="1"/>
    <col min="9" max="9" width="19.09765625" style="1" customWidth="1"/>
    <col min="10" max="11" width="18.09765625" style="1" customWidth="1"/>
    <col min="12" max="12" width="22.5" style="1" hidden="1" customWidth="1"/>
    <col min="13" max="13" width="25.5" style="1" hidden="1" customWidth="1"/>
    <col min="14" max="14" width="24" style="1" customWidth="1"/>
    <col min="15" max="15" width="22.59765625" style="1" customWidth="1"/>
    <col min="16" max="16" width="29.5" style="1" customWidth="1"/>
    <col min="17" max="17" width="27.09765625" style="1" customWidth="1"/>
    <col min="18" max="16384" width="10.59765625" style="1"/>
  </cols>
  <sheetData>
    <row r="1" spans="2:17" ht="22.35" customHeight="1" x14ac:dyDescent="0.3">
      <c r="G1" s="1"/>
    </row>
    <row r="2" spans="2:17" ht="57" customHeight="1" x14ac:dyDescent="0.3">
      <c r="B2" s="136" t="s">
        <v>109</v>
      </c>
      <c r="C2" s="137"/>
      <c r="D2" s="137"/>
      <c r="E2" s="137"/>
      <c r="F2" s="138"/>
      <c r="G2" s="34" t="s">
        <v>102</v>
      </c>
      <c r="H2" s="42" t="s">
        <v>103</v>
      </c>
      <c r="I2" s="43" t="s">
        <v>104</v>
      </c>
      <c r="J2" s="44" t="s">
        <v>88</v>
      </c>
      <c r="K2" s="45" t="s">
        <v>105</v>
      </c>
      <c r="L2" s="120" t="s">
        <v>94</v>
      </c>
      <c r="M2" s="120"/>
      <c r="N2" s="120"/>
      <c r="O2" s="120"/>
      <c r="P2" s="120"/>
      <c r="Q2" s="120" t="s">
        <v>95</v>
      </c>
    </row>
    <row r="3" spans="2:17" ht="98.1" customHeight="1" x14ac:dyDescent="0.3">
      <c r="B3" s="5" t="s">
        <v>0</v>
      </c>
      <c r="C3" s="5" t="s">
        <v>1</v>
      </c>
      <c r="D3" s="5" t="s">
        <v>13</v>
      </c>
      <c r="E3" s="5" t="s">
        <v>2</v>
      </c>
      <c r="F3" s="6" t="s">
        <v>3</v>
      </c>
      <c r="G3" s="34" t="s">
        <v>91</v>
      </c>
      <c r="H3" s="42" t="s">
        <v>91</v>
      </c>
      <c r="I3" s="43" t="s">
        <v>91</v>
      </c>
      <c r="J3" s="44" t="s">
        <v>91</v>
      </c>
      <c r="K3" s="45" t="s">
        <v>91</v>
      </c>
      <c r="L3" s="49" t="s">
        <v>92</v>
      </c>
      <c r="M3" s="49" t="s">
        <v>93</v>
      </c>
      <c r="N3" s="49" t="s">
        <v>111</v>
      </c>
      <c r="O3" s="49" t="s">
        <v>112</v>
      </c>
      <c r="P3" s="49" t="s">
        <v>97</v>
      </c>
      <c r="Q3" s="120"/>
    </row>
    <row r="4" spans="2:17" ht="84" customHeight="1" x14ac:dyDescent="0.3">
      <c r="B4" s="121" t="s">
        <v>4</v>
      </c>
      <c r="C4" s="2" t="s">
        <v>75</v>
      </c>
      <c r="D4" s="33" t="s">
        <v>99</v>
      </c>
      <c r="E4" s="41">
        <v>6</v>
      </c>
      <c r="F4" s="40" t="s">
        <v>9</v>
      </c>
      <c r="G4" s="123" t="s">
        <v>101</v>
      </c>
      <c r="H4" s="124"/>
      <c r="I4" s="124"/>
      <c r="J4" s="124"/>
      <c r="K4" s="124"/>
      <c r="L4" s="124"/>
      <c r="M4" s="124"/>
      <c r="N4" s="124"/>
      <c r="O4" s="125"/>
      <c r="P4" s="46">
        <f>5640000*30%</f>
        <v>1692000</v>
      </c>
      <c r="Q4" s="46">
        <f>+P4*E4</f>
        <v>10152000</v>
      </c>
    </row>
    <row r="5" spans="2:17" ht="101.1" customHeight="1" x14ac:dyDescent="0.3">
      <c r="B5" s="122"/>
      <c r="C5" s="8" t="s">
        <v>8</v>
      </c>
      <c r="D5" s="14" t="s">
        <v>100</v>
      </c>
      <c r="E5" s="41">
        <v>6</v>
      </c>
      <c r="F5" s="40" t="s">
        <v>9</v>
      </c>
      <c r="G5" s="126"/>
      <c r="H5" s="127"/>
      <c r="I5" s="127"/>
      <c r="J5" s="127"/>
      <c r="K5" s="127"/>
      <c r="L5" s="127"/>
      <c r="M5" s="127"/>
      <c r="N5" s="127"/>
      <c r="O5" s="128"/>
      <c r="P5" s="46">
        <f>3510000*30%</f>
        <v>1053000</v>
      </c>
      <c r="Q5" s="46">
        <f>+P5*E5</f>
        <v>6318000</v>
      </c>
    </row>
    <row r="6" spans="2:17" ht="118.35" customHeight="1" x14ac:dyDescent="0.3">
      <c r="B6" s="3" t="s">
        <v>26</v>
      </c>
      <c r="C6" s="140" t="s">
        <v>38</v>
      </c>
      <c r="D6" s="140"/>
      <c r="E6" s="4">
        <v>1</v>
      </c>
      <c r="F6" s="4" t="s">
        <v>10</v>
      </c>
      <c r="G6" s="18">
        <v>43621428</v>
      </c>
      <c r="H6" s="18">
        <v>26900000</v>
      </c>
      <c r="I6" s="13">
        <v>47940000</v>
      </c>
      <c r="J6" s="18">
        <v>8000000</v>
      </c>
      <c r="K6" s="38">
        <v>152120837.82807609</v>
      </c>
      <c r="L6" s="13">
        <f>AVERAGE(G6,H6,I6,J6,K6)</f>
        <v>55716453.165615223</v>
      </c>
      <c r="M6" s="13">
        <f>STDEV(G6,H6,I6,J6,K6)</f>
        <v>56142265.975586608</v>
      </c>
      <c r="N6" s="73">
        <f>+L6-M6</f>
        <v>-425812.8099713847</v>
      </c>
      <c r="O6" s="73">
        <f>+L6+M6</f>
        <v>111858719.14120182</v>
      </c>
      <c r="P6" s="13">
        <f>AVERAGE(H6,I6,J6)</f>
        <v>27613333.333333332</v>
      </c>
      <c r="Q6" s="13">
        <f>+P6*E6</f>
        <v>27613333.333333332</v>
      </c>
    </row>
    <row r="7" spans="2:17" ht="66" customHeight="1" x14ac:dyDescent="0.3">
      <c r="B7" s="142" t="s">
        <v>11</v>
      </c>
      <c r="C7" s="15" t="s">
        <v>40</v>
      </c>
      <c r="D7" s="16" t="s">
        <v>39</v>
      </c>
      <c r="E7" s="17">
        <v>1</v>
      </c>
      <c r="F7" s="17" t="s">
        <v>10</v>
      </c>
      <c r="G7" s="18">
        <v>10572000</v>
      </c>
      <c r="H7" s="18">
        <v>12000000</v>
      </c>
      <c r="I7" s="13">
        <v>14280000</v>
      </c>
      <c r="J7" s="38">
        <v>1500000</v>
      </c>
      <c r="K7" s="18">
        <v>11203788.426037403</v>
      </c>
      <c r="L7" s="13">
        <f t="shared" ref="L7:L11" si="0">AVERAGE(G7,H7,I7,J7,K7)</f>
        <v>9911157.6852074806</v>
      </c>
      <c r="M7" s="13">
        <f t="shared" ref="M7:M30" si="1">STDEV(G7,H7,I7,J7,K7)</f>
        <v>4906761.2992220521</v>
      </c>
      <c r="N7" s="73">
        <f>+L7-M7</f>
        <v>5004396.3859854285</v>
      </c>
      <c r="O7" s="73">
        <f t="shared" ref="O7:O30" si="2">+L7+M7</f>
        <v>14817918.984429533</v>
      </c>
      <c r="P7" s="13">
        <f>AVERAGE(H7,I7,K7)</f>
        <v>12494596.142012468</v>
      </c>
      <c r="Q7" s="13">
        <f t="shared" ref="Q7:Q30" si="3">+P7*E7</f>
        <v>12494596.142012468</v>
      </c>
    </row>
    <row r="8" spans="2:17" ht="31.2" x14ac:dyDescent="0.3">
      <c r="B8" s="142"/>
      <c r="C8" s="15" t="s">
        <v>15</v>
      </c>
      <c r="D8" s="22" t="s">
        <v>41</v>
      </c>
      <c r="E8" s="20">
        <v>5000</v>
      </c>
      <c r="F8" s="17" t="s">
        <v>12</v>
      </c>
      <c r="G8" s="18">
        <v>2000</v>
      </c>
      <c r="H8" s="18">
        <v>2500</v>
      </c>
      <c r="I8" s="13">
        <v>2380</v>
      </c>
      <c r="J8" s="13">
        <v>2500</v>
      </c>
      <c r="K8" s="38">
        <v>15236.508041576371</v>
      </c>
      <c r="L8" s="13">
        <f t="shared" si="0"/>
        <v>4923.3016083152743</v>
      </c>
      <c r="M8" s="13">
        <f t="shared" si="1"/>
        <v>5768.9055216050856</v>
      </c>
      <c r="N8" s="73">
        <f>+L8-M8</f>
        <v>-845.60391328981132</v>
      </c>
      <c r="O8" s="73">
        <f t="shared" si="2"/>
        <v>10692.20712992036</v>
      </c>
      <c r="P8" s="13">
        <f>AVERAGE(H8,I8,J8,G8)</f>
        <v>2345</v>
      </c>
      <c r="Q8" s="13">
        <f t="shared" si="3"/>
        <v>11725000</v>
      </c>
    </row>
    <row r="9" spans="2:17" ht="55.35" customHeight="1" x14ac:dyDescent="0.3">
      <c r="B9" s="142"/>
      <c r="C9" s="15" t="s">
        <v>16</v>
      </c>
      <c r="D9" s="22" t="s">
        <v>41</v>
      </c>
      <c r="E9" s="20">
        <v>5000</v>
      </c>
      <c r="F9" s="17" t="s">
        <v>12</v>
      </c>
      <c r="G9" s="38">
        <v>14300</v>
      </c>
      <c r="H9" s="18">
        <v>2500</v>
      </c>
      <c r="I9" s="13">
        <v>2380</v>
      </c>
      <c r="J9" s="13">
        <v>2500</v>
      </c>
      <c r="K9" s="38">
        <v>15236.508041576401</v>
      </c>
      <c r="L9" s="13">
        <f t="shared" si="0"/>
        <v>7383.3016083152806</v>
      </c>
      <c r="M9" s="13">
        <f t="shared" si="1"/>
        <v>6749.8122956173238</v>
      </c>
      <c r="N9" s="73">
        <f t="shared" ref="N9:N30" si="4">+L9-M9</f>
        <v>633.48931269795685</v>
      </c>
      <c r="O9" s="73">
        <f t="shared" si="2"/>
        <v>14133.113903932604</v>
      </c>
      <c r="P9" s="13">
        <f>AVERAGE(H9,I9,J9)</f>
        <v>2460</v>
      </c>
      <c r="Q9" s="13">
        <f t="shared" si="3"/>
        <v>12300000</v>
      </c>
    </row>
    <row r="10" spans="2:17" ht="67.349999999999994" customHeight="1" x14ac:dyDescent="0.3">
      <c r="B10" s="142"/>
      <c r="C10" s="15" t="s">
        <v>14</v>
      </c>
      <c r="D10" s="16" t="s">
        <v>27</v>
      </c>
      <c r="E10" s="17">
        <v>1</v>
      </c>
      <c r="F10" s="17" t="s">
        <v>10</v>
      </c>
      <c r="G10" s="18">
        <v>40000000</v>
      </c>
      <c r="H10" s="38">
        <v>45000000</v>
      </c>
      <c r="I10" s="18">
        <v>21420000</v>
      </c>
      <c r="J10" s="38">
        <v>3500000</v>
      </c>
      <c r="K10" s="18">
        <v>6158862.5451480858</v>
      </c>
      <c r="L10" s="13">
        <f t="shared" si="0"/>
        <v>23215772.509029619</v>
      </c>
      <c r="M10" s="13">
        <f t="shared" si="1"/>
        <v>18967983.03652072</v>
      </c>
      <c r="N10" s="73">
        <f t="shared" si="4"/>
        <v>4247789.4725088999</v>
      </c>
      <c r="O10" s="73">
        <f>+L10+M10</f>
        <v>42183755.545550339</v>
      </c>
      <c r="P10" s="13">
        <f>AVERAGE(G10,I10,K10)</f>
        <v>22526287.515049364</v>
      </c>
      <c r="Q10" s="13">
        <f t="shared" si="3"/>
        <v>22526287.515049364</v>
      </c>
    </row>
    <row r="11" spans="2:17" ht="46.8" x14ac:dyDescent="0.3">
      <c r="B11" s="143" t="s">
        <v>28</v>
      </c>
      <c r="C11" s="15" t="s">
        <v>19</v>
      </c>
      <c r="D11" s="16" t="s">
        <v>42</v>
      </c>
      <c r="E11" s="17">
        <v>1</v>
      </c>
      <c r="F11" s="17" t="s">
        <v>10</v>
      </c>
      <c r="G11" s="38">
        <v>10000000</v>
      </c>
      <c r="H11" s="18">
        <v>1000000</v>
      </c>
      <c r="I11" s="18">
        <v>1190000</v>
      </c>
      <c r="J11" s="18">
        <v>150000</v>
      </c>
      <c r="K11" s="18">
        <v>5293790.0313026728</v>
      </c>
      <c r="L11" s="13">
        <f t="shared" si="0"/>
        <v>3526758.0062605343</v>
      </c>
      <c r="M11" s="13">
        <f t="shared" si="1"/>
        <v>4131364.8689599442</v>
      </c>
      <c r="N11" s="73">
        <f t="shared" si="4"/>
        <v>-604606.86269940995</v>
      </c>
      <c r="O11" s="73">
        <f>+L11+M11</f>
        <v>7658122.8752204785</v>
      </c>
      <c r="P11" s="13">
        <f>AVERAGE(H11,I11,J11,K11)</f>
        <v>1908447.5078256682</v>
      </c>
      <c r="Q11" s="13">
        <f t="shared" si="3"/>
        <v>1908447.5078256682</v>
      </c>
    </row>
    <row r="12" spans="2:17" ht="66" customHeight="1" x14ac:dyDescent="0.3">
      <c r="B12" s="143"/>
      <c r="C12" s="16" t="s">
        <v>18</v>
      </c>
      <c r="D12" s="22" t="s">
        <v>29</v>
      </c>
      <c r="E12" s="17">
        <v>10</v>
      </c>
      <c r="F12" s="17" t="s">
        <v>12</v>
      </c>
      <c r="G12" s="18">
        <v>500000</v>
      </c>
      <c r="H12" s="18">
        <v>550000</v>
      </c>
      <c r="I12" s="38">
        <v>47600</v>
      </c>
      <c r="J12" s="18">
        <v>250000</v>
      </c>
      <c r="K12" s="38">
        <v>930992.80399711058</v>
      </c>
      <c r="L12" s="13">
        <f t="shared" ref="L12:L30" si="5">AVERAGE(G12,H12,I12,J12,K12)</f>
        <v>455718.56079942209</v>
      </c>
      <c r="M12" s="13">
        <f t="shared" si="1"/>
        <v>333772.50029358297</v>
      </c>
      <c r="N12" s="73">
        <f t="shared" si="4"/>
        <v>121946.06050583912</v>
      </c>
      <c r="O12" s="73">
        <f t="shared" si="2"/>
        <v>789491.06109300512</v>
      </c>
      <c r="P12" s="13">
        <f>AVERAGE(G12,H12,J12)</f>
        <v>433333.33333333331</v>
      </c>
      <c r="Q12" s="13">
        <f t="shared" si="3"/>
        <v>4333333.333333333</v>
      </c>
    </row>
    <row r="13" spans="2:17" ht="51" customHeight="1" x14ac:dyDescent="0.3">
      <c r="B13" s="145" t="s">
        <v>17</v>
      </c>
      <c r="C13" s="16" t="s">
        <v>20</v>
      </c>
      <c r="D13" s="19" t="s">
        <v>43</v>
      </c>
      <c r="E13" s="17">
        <v>2</v>
      </c>
      <c r="F13" s="17" t="s">
        <v>22</v>
      </c>
      <c r="G13" s="18">
        <v>10428500</v>
      </c>
      <c r="H13" s="18">
        <v>3500000</v>
      </c>
      <c r="I13" s="18">
        <v>2142000</v>
      </c>
      <c r="J13" s="18">
        <v>2000000</v>
      </c>
      <c r="K13" s="38">
        <v>17859398.940524921</v>
      </c>
      <c r="L13" s="13">
        <f t="shared" si="5"/>
        <v>7185979.788104984</v>
      </c>
      <c r="M13" s="13">
        <f t="shared" si="1"/>
        <v>6898521.2036993103</v>
      </c>
      <c r="N13" s="73">
        <f t="shared" si="4"/>
        <v>287458.58440567367</v>
      </c>
      <c r="O13" s="73">
        <f t="shared" si="2"/>
        <v>14084500.991804294</v>
      </c>
      <c r="P13" s="13">
        <f>AVERAGE(H13,I13,G13,J13)</f>
        <v>4517625</v>
      </c>
      <c r="Q13" s="13">
        <f t="shared" si="3"/>
        <v>9035250</v>
      </c>
    </row>
    <row r="14" spans="2:17" ht="62.4" x14ac:dyDescent="0.3">
      <c r="B14" s="145"/>
      <c r="C14" s="143" t="s">
        <v>21</v>
      </c>
      <c r="D14" s="16" t="s">
        <v>44</v>
      </c>
      <c r="E14" s="17">
        <v>1</v>
      </c>
      <c r="F14" s="17" t="s">
        <v>22</v>
      </c>
      <c r="G14" s="18">
        <v>2357142</v>
      </c>
      <c r="H14" s="18">
        <v>8000000</v>
      </c>
      <c r="I14" s="18">
        <v>1190000</v>
      </c>
      <c r="J14" s="18">
        <v>700000</v>
      </c>
      <c r="K14" s="38">
        <v>9629936.2468897998</v>
      </c>
      <c r="L14" s="13">
        <f t="shared" si="5"/>
        <v>4375415.6493779598</v>
      </c>
      <c r="M14" s="13">
        <f t="shared" si="1"/>
        <v>4137528.8519603768</v>
      </c>
      <c r="N14" s="73">
        <f t="shared" si="4"/>
        <v>237886.79741758294</v>
      </c>
      <c r="O14" s="73">
        <f t="shared" si="2"/>
        <v>8512944.5013383366</v>
      </c>
      <c r="P14" s="13">
        <f>AVERAGE(H14,I14,G14,J14)</f>
        <v>3061785.5</v>
      </c>
      <c r="Q14" s="13">
        <f t="shared" si="3"/>
        <v>3061785.5</v>
      </c>
    </row>
    <row r="15" spans="2:17" ht="36" customHeight="1" x14ac:dyDescent="0.3">
      <c r="B15" s="145"/>
      <c r="C15" s="143"/>
      <c r="D15" s="22" t="s">
        <v>45</v>
      </c>
      <c r="E15" s="17">
        <v>25</v>
      </c>
      <c r="F15" s="17" t="s">
        <v>12</v>
      </c>
      <c r="G15" s="38">
        <v>35715</v>
      </c>
      <c r="H15" s="18">
        <v>20000</v>
      </c>
      <c r="I15" s="38">
        <v>35700</v>
      </c>
      <c r="J15" s="38">
        <v>15000</v>
      </c>
      <c r="K15" s="18">
        <v>25208.523958584155</v>
      </c>
      <c r="L15" s="13">
        <f t="shared" si="5"/>
        <v>26324.704791716831</v>
      </c>
      <c r="M15" s="13">
        <f t="shared" si="1"/>
        <v>9294.7632206973976</v>
      </c>
      <c r="N15" s="73">
        <f t="shared" si="4"/>
        <v>17029.941571019433</v>
      </c>
      <c r="O15" s="73">
        <f t="shared" si="2"/>
        <v>35619.468012414232</v>
      </c>
      <c r="P15" s="13">
        <f>AVERAGE(H15,K15)</f>
        <v>22604.261979292078</v>
      </c>
      <c r="Q15" s="13">
        <f t="shared" si="3"/>
        <v>565106.54948230193</v>
      </c>
    </row>
    <row r="16" spans="2:17" ht="31.2" x14ac:dyDescent="0.3">
      <c r="B16" s="145"/>
      <c r="C16" s="143"/>
      <c r="D16" s="16" t="s">
        <v>46</v>
      </c>
      <c r="E16" s="17">
        <v>1</v>
      </c>
      <c r="F16" s="17" t="s">
        <v>22</v>
      </c>
      <c r="G16" s="18">
        <v>2357142</v>
      </c>
      <c r="H16" s="18">
        <v>6000000</v>
      </c>
      <c r="I16" s="18">
        <v>1190000</v>
      </c>
      <c r="J16" s="18">
        <v>700000</v>
      </c>
      <c r="K16" s="38">
        <v>8929699.4702624604</v>
      </c>
      <c r="L16" s="13">
        <f t="shared" si="5"/>
        <v>3835368.2940524919</v>
      </c>
      <c r="M16" s="13">
        <f t="shared" si="1"/>
        <v>3523191.070686277</v>
      </c>
      <c r="N16" s="73">
        <f t="shared" si="4"/>
        <v>312177.22336621489</v>
      </c>
      <c r="O16" s="73">
        <f t="shared" si="2"/>
        <v>7358559.3647387689</v>
      </c>
      <c r="P16" s="13">
        <f>AVERAGE(H16,I16,J16)</f>
        <v>2630000</v>
      </c>
      <c r="Q16" s="13">
        <f t="shared" si="3"/>
        <v>2630000</v>
      </c>
    </row>
    <row r="17" spans="2:17" x14ac:dyDescent="0.3">
      <c r="B17" s="145"/>
      <c r="C17" s="143"/>
      <c r="D17" s="16" t="s">
        <v>49</v>
      </c>
      <c r="E17" s="17">
        <v>25</v>
      </c>
      <c r="F17" s="17" t="s">
        <v>12</v>
      </c>
      <c r="G17" s="38">
        <v>35715</v>
      </c>
      <c r="H17" s="18">
        <v>20000</v>
      </c>
      <c r="I17" s="38">
        <v>35700</v>
      </c>
      <c r="J17" s="18">
        <v>15000</v>
      </c>
      <c r="K17" s="18">
        <v>25208.523958584155</v>
      </c>
      <c r="L17" s="13">
        <f t="shared" si="5"/>
        <v>26324.704791716831</v>
      </c>
      <c r="M17" s="13">
        <f t="shared" si="1"/>
        <v>9294.7632206973976</v>
      </c>
      <c r="N17" s="73">
        <f t="shared" si="4"/>
        <v>17029.941571019433</v>
      </c>
      <c r="O17" s="73">
        <f t="shared" si="2"/>
        <v>35619.468012414232</v>
      </c>
      <c r="P17" s="13">
        <f>AVERAGE(H17,J17,K17)</f>
        <v>20069.50798619472</v>
      </c>
      <c r="Q17" s="13">
        <f t="shared" si="3"/>
        <v>501737.69965486799</v>
      </c>
    </row>
    <row r="18" spans="2:17" ht="31.2" x14ac:dyDescent="0.3">
      <c r="B18" s="145"/>
      <c r="C18" s="143"/>
      <c r="D18" s="16" t="s">
        <v>48</v>
      </c>
      <c r="E18" s="17">
        <v>1</v>
      </c>
      <c r="F18" s="17" t="s">
        <v>22</v>
      </c>
      <c r="G18" s="18">
        <v>2357142</v>
      </c>
      <c r="H18" s="18">
        <v>6000000</v>
      </c>
      <c r="I18" s="18">
        <v>1190000</v>
      </c>
      <c r="J18" s="18">
        <v>700000</v>
      </c>
      <c r="K18" s="38">
        <v>8929699.4702624604</v>
      </c>
      <c r="L18" s="13">
        <f t="shared" si="5"/>
        <v>3835368.2940524919</v>
      </c>
      <c r="M18" s="13">
        <f t="shared" si="1"/>
        <v>3523191.070686277</v>
      </c>
      <c r="N18" s="73">
        <f t="shared" si="4"/>
        <v>312177.22336621489</v>
      </c>
      <c r="O18" s="73">
        <f t="shared" si="2"/>
        <v>7358559.3647387689</v>
      </c>
      <c r="P18" s="13">
        <f>AVERAGE(H18,I18,J18,G18)</f>
        <v>2561785.5</v>
      </c>
      <c r="Q18" s="13">
        <f t="shared" si="3"/>
        <v>2561785.5</v>
      </c>
    </row>
    <row r="19" spans="2:17" x14ac:dyDescent="0.3">
      <c r="B19" s="145"/>
      <c r="C19" s="143"/>
      <c r="D19" s="16" t="s">
        <v>47</v>
      </c>
      <c r="E19" s="17">
        <v>25</v>
      </c>
      <c r="F19" s="17" t="s">
        <v>12</v>
      </c>
      <c r="G19" s="38">
        <v>35715</v>
      </c>
      <c r="H19" s="18">
        <v>20000</v>
      </c>
      <c r="I19" s="18">
        <v>35700</v>
      </c>
      <c r="J19" s="38">
        <v>15000</v>
      </c>
      <c r="K19" s="18">
        <v>25208.523958584155</v>
      </c>
      <c r="L19" s="13">
        <f t="shared" si="5"/>
        <v>26324.704791716831</v>
      </c>
      <c r="M19" s="13">
        <f t="shared" si="1"/>
        <v>9294.7632206973976</v>
      </c>
      <c r="N19" s="73">
        <f t="shared" si="4"/>
        <v>17029.941571019433</v>
      </c>
      <c r="O19" s="73">
        <f t="shared" si="2"/>
        <v>35619.468012414232</v>
      </c>
      <c r="P19" s="13">
        <f>AVERAGE(H19,I19,K19)</f>
        <v>26969.507986194716</v>
      </c>
      <c r="Q19" s="13">
        <f t="shared" si="3"/>
        <v>674237.69965486787</v>
      </c>
    </row>
    <row r="20" spans="2:17" ht="31.2" x14ac:dyDescent="0.3">
      <c r="B20" s="145"/>
      <c r="C20" s="143"/>
      <c r="D20" s="16" t="s">
        <v>50</v>
      </c>
      <c r="E20" s="23">
        <v>1</v>
      </c>
      <c r="F20" s="23" t="s">
        <v>22</v>
      </c>
      <c r="G20" s="18">
        <v>2357142</v>
      </c>
      <c r="H20" s="18">
        <v>6000000</v>
      </c>
      <c r="I20" s="18">
        <v>952000</v>
      </c>
      <c r="J20" s="18">
        <v>500000</v>
      </c>
      <c r="K20" s="38">
        <v>8929699.4702624604</v>
      </c>
      <c r="L20" s="13">
        <f t="shared" si="5"/>
        <v>3747768.2940524919</v>
      </c>
      <c r="M20" s="13">
        <f t="shared" si="1"/>
        <v>3613278.2589998529</v>
      </c>
      <c r="N20" s="73">
        <f t="shared" si="4"/>
        <v>134490.03505263897</v>
      </c>
      <c r="O20" s="73">
        <f t="shared" si="2"/>
        <v>7361046.5530523453</v>
      </c>
      <c r="P20" s="13">
        <f>AVERAGE(H20,I20,J20,G20)</f>
        <v>2452285.5</v>
      </c>
      <c r="Q20" s="13">
        <f t="shared" si="3"/>
        <v>2452285.5</v>
      </c>
    </row>
    <row r="21" spans="2:17" x14ac:dyDescent="0.3">
      <c r="B21" s="145"/>
      <c r="C21" s="143"/>
      <c r="D21" s="16" t="s">
        <v>51</v>
      </c>
      <c r="E21" s="23">
        <v>25</v>
      </c>
      <c r="F21" s="23" t="s">
        <v>12</v>
      </c>
      <c r="G21" s="18">
        <v>35715</v>
      </c>
      <c r="H21" s="18">
        <v>20000</v>
      </c>
      <c r="I21" s="38">
        <v>35700</v>
      </c>
      <c r="J21" s="38">
        <v>15000</v>
      </c>
      <c r="K21" s="18">
        <v>25208.523958584155</v>
      </c>
      <c r="L21" s="13">
        <f t="shared" si="5"/>
        <v>26324.704791716831</v>
      </c>
      <c r="M21" s="13">
        <f t="shared" si="1"/>
        <v>9294.7632206973976</v>
      </c>
      <c r="N21" s="73">
        <f t="shared" si="4"/>
        <v>17029.941571019433</v>
      </c>
      <c r="O21" s="73">
        <f t="shared" si="2"/>
        <v>35619.468012414232</v>
      </c>
      <c r="P21" s="13">
        <f>AVERAGE(H21,G21,K21)</f>
        <v>26974.507986194716</v>
      </c>
      <c r="Q21" s="13">
        <f t="shared" si="3"/>
        <v>674362.69965486787</v>
      </c>
    </row>
    <row r="22" spans="2:17" ht="163.35" customHeight="1" x14ac:dyDescent="0.3">
      <c r="B22" s="145"/>
      <c r="C22" s="28" t="s">
        <v>54</v>
      </c>
      <c r="D22" s="16" t="s">
        <v>53</v>
      </c>
      <c r="E22" s="23">
        <v>1</v>
      </c>
      <c r="F22" s="23" t="s">
        <v>9</v>
      </c>
      <c r="G22" s="18">
        <v>8571428</v>
      </c>
      <c r="H22" s="18">
        <v>8000000</v>
      </c>
      <c r="I22" s="38">
        <v>11900000</v>
      </c>
      <c r="J22" s="38">
        <v>4000000</v>
      </c>
      <c r="K22" s="18">
        <v>8929699.4702624604</v>
      </c>
      <c r="L22" s="13">
        <f t="shared" si="5"/>
        <v>8280225.4940524921</v>
      </c>
      <c r="M22" s="13">
        <f t="shared" si="1"/>
        <v>2828791.235961285</v>
      </c>
      <c r="N22" s="73">
        <f>+L22-M22</f>
        <v>5451434.2580912076</v>
      </c>
      <c r="O22" s="73">
        <f t="shared" si="2"/>
        <v>11109016.730013777</v>
      </c>
      <c r="P22" s="13">
        <f>AVERAGE(G22,H22,K22)</f>
        <v>8500375.8234208208</v>
      </c>
      <c r="Q22" s="13">
        <f t="shared" si="3"/>
        <v>8500375.8234208208</v>
      </c>
    </row>
    <row r="23" spans="2:17" ht="16.350000000000001" customHeight="1" x14ac:dyDescent="0.3">
      <c r="B23" s="135" t="s">
        <v>32</v>
      </c>
      <c r="C23" s="135" t="s">
        <v>82</v>
      </c>
      <c r="D23" s="16" t="s">
        <v>83</v>
      </c>
      <c r="E23" s="139">
        <v>1</v>
      </c>
      <c r="F23" s="135" t="s">
        <v>96</v>
      </c>
      <c r="G23" s="18">
        <v>1428571</v>
      </c>
      <c r="H23" s="18">
        <v>350000</v>
      </c>
      <c r="I23" s="18">
        <v>476000</v>
      </c>
      <c r="J23" s="132">
        <v>18000000</v>
      </c>
      <c r="K23" s="48">
        <v>2800947.1065093507</v>
      </c>
      <c r="L23" s="13">
        <f t="shared" si="5"/>
        <v>4611103.6213018699</v>
      </c>
      <c r="M23" s="13">
        <f t="shared" si="1"/>
        <v>7548572.9241292365</v>
      </c>
      <c r="N23" s="73">
        <f>+L23-M23</f>
        <v>-2937469.3028273666</v>
      </c>
      <c r="O23" s="73">
        <f t="shared" si="2"/>
        <v>12159676.545431107</v>
      </c>
      <c r="P23" s="13">
        <f t="shared" ref="P23:P28" si="6">AVERAGE(H23,I23)</f>
        <v>413000</v>
      </c>
      <c r="Q23" s="13">
        <f t="shared" si="3"/>
        <v>413000</v>
      </c>
    </row>
    <row r="24" spans="2:17" x14ac:dyDescent="0.3">
      <c r="B24" s="135"/>
      <c r="C24" s="135"/>
      <c r="D24" s="16" t="s">
        <v>35</v>
      </c>
      <c r="E24" s="139"/>
      <c r="F24" s="135"/>
      <c r="G24" s="18">
        <v>285714</v>
      </c>
      <c r="H24" s="18">
        <v>15000</v>
      </c>
      <c r="I24" s="18">
        <v>595000</v>
      </c>
      <c r="J24" s="133"/>
      <c r="K24" s="74">
        <v>366223.83417609759</v>
      </c>
      <c r="L24" s="13">
        <f t="shared" si="5"/>
        <v>315484.45854402438</v>
      </c>
      <c r="M24" s="13">
        <f t="shared" si="1"/>
        <v>239360.68473009297</v>
      </c>
      <c r="N24" s="73">
        <f t="shared" si="4"/>
        <v>76123.773813931417</v>
      </c>
      <c r="O24" s="73">
        <f t="shared" si="2"/>
        <v>554845.14327411738</v>
      </c>
      <c r="P24" s="13">
        <f t="shared" si="6"/>
        <v>305000</v>
      </c>
      <c r="Q24" s="13">
        <f t="shared" si="3"/>
        <v>0</v>
      </c>
    </row>
    <row r="25" spans="2:17" x14ac:dyDescent="0.3">
      <c r="B25" s="135"/>
      <c r="C25" s="135"/>
      <c r="D25" s="16" t="s">
        <v>36</v>
      </c>
      <c r="E25" s="139"/>
      <c r="F25" s="135"/>
      <c r="G25" s="18">
        <v>285714</v>
      </c>
      <c r="H25" s="18">
        <v>20000</v>
      </c>
      <c r="I25" s="18">
        <v>952000</v>
      </c>
      <c r="J25" s="133"/>
      <c r="K25" s="74">
        <v>492266.45396901842</v>
      </c>
      <c r="L25" s="13">
        <f t="shared" si="5"/>
        <v>437495.11349225463</v>
      </c>
      <c r="M25" s="13">
        <f t="shared" si="1"/>
        <v>393723.61464222957</v>
      </c>
      <c r="N25" s="73">
        <f t="shared" si="4"/>
        <v>43771.498850025062</v>
      </c>
      <c r="O25" s="73">
        <f t="shared" si="2"/>
        <v>831218.72813448426</v>
      </c>
      <c r="P25" s="13">
        <f t="shared" si="6"/>
        <v>486000</v>
      </c>
      <c r="Q25" s="13">
        <f t="shared" si="3"/>
        <v>0</v>
      </c>
    </row>
    <row r="26" spans="2:17" x14ac:dyDescent="0.3">
      <c r="B26" s="135"/>
      <c r="C26" s="135"/>
      <c r="D26" s="16" t="s">
        <v>33</v>
      </c>
      <c r="E26" s="139"/>
      <c r="F26" s="135"/>
      <c r="G26" s="18">
        <v>1428571</v>
      </c>
      <c r="H26" s="18">
        <v>450000</v>
      </c>
      <c r="I26" s="18">
        <v>1190000</v>
      </c>
      <c r="J26" s="133"/>
      <c r="K26" s="74">
        <v>1716280.3395136045</v>
      </c>
      <c r="L26" s="13">
        <f t="shared" si="5"/>
        <v>1196212.8348784011</v>
      </c>
      <c r="M26" s="13">
        <f t="shared" si="1"/>
        <v>542012.52154375229</v>
      </c>
      <c r="N26" s="73">
        <f t="shared" si="4"/>
        <v>654200.31333464885</v>
      </c>
      <c r="O26" s="73">
        <f t="shared" si="2"/>
        <v>1738225.3564221533</v>
      </c>
      <c r="P26" s="13">
        <f t="shared" si="6"/>
        <v>820000</v>
      </c>
      <c r="Q26" s="13">
        <f t="shared" si="3"/>
        <v>0</v>
      </c>
    </row>
    <row r="27" spans="2:17" x14ac:dyDescent="0.3">
      <c r="B27" s="135"/>
      <c r="C27" s="135"/>
      <c r="D27" s="29" t="s">
        <v>76</v>
      </c>
      <c r="E27" s="139"/>
      <c r="F27" s="135"/>
      <c r="G27" s="18">
        <v>285714</v>
      </c>
      <c r="H27" s="18">
        <v>100000</v>
      </c>
      <c r="I27" s="18">
        <v>23800</v>
      </c>
      <c r="J27" s="133"/>
      <c r="K27" s="74">
        <v>280094.71065093507</v>
      </c>
      <c r="L27" s="13">
        <f t="shared" si="5"/>
        <v>172402.17766273377</v>
      </c>
      <c r="M27" s="13">
        <f t="shared" si="1"/>
        <v>131354.3975652887</v>
      </c>
      <c r="N27" s="73">
        <f t="shared" si="4"/>
        <v>41047.780097445066</v>
      </c>
      <c r="O27" s="73">
        <f t="shared" si="2"/>
        <v>303756.57522802247</v>
      </c>
      <c r="P27" s="13">
        <f t="shared" si="6"/>
        <v>61900</v>
      </c>
      <c r="Q27" s="13">
        <f t="shared" si="3"/>
        <v>0</v>
      </c>
    </row>
    <row r="28" spans="2:17" x14ac:dyDescent="0.3">
      <c r="B28" s="135"/>
      <c r="C28" s="135"/>
      <c r="D28" s="29" t="s">
        <v>34</v>
      </c>
      <c r="E28" s="139"/>
      <c r="F28" s="135"/>
      <c r="G28" s="18">
        <v>446428</v>
      </c>
      <c r="H28" s="18">
        <v>300000</v>
      </c>
      <c r="I28" s="18">
        <v>476000</v>
      </c>
      <c r="J28" s="134"/>
      <c r="K28" s="74">
        <v>252085.23958584154</v>
      </c>
      <c r="L28" s="13">
        <f t="shared" si="5"/>
        <v>368628.30989646039</v>
      </c>
      <c r="M28" s="13">
        <f t="shared" si="1"/>
        <v>109352.0366714277</v>
      </c>
      <c r="N28" s="73">
        <f t="shared" si="4"/>
        <v>259276.27322503267</v>
      </c>
      <c r="O28" s="73">
        <f t="shared" si="2"/>
        <v>477980.3465678881</v>
      </c>
      <c r="P28" s="13">
        <f t="shared" si="6"/>
        <v>388000</v>
      </c>
      <c r="Q28" s="13">
        <f t="shared" si="3"/>
        <v>0</v>
      </c>
    </row>
    <row r="29" spans="2:17" ht="36.75" customHeight="1" x14ac:dyDescent="0.3">
      <c r="B29" s="135"/>
      <c r="C29" s="135"/>
      <c r="D29" s="29" t="s">
        <v>77</v>
      </c>
      <c r="E29" s="17">
        <v>20</v>
      </c>
      <c r="F29" s="17" t="s">
        <v>12</v>
      </c>
      <c r="G29" s="38">
        <v>35715</v>
      </c>
      <c r="H29" s="18">
        <v>20000</v>
      </c>
      <c r="I29" s="18">
        <v>23800</v>
      </c>
      <c r="J29" s="38">
        <v>18000</v>
      </c>
      <c r="K29" s="75">
        <v>36832.454450598001</v>
      </c>
      <c r="L29" s="13">
        <f t="shared" si="5"/>
        <v>26869.490890119596</v>
      </c>
      <c r="M29" s="13">
        <f t="shared" si="1"/>
        <v>8842.8392270847653</v>
      </c>
      <c r="N29" s="73">
        <f t="shared" si="4"/>
        <v>18026.651663034831</v>
      </c>
      <c r="O29" s="73">
        <f t="shared" si="2"/>
        <v>35712.330117204358</v>
      </c>
      <c r="P29" s="13">
        <f>AVERAGE(H29,I29)</f>
        <v>21900</v>
      </c>
      <c r="Q29" s="13">
        <f t="shared" si="3"/>
        <v>438000</v>
      </c>
    </row>
    <row r="30" spans="2:17" ht="62.4" x14ac:dyDescent="0.3">
      <c r="B30" s="135"/>
      <c r="C30" s="28" t="s">
        <v>73</v>
      </c>
      <c r="D30" s="16" t="s">
        <v>74</v>
      </c>
      <c r="E30" s="17">
        <v>1</v>
      </c>
      <c r="F30" s="17" t="s">
        <v>10</v>
      </c>
      <c r="G30" s="18">
        <v>2142000</v>
      </c>
      <c r="H30" s="18">
        <v>1000000</v>
      </c>
      <c r="I30" s="13">
        <v>1785000</v>
      </c>
      <c r="J30" s="13">
        <v>2500000</v>
      </c>
      <c r="K30" s="38">
        <v>7328538.0568263903</v>
      </c>
      <c r="L30" s="13">
        <f t="shared" si="5"/>
        <v>2951107.6113652783</v>
      </c>
      <c r="M30" s="13">
        <f t="shared" si="1"/>
        <v>2509316.5593973161</v>
      </c>
      <c r="N30" s="73">
        <f t="shared" si="4"/>
        <v>441791.05196796218</v>
      </c>
      <c r="O30" s="73">
        <f t="shared" si="2"/>
        <v>5460424.1707625948</v>
      </c>
      <c r="P30" s="13">
        <f>AVERAGE(H30,I30,J30,G30)</f>
        <v>1856750</v>
      </c>
      <c r="Q30" s="13">
        <f t="shared" si="3"/>
        <v>1856750</v>
      </c>
    </row>
    <row r="31" spans="2:17" ht="69" customHeight="1" x14ac:dyDescent="0.3">
      <c r="B31" s="149" t="s">
        <v>72</v>
      </c>
      <c r="C31" s="144" t="s">
        <v>113</v>
      </c>
      <c r="D31" s="144"/>
      <c r="E31" s="17">
        <v>10</v>
      </c>
      <c r="F31" s="24"/>
      <c r="G31" s="25"/>
      <c r="H31" s="18"/>
      <c r="I31" s="25"/>
      <c r="J31" s="25"/>
      <c r="K31" s="25">
        <v>8000000</v>
      </c>
      <c r="L31" s="13"/>
      <c r="M31" s="13"/>
      <c r="N31" s="13"/>
      <c r="O31" s="13"/>
      <c r="P31" s="13">
        <v>8000000</v>
      </c>
      <c r="Q31" s="13">
        <f>+P31*E31</f>
        <v>80000000</v>
      </c>
    </row>
    <row r="32" spans="2:17" x14ac:dyDescent="0.3">
      <c r="B32" s="149"/>
      <c r="C32" s="141" t="s">
        <v>55</v>
      </c>
      <c r="D32" s="141"/>
      <c r="E32" s="26">
        <v>1</v>
      </c>
      <c r="F32" s="26" t="s">
        <v>10</v>
      </c>
      <c r="G32" s="18"/>
      <c r="H32" s="18">
        <v>80000</v>
      </c>
      <c r="I32" s="11"/>
      <c r="J32" s="11">
        <v>60000</v>
      </c>
      <c r="K32" s="11">
        <v>112037.88426037403</v>
      </c>
      <c r="L32" s="13">
        <f t="shared" ref="L32:L52" si="7">AVERAGE(G32,H32,I32,J32)</f>
        <v>70000</v>
      </c>
      <c r="M32" s="13">
        <f t="shared" ref="M32:M52" si="8">STDEV(G32,H32,I32,J32)</f>
        <v>14142.13562373095</v>
      </c>
      <c r="N32" s="13">
        <f t="shared" ref="N32:N52" si="9">+L32-M32</f>
        <v>55857.864376269048</v>
      </c>
      <c r="O32" s="13">
        <f t="shared" ref="O32:O52" si="10">+L32+M32</f>
        <v>84142.135623730952</v>
      </c>
      <c r="P32" s="11">
        <f>AVERAGE(H32,J32)</f>
        <v>70000</v>
      </c>
      <c r="Q32" s="13"/>
    </row>
    <row r="33" spans="2:17" x14ac:dyDescent="0.3">
      <c r="B33" s="149"/>
      <c r="C33" s="141" t="s">
        <v>79</v>
      </c>
      <c r="D33" s="141"/>
      <c r="E33" s="26">
        <v>1</v>
      </c>
      <c r="F33" s="26" t="s">
        <v>10</v>
      </c>
      <c r="G33" s="18"/>
      <c r="H33" s="18">
        <v>80000</v>
      </c>
      <c r="I33" s="11"/>
      <c r="J33" s="13">
        <v>95000</v>
      </c>
      <c r="K33" s="13">
        <v>252085.23958584154</v>
      </c>
      <c r="L33" s="13">
        <f t="shared" si="7"/>
        <v>87500</v>
      </c>
      <c r="M33" s="13">
        <f t="shared" si="8"/>
        <v>10606.601717798212</v>
      </c>
      <c r="N33" s="13">
        <f t="shared" si="9"/>
        <v>76893.398282201786</v>
      </c>
      <c r="O33" s="13">
        <f t="shared" si="10"/>
        <v>98106.601717798214</v>
      </c>
      <c r="P33" s="11">
        <f t="shared" ref="P33:P52" si="11">AVERAGE(H33,J33)</f>
        <v>87500</v>
      </c>
      <c r="Q33" s="13"/>
    </row>
    <row r="34" spans="2:17" x14ac:dyDescent="0.3">
      <c r="B34" s="149"/>
      <c r="C34" s="141" t="s">
        <v>71</v>
      </c>
      <c r="D34" s="141"/>
      <c r="E34" s="26">
        <v>1</v>
      </c>
      <c r="F34" s="26" t="s">
        <v>10</v>
      </c>
      <c r="G34" s="18"/>
      <c r="H34" s="18">
        <v>120000</v>
      </c>
      <c r="I34" s="11"/>
      <c r="J34" s="13">
        <v>120000</v>
      </c>
      <c r="K34" s="13">
        <v>210071.0329882013</v>
      </c>
      <c r="L34" s="13">
        <f t="shared" si="7"/>
        <v>120000</v>
      </c>
      <c r="M34" s="13">
        <f t="shared" si="8"/>
        <v>0</v>
      </c>
      <c r="N34" s="13">
        <f t="shared" si="9"/>
        <v>120000</v>
      </c>
      <c r="O34" s="13">
        <f t="shared" si="10"/>
        <v>120000</v>
      </c>
      <c r="P34" s="11">
        <f t="shared" si="11"/>
        <v>120000</v>
      </c>
      <c r="Q34" s="13"/>
    </row>
    <row r="35" spans="2:17" x14ac:dyDescent="0.3">
      <c r="B35" s="149"/>
      <c r="C35" s="141" t="s">
        <v>80</v>
      </c>
      <c r="D35" s="141"/>
      <c r="E35" s="26">
        <v>1</v>
      </c>
      <c r="F35" s="26" t="s">
        <v>10</v>
      </c>
      <c r="G35" s="18"/>
      <c r="H35" s="18">
        <v>70000</v>
      </c>
      <c r="I35" s="11"/>
      <c r="J35" s="13">
        <v>35000</v>
      </c>
      <c r="K35" s="13">
        <v>140047.35532546754</v>
      </c>
      <c r="L35" s="13">
        <f t="shared" si="7"/>
        <v>52500</v>
      </c>
      <c r="M35" s="13">
        <f t="shared" si="8"/>
        <v>24748.737341529162</v>
      </c>
      <c r="N35" s="13">
        <f t="shared" si="9"/>
        <v>27751.262658470838</v>
      </c>
      <c r="O35" s="13">
        <f t="shared" si="10"/>
        <v>77248.737341529166</v>
      </c>
      <c r="P35" s="11">
        <f t="shared" si="11"/>
        <v>52500</v>
      </c>
      <c r="Q35" s="13"/>
    </row>
    <row r="36" spans="2:17" x14ac:dyDescent="0.3">
      <c r="B36" s="149"/>
      <c r="C36" s="141" t="s">
        <v>56</v>
      </c>
      <c r="D36" s="141"/>
      <c r="E36" s="26">
        <v>1</v>
      </c>
      <c r="F36" s="26" t="s">
        <v>10</v>
      </c>
      <c r="G36" s="18"/>
      <c r="H36" s="18">
        <v>30000</v>
      </c>
      <c r="I36" s="11"/>
      <c r="J36" s="13">
        <v>20000</v>
      </c>
      <c r="K36" s="13">
        <v>28009.471065093509</v>
      </c>
      <c r="L36" s="13">
        <f t="shared" si="7"/>
        <v>25000</v>
      </c>
      <c r="M36" s="13">
        <f t="shared" si="8"/>
        <v>7071.0678118654751</v>
      </c>
      <c r="N36" s="13">
        <f t="shared" si="9"/>
        <v>17928.932188134524</v>
      </c>
      <c r="O36" s="13">
        <f t="shared" si="10"/>
        <v>32071.067811865476</v>
      </c>
      <c r="P36" s="11">
        <f t="shared" si="11"/>
        <v>25000</v>
      </c>
      <c r="Q36" s="13"/>
    </row>
    <row r="37" spans="2:17" x14ac:dyDescent="0.3">
      <c r="B37" s="149"/>
      <c r="C37" s="141" t="s">
        <v>81</v>
      </c>
      <c r="D37" s="141"/>
      <c r="E37" s="26">
        <v>1</v>
      </c>
      <c r="F37" s="26" t="s">
        <v>10</v>
      </c>
      <c r="G37" s="18"/>
      <c r="H37" s="18">
        <v>70000</v>
      </c>
      <c r="I37" s="11"/>
      <c r="J37" s="13">
        <v>30000</v>
      </c>
      <c r="K37" s="13">
        <v>154052.0908580143</v>
      </c>
      <c r="L37" s="13">
        <f t="shared" si="7"/>
        <v>50000</v>
      </c>
      <c r="M37" s="13">
        <f t="shared" si="8"/>
        <v>28284.2712474619</v>
      </c>
      <c r="N37" s="13">
        <f t="shared" si="9"/>
        <v>21715.7287525381</v>
      </c>
      <c r="O37" s="13">
        <f t="shared" si="10"/>
        <v>78284.271247461904</v>
      </c>
      <c r="P37" s="11">
        <f t="shared" si="11"/>
        <v>50000</v>
      </c>
      <c r="Q37" s="13"/>
    </row>
    <row r="38" spans="2:17" x14ac:dyDescent="0.3">
      <c r="B38" s="149"/>
      <c r="C38" s="141" t="s">
        <v>57</v>
      </c>
      <c r="D38" s="141"/>
      <c r="E38" s="26">
        <v>1</v>
      </c>
      <c r="F38" s="26" t="s">
        <v>10</v>
      </c>
      <c r="G38" s="18"/>
      <c r="H38" s="18">
        <v>120000</v>
      </c>
      <c r="I38" s="11"/>
      <c r="J38" s="13">
        <v>150000</v>
      </c>
      <c r="K38" s="13">
        <v>210071.0329882013</v>
      </c>
      <c r="L38" s="13">
        <f t="shared" si="7"/>
        <v>135000</v>
      </c>
      <c r="M38" s="13">
        <f t="shared" si="8"/>
        <v>21213.203435596424</v>
      </c>
      <c r="N38" s="13">
        <f t="shared" si="9"/>
        <v>113786.79656440357</v>
      </c>
      <c r="O38" s="13">
        <f t="shared" si="10"/>
        <v>156213.20343559643</v>
      </c>
      <c r="P38" s="11">
        <f t="shared" si="11"/>
        <v>135000</v>
      </c>
      <c r="Q38" s="13"/>
    </row>
    <row r="39" spans="2:17" x14ac:dyDescent="0.3">
      <c r="B39" s="149"/>
      <c r="C39" s="141" t="s">
        <v>58</v>
      </c>
      <c r="D39" s="141"/>
      <c r="E39" s="26">
        <v>1</v>
      </c>
      <c r="F39" s="26" t="s">
        <v>10</v>
      </c>
      <c r="G39" s="18"/>
      <c r="H39" s="18">
        <v>100000</v>
      </c>
      <c r="I39" s="11"/>
      <c r="J39" s="13">
        <v>50000</v>
      </c>
      <c r="K39" s="13">
        <v>42014.206597640259</v>
      </c>
      <c r="L39" s="13">
        <f t="shared" si="7"/>
        <v>75000</v>
      </c>
      <c r="M39" s="13">
        <f t="shared" si="8"/>
        <v>35355.33905932738</v>
      </c>
      <c r="N39" s="13">
        <f t="shared" si="9"/>
        <v>39644.66094067262</v>
      </c>
      <c r="O39" s="13">
        <f t="shared" si="10"/>
        <v>110355.33905932738</v>
      </c>
      <c r="P39" s="11">
        <f t="shared" si="11"/>
        <v>75000</v>
      </c>
      <c r="Q39" s="13"/>
    </row>
    <row r="40" spans="2:17" x14ac:dyDescent="0.3">
      <c r="B40" s="149"/>
      <c r="C40" s="141" t="s">
        <v>78</v>
      </c>
      <c r="D40" s="141"/>
      <c r="E40" s="26">
        <v>1</v>
      </c>
      <c r="F40" s="26" t="s">
        <v>10</v>
      </c>
      <c r="G40" s="18"/>
      <c r="H40" s="18">
        <v>80000</v>
      </c>
      <c r="I40" s="11"/>
      <c r="J40" s="13">
        <v>25000</v>
      </c>
      <c r="K40" s="13">
        <v>84028.413195280518</v>
      </c>
      <c r="L40" s="13">
        <f t="shared" si="7"/>
        <v>52500</v>
      </c>
      <c r="M40" s="13">
        <f t="shared" si="8"/>
        <v>38890.872965260111</v>
      </c>
      <c r="N40" s="13">
        <f t="shared" si="9"/>
        <v>13609.127034739889</v>
      </c>
      <c r="O40" s="13">
        <f t="shared" si="10"/>
        <v>91390.872965260118</v>
      </c>
      <c r="P40" s="11">
        <f t="shared" si="11"/>
        <v>52500</v>
      </c>
      <c r="Q40" s="13"/>
    </row>
    <row r="41" spans="2:17" x14ac:dyDescent="0.3">
      <c r="B41" s="149"/>
      <c r="C41" s="141" t="s">
        <v>59</v>
      </c>
      <c r="D41" s="141"/>
      <c r="E41" s="26">
        <v>1</v>
      </c>
      <c r="F41" s="26" t="s">
        <v>10</v>
      </c>
      <c r="G41" s="18"/>
      <c r="H41" s="18">
        <v>60000</v>
      </c>
      <c r="I41" s="11"/>
      <c r="J41" s="13">
        <v>15000</v>
      </c>
      <c r="K41" s="13">
        <v>42014.206597640259</v>
      </c>
      <c r="L41" s="13">
        <f t="shared" si="7"/>
        <v>37500</v>
      </c>
      <c r="M41" s="13">
        <f t="shared" si="8"/>
        <v>31819.805153394638</v>
      </c>
      <c r="N41" s="13">
        <f t="shared" si="9"/>
        <v>5680.1948466053618</v>
      </c>
      <c r="O41" s="13">
        <f t="shared" si="10"/>
        <v>69319.805153394642</v>
      </c>
      <c r="P41" s="11">
        <f t="shared" si="11"/>
        <v>37500</v>
      </c>
      <c r="Q41" s="13"/>
    </row>
    <row r="42" spans="2:17" x14ac:dyDescent="0.3">
      <c r="B42" s="149"/>
      <c r="C42" s="141" t="s">
        <v>60</v>
      </c>
      <c r="D42" s="141"/>
      <c r="E42" s="26">
        <v>1</v>
      </c>
      <c r="F42" s="26" t="s">
        <v>10</v>
      </c>
      <c r="G42" s="18"/>
      <c r="H42" s="18">
        <v>80000</v>
      </c>
      <c r="I42" s="11"/>
      <c r="J42" s="13">
        <v>20000</v>
      </c>
      <c r="K42" s="13">
        <v>56018.942130187017</v>
      </c>
      <c r="L42" s="13">
        <f t="shared" si="7"/>
        <v>50000</v>
      </c>
      <c r="M42" s="13">
        <f t="shared" si="8"/>
        <v>42426.406871192848</v>
      </c>
      <c r="N42" s="13">
        <f t="shared" si="9"/>
        <v>7573.5931288071515</v>
      </c>
      <c r="O42" s="13">
        <f t="shared" si="10"/>
        <v>92426.406871192856</v>
      </c>
      <c r="P42" s="11">
        <f t="shared" si="11"/>
        <v>50000</v>
      </c>
      <c r="Q42" s="13"/>
    </row>
    <row r="43" spans="2:17" x14ac:dyDescent="0.3">
      <c r="B43" s="149"/>
      <c r="C43" s="141" t="s">
        <v>61</v>
      </c>
      <c r="D43" s="141"/>
      <c r="E43" s="26">
        <v>1</v>
      </c>
      <c r="F43" s="26" t="s">
        <v>10</v>
      </c>
      <c r="G43" s="18"/>
      <c r="H43" s="18">
        <v>40000</v>
      </c>
      <c r="I43" s="11"/>
      <c r="J43" s="13">
        <v>8000</v>
      </c>
      <c r="K43" s="13">
        <v>14004.735532546754</v>
      </c>
      <c r="L43" s="13">
        <f t="shared" si="7"/>
        <v>24000</v>
      </c>
      <c r="M43" s="13">
        <f t="shared" si="8"/>
        <v>22627.416997969522</v>
      </c>
      <c r="N43" s="13">
        <f t="shared" si="9"/>
        <v>1372.5830020304784</v>
      </c>
      <c r="O43" s="13">
        <f t="shared" si="10"/>
        <v>46627.416997969522</v>
      </c>
      <c r="P43" s="11">
        <f t="shared" si="11"/>
        <v>24000</v>
      </c>
      <c r="Q43" s="13"/>
    </row>
    <row r="44" spans="2:17" x14ac:dyDescent="0.3">
      <c r="B44" s="149"/>
      <c r="C44" s="141" t="s">
        <v>62</v>
      </c>
      <c r="D44" s="141"/>
      <c r="E44" s="26">
        <v>1</v>
      </c>
      <c r="F44" s="26" t="s">
        <v>10</v>
      </c>
      <c r="G44" s="18"/>
      <c r="H44" s="18">
        <v>120000</v>
      </c>
      <c r="I44" s="11"/>
      <c r="J44" s="13">
        <v>85000</v>
      </c>
      <c r="K44" s="13">
        <v>350118.38831366884</v>
      </c>
      <c r="L44" s="13">
        <f t="shared" si="7"/>
        <v>102500</v>
      </c>
      <c r="M44" s="13">
        <f t="shared" si="8"/>
        <v>24748.737341529162</v>
      </c>
      <c r="N44" s="13">
        <f t="shared" si="9"/>
        <v>77751.262658470834</v>
      </c>
      <c r="O44" s="13">
        <f t="shared" si="10"/>
        <v>127248.73734152917</v>
      </c>
      <c r="P44" s="11">
        <f t="shared" si="11"/>
        <v>102500</v>
      </c>
      <c r="Q44" s="13"/>
    </row>
    <row r="45" spans="2:17" x14ac:dyDescent="0.3">
      <c r="B45" s="149"/>
      <c r="C45" s="141" t="s">
        <v>63</v>
      </c>
      <c r="D45" s="141"/>
      <c r="E45" s="26">
        <v>1</v>
      </c>
      <c r="F45" s="26" t="s">
        <v>10</v>
      </c>
      <c r="G45" s="18"/>
      <c r="H45" s="18">
        <v>250000</v>
      </c>
      <c r="I45" s="11"/>
      <c r="J45" s="13">
        <v>1200</v>
      </c>
      <c r="K45" s="13">
        <v>98033.148727827269</v>
      </c>
      <c r="L45" s="13">
        <f t="shared" si="7"/>
        <v>125600</v>
      </c>
      <c r="M45" s="13">
        <f t="shared" si="8"/>
        <v>175928.16715921302</v>
      </c>
      <c r="N45" s="13">
        <f t="shared" si="9"/>
        <v>-50328.167159213015</v>
      </c>
      <c r="O45" s="13">
        <f t="shared" si="10"/>
        <v>301528.16715921299</v>
      </c>
      <c r="P45" s="11">
        <f t="shared" si="11"/>
        <v>125600</v>
      </c>
      <c r="Q45" s="13"/>
    </row>
    <row r="46" spans="2:17" x14ac:dyDescent="0.3">
      <c r="B46" s="149"/>
      <c r="C46" s="141" t="s">
        <v>64</v>
      </c>
      <c r="D46" s="141"/>
      <c r="E46" s="26">
        <v>1</v>
      </c>
      <c r="F46" s="26" t="s">
        <v>10</v>
      </c>
      <c r="G46" s="18"/>
      <c r="H46" s="18">
        <v>8000</v>
      </c>
      <c r="I46" s="11"/>
      <c r="J46" s="13">
        <v>3000</v>
      </c>
      <c r="K46" s="13">
        <v>7002.3677662733771</v>
      </c>
      <c r="L46" s="13">
        <f t="shared" si="7"/>
        <v>5500</v>
      </c>
      <c r="M46" s="13">
        <f t="shared" si="8"/>
        <v>3535.5339059327375</v>
      </c>
      <c r="N46" s="13">
        <f t="shared" si="9"/>
        <v>1964.4660940672625</v>
      </c>
      <c r="O46" s="13">
        <f t="shared" si="10"/>
        <v>9035.533905932738</v>
      </c>
      <c r="P46" s="11">
        <f t="shared" si="11"/>
        <v>5500</v>
      </c>
      <c r="Q46" s="13"/>
    </row>
    <row r="47" spans="2:17" x14ac:dyDescent="0.3">
      <c r="B47" s="149"/>
      <c r="C47" s="141" t="s">
        <v>65</v>
      </c>
      <c r="D47" s="141"/>
      <c r="E47" s="26">
        <v>1</v>
      </c>
      <c r="F47" s="26" t="s">
        <v>10</v>
      </c>
      <c r="G47" s="18"/>
      <c r="H47" s="18">
        <v>45000</v>
      </c>
      <c r="I47" s="11"/>
      <c r="J47" s="13">
        <v>3000</v>
      </c>
      <c r="K47" s="13">
        <v>70023.677662733768</v>
      </c>
      <c r="L47" s="13">
        <f t="shared" si="7"/>
        <v>24000</v>
      </c>
      <c r="M47" s="13">
        <f t="shared" si="8"/>
        <v>29698.484809834998</v>
      </c>
      <c r="N47" s="13">
        <f>+L47-M47</f>
        <v>-5698.4848098349976</v>
      </c>
      <c r="O47" s="13">
        <f t="shared" si="10"/>
        <v>53698.484809834998</v>
      </c>
      <c r="P47" s="11">
        <f t="shared" si="11"/>
        <v>24000</v>
      </c>
      <c r="Q47" s="13"/>
    </row>
    <row r="48" spans="2:17" x14ac:dyDescent="0.3">
      <c r="B48" s="149"/>
      <c r="C48" s="141" t="s">
        <v>66</v>
      </c>
      <c r="D48" s="141"/>
      <c r="E48" s="26">
        <v>1</v>
      </c>
      <c r="F48" s="26" t="s">
        <v>10</v>
      </c>
      <c r="G48" s="18"/>
      <c r="H48" s="18">
        <v>25000</v>
      </c>
      <c r="I48" s="11"/>
      <c r="J48" s="13">
        <v>35000</v>
      </c>
      <c r="K48" s="13">
        <v>28009.471065093509</v>
      </c>
      <c r="L48" s="13">
        <f t="shared" si="7"/>
        <v>30000</v>
      </c>
      <c r="M48" s="13">
        <f t="shared" si="8"/>
        <v>7071.0678118654751</v>
      </c>
      <c r="N48" s="13">
        <f t="shared" si="9"/>
        <v>22928.932188134524</v>
      </c>
      <c r="O48" s="13">
        <f t="shared" si="10"/>
        <v>37071.067811865476</v>
      </c>
      <c r="P48" s="11">
        <f t="shared" si="11"/>
        <v>30000</v>
      </c>
      <c r="Q48" s="13"/>
    </row>
    <row r="49" spans="2:17" x14ac:dyDescent="0.3">
      <c r="B49" s="149"/>
      <c r="C49" s="141" t="s">
        <v>68</v>
      </c>
      <c r="D49" s="141"/>
      <c r="E49" s="26">
        <v>1</v>
      </c>
      <c r="F49" s="26" t="s">
        <v>10</v>
      </c>
      <c r="G49" s="18"/>
      <c r="H49" s="18">
        <v>15000</v>
      </c>
      <c r="I49" s="11"/>
      <c r="J49" s="13">
        <v>8000</v>
      </c>
      <c r="K49" s="13">
        <v>84028.413195280518</v>
      </c>
      <c r="L49" s="13">
        <f t="shared" si="7"/>
        <v>11500</v>
      </c>
      <c r="M49" s="13">
        <f t="shared" si="8"/>
        <v>4949.7474683058326</v>
      </c>
      <c r="N49" s="13">
        <f t="shared" si="9"/>
        <v>6550.2525316941674</v>
      </c>
      <c r="O49" s="13">
        <f t="shared" si="10"/>
        <v>16449.747468305832</v>
      </c>
      <c r="P49" s="11">
        <f t="shared" si="11"/>
        <v>11500</v>
      </c>
      <c r="Q49" s="13"/>
    </row>
    <row r="50" spans="2:17" x14ac:dyDescent="0.3">
      <c r="B50" s="149"/>
      <c r="C50" s="141" t="s">
        <v>67</v>
      </c>
      <c r="D50" s="141"/>
      <c r="E50" s="26">
        <v>1</v>
      </c>
      <c r="F50" s="26" t="s">
        <v>10</v>
      </c>
      <c r="G50" s="18"/>
      <c r="H50" s="18">
        <v>10000</v>
      </c>
      <c r="I50" s="11"/>
      <c r="J50" s="13">
        <v>15000</v>
      </c>
      <c r="K50" s="13">
        <v>42014.206597640259</v>
      </c>
      <c r="L50" s="13">
        <f t="shared" si="7"/>
        <v>12500</v>
      </c>
      <c r="M50" s="13">
        <f t="shared" si="8"/>
        <v>3535.5339059327375</v>
      </c>
      <c r="N50" s="13">
        <f t="shared" si="9"/>
        <v>8964.466094067262</v>
      </c>
      <c r="O50" s="13">
        <f t="shared" si="10"/>
        <v>16035.533905932738</v>
      </c>
      <c r="P50" s="11">
        <f t="shared" si="11"/>
        <v>12500</v>
      </c>
      <c r="Q50" s="13"/>
    </row>
    <row r="51" spans="2:17" x14ac:dyDescent="0.3">
      <c r="B51" s="149"/>
      <c r="C51" s="141" t="s">
        <v>69</v>
      </c>
      <c r="D51" s="141"/>
      <c r="E51" s="26">
        <v>1</v>
      </c>
      <c r="F51" s="26" t="s">
        <v>10</v>
      </c>
      <c r="G51" s="35"/>
      <c r="H51" s="18">
        <v>15000</v>
      </c>
      <c r="I51" s="11"/>
      <c r="J51" s="13">
        <v>20000</v>
      </c>
      <c r="K51" s="13">
        <v>35011.838831366884</v>
      </c>
      <c r="L51" s="13">
        <f t="shared" si="7"/>
        <v>17500</v>
      </c>
      <c r="M51" s="13">
        <f t="shared" si="8"/>
        <v>3535.5339059327375</v>
      </c>
      <c r="N51" s="13">
        <f t="shared" si="9"/>
        <v>13964.466094067262</v>
      </c>
      <c r="O51" s="13">
        <f t="shared" si="10"/>
        <v>21035.533905932738</v>
      </c>
      <c r="P51" s="11">
        <f t="shared" si="11"/>
        <v>17500</v>
      </c>
      <c r="Q51" s="13"/>
    </row>
    <row r="52" spans="2:17" x14ac:dyDescent="0.3">
      <c r="B52" s="149"/>
      <c r="C52" s="141" t="s">
        <v>70</v>
      </c>
      <c r="D52" s="141"/>
      <c r="E52" s="26">
        <v>1</v>
      </c>
      <c r="F52" s="26" t="s">
        <v>10</v>
      </c>
      <c r="G52" s="35"/>
      <c r="H52" s="18">
        <v>25000</v>
      </c>
      <c r="I52" s="11"/>
      <c r="J52" s="13">
        <v>60000</v>
      </c>
      <c r="K52" s="13">
        <v>140047.35532546754</v>
      </c>
      <c r="L52" s="13">
        <f t="shared" si="7"/>
        <v>42500</v>
      </c>
      <c r="M52" s="13">
        <f t="shared" si="8"/>
        <v>24748.737341529162</v>
      </c>
      <c r="N52" s="13">
        <f t="shared" si="9"/>
        <v>17751.262658470838</v>
      </c>
      <c r="O52" s="13">
        <f t="shared" si="10"/>
        <v>67248.737341529166</v>
      </c>
      <c r="P52" s="11">
        <f t="shared" si="11"/>
        <v>42500</v>
      </c>
      <c r="Q52" s="13"/>
    </row>
    <row r="53" spans="2:17" ht="148.35" customHeight="1" x14ac:dyDescent="0.3">
      <c r="B53" s="146" t="s">
        <v>114</v>
      </c>
      <c r="C53" s="37" t="s">
        <v>115</v>
      </c>
      <c r="D53" s="50" t="s">
        <v>123</v>
      </c>
      <c r="E53" s="17">
        <v>2</v>
      </c>
      <c r="F53" s="28" t="s">
        <v>124</v>
      </c>
      <c r="G53" s="18"/>
      <c r="H53" s="18"/>
      <c r="I53" s="13"/>
      <c r="J53" s="13"/>
      <c r="K53" s="13"/>
      <c r="L53" s="13"/>
      <c r="M53" s="13"/>
      <c r="N53" s="13"/>
      <c r="O53" s="13"/>
      <c r="P53" s="13"/>
      <c r="Q53" s="13">
        <v>415620</v>
      </c>
    </row>
    <row r="54" spans="2:17" ht="146.1" customHeight="1" x14ac:dyDescent="0.3">
      <c r="B54" s="147"/>
      <c r="C54" s="37" t="s">
        <v>116</v>
      </c>
      <c r="D54" s="50" t="s">
        <v>117</v>
      </c>
      <c r="E54" s="17">
        <v>1</v>
      </c>
      <c r="F54" s="28" t="s">
        <v>125</v>
      </c>
      <c r="G54" s="35"/>
      <c r="H54" s="18"/>
      <c r="I54" s="11"/>
      <c r="J54" s="13"/>
      <c r="K54" s="13"/>
      <c r="L54" s="13"/>
      <c r="M54" s="13"/>
      <c r="N54" s="13"/>
      <c r="O54" s="13"/>
      <c r="P54" s="11"/>
      <c r="Q54" s="13">
        <v>1650000</v>
      </c>
    </row>
    <row r="55" spans="2:17" ht="146.1" customHeight="1" x14ac:dyDescent="0.3">
      <c r="B55" s="147"/>
      <c r="C55" s="37" t="s">
        <v>118</v>
      </c>
      <c r="D55" s="50" t="s">
        <v>127</v>
      </c>
      <c r="E55" s="17">
        <v>2</v>
      </c>
      <c r="F55" s="28" t="s">
        <v>126</v>
      </c>
      <c r="G55" s="35"/>
      <c r="H55" s="18"/>
      <c r="I55" s="11"/>
      <c r="J55" s="13"/>
      <c r="K55" s="13"/>
      <c r="L55" s="13"/>
      <c r="M55" s="13"/>
      <c r="N55" s="13"/>
      <c r="O55" s="13"/>
      <c r="P55" s="11"/>
      <c r="Q55" s="13">
        <v>498744</v>
      </c>
    </row>
    <row r="56" spans="2:17" ht="191.1" customHeight="1" x14ac:dyDescent="0.3">
      <c r="B56" s="147"/>
      <c r="C56" s="37" t="s">
        <v>119</v>
      </c>
      <c r="D56" s="50" t="s">
        <v>121</v>
      </c>
      <c r="E56" s="17">
        <v>500</v>
      </c>
      <c r="F56" s="17" t="s">
        <v>10</v>
      </c>
      <c r="G56" s="35"/>
      <c r="H56" s="18"/>
      <c r="I56" s="11"/>
      <c r="J56" s="13"/>
      <c r="K56" s="13"/>
      <c r="L56" s="13"/>
      <c r="M56" s="13"/>
      <c r="N56" s="13"/>
      <c r="O56" s="13"/>
      <c r="P56" s="11"/>
      <c r="Q56" s="13">
        <v>243333.33333333334</v>
      </c>
    </row>
    <row r="57" spans="2:17" ht="156" x14ac:dyDescent="0.3">
      <c r="B57" s="148"/>
      <c r="C57" s="37" t="s">
        <v>120</v>
      </c>
      <c r="D57" s="50" t="s">
        <v>122</v>
      </c>
      <c r="E57" s="17">
        <v>50</v>
      </c>
      <c r="F57" s="17" t="s">
        <v>10</v>
      </c>
      <c r="G57" s="35"/>
      <c r="H57" s="18"/>
      <c r="I57" s="11"/>
      <c r="J57" s="13"/>
      <c r="K57" s="13"/>
      <c r="L57" s="13"/>
      <c r="M57" s="13"/>
      <c r="N57" s="13"/>
      <c r="O57" s="13"/>
      <c r="P57" s="11"/>
      <c r="Q57" s="13">
        <v>430000</v>
      </c>
    </row>
    <row r="58" spans="2:17" s="36" customFormat="1" ht="18" x14ac:dyDescent="0.3">
      <c r="B58" s="129" t="s">
        <v>98</v>
      </c>
      <c r="C58" s="130"/>
      <c r="D58" s="130"/>
      <c r="E58" s="130"/>
      <c r="F58" s="130"/>
      <c r="G58" s="130"/>
      <c r="H58" s="130"/>
      <c r="I58" s="130"/>
      <c r="J58" s="130"/>
      <c r="K58" s="130"/>
      <c r="L58" s="130"/>
      <c r="M58" s="130"/>
      <c r="N58" s="130"/>
      <c r="O58" s="130"/>
      <c r="P58" s="131"/>
      <c r="Q58" s="76">
        <f>SUM(Q4:Q31)+Q53+Q54+Q55+Q56+Q57</f>
        <v>225973372.1367552</v>
      </c>
    </row>
    <row r="59" spans="2:17" x14ac:dyDescent="0.3">
      <c r="C59" s="21"/>
      <c r="G59" s="47"/>
    </row>
    <row r="60" spans="2:17" x14ac:dyDescent="0.3">
      <c r="B60" s="1" t="s">
        <v>107</v>
      </c>
      <c r="G60" s="36"/>
    </row>
    <row r="61" spans="2:17" x14ac:dyDescent="0.3">
      <c r="B61" s="1" t="s">
        <v>108</v>
      </c>
      <c r="G61" s="36"/>
    </row>
    <row r="62" spans="2:17" x14ac:dyDescent="0.3">
      <c r="B62" s="1" t="s">
        <v>110</v>
      </c>
      <c r="G62" s="48"/>
      <c r="H62" s="12"/>
      <c r="I62" s="12"/>
    </row>
    <row r="63" spans="2:17" x14ac:dyDescent="0.3">
      <c r="G63" s="48"/>
      <c r="H63" s="12"/>
      <c r="I63" s="12"/>
    </row>
    <row r="64" spans="2:17" x14ac:dyDescent="0.3">
      <c r="B64" s="1" t="s">
        <v>106</v>
      </c>
      <c r="G64" s="36"/>
    </row>
    <row r="65" spans="7:7" x14ac:dyDescent="0.3">
      <c r="G65" s="36"/>
    </row>
    <row r="66" spans="7:7" x14ac:dyDescent="0.3">
      <c r="G66" s="36"/>
    </row>
    <row r="67" spans="7:7" x14ac:dyDescent="0.3">
      <c r="G67" s="36"/>
    </row>
    <row r="68" spans="7:7" x14ac:dyDescent="0.3">
      <c r="G68" s="36"/>
    </row>
    <row r="69" spans="7:7" x14ac:dyDescent="0.3">
      <c r="G69" s="36"/>
    </row>
    <row r="70" spans="7:7" x14ac:dyDescent="0.3">
      <c r="G70" s="36"/>
    </row>
    <row r="71" spans="7:7" x14ac:dyDescent="0.3">
      <c r="G71" s="36"/>
    </row>
    <row r="72" spans="7:7" x14ac:dyDescent="0.3">
      <c r="G72" s="36"/>
    </row>
    <row r="73" spans="7:7" x14ac:dyDescent="0.3">
      <c r="G73" s="36"/>
    </row>
    <row r="74" spans="7:7" x14ac:dyDescent="0.3">
      <c r="G74" s="36"/>
    </row>
    <row r="75" spans="7:7" x14ac:dyDescent="0.3">
      <c r="G75" s="36"/>
    </row>
    <row r="76" spans="7:7" x14ac:dyDescent="0.3">
      <c r="G76" s="36"/>
    </row>
    <row r="77" spans="7:7" x14ac:dyDescent="0.3">
      <c r="G77" s="36"/>
    </row>
    <row r="78" spans="7:7" x14ac:dyDescent="0.3">
      <c r="G78" s="36"/>
    </row>
    <row r="79" spans="7:7" x14ac:dyDescent="0.3">
      <c r="G79" s="36"/>
    </row>
    <row r="80" spans="7:7" x14ac:dyDescent="0.3">
      <c r="G80" s="36"/>
    </row>
    <row r="81" spans="7:7" x14ac:dyDescent="0.3">
      <c r="G81" s="36"/>
    </row>
    <row r="82" spans="7:7" x14ac:dyDescent="0.3">
      <c r="G82" s="36"/>
    </row>
    <row r="83" spans="7:7" x14ac:dyDescent="0.3">
      <c r="G83" s="36"/>
    </row>
    <row r="84" spans="7:7" x14ac:dyDescent="0.3">
      <c r="G84" s="36"/>
    </row>
    <row r="85" spans="7:7" x14ac:dyDescent="0.3">
      <c r="G85" s="36"/>
    </row>
    <row r="86" spans="7:7" x14ac:dyDescent="0.3">
      <c r="G86" s="36"/>
    </row>
    <row r="87" spans="7:7" x14ac:dyDescent="0.3">
      <c r="G87" s="36"/>
    </row>
    <row r="88" spans="7:7" x14ac:dyDescent="0.3">
      <c r="G88" s="36"/>
    </row>
    <row r="89" spans="7:7" x14ac:dyDescent="0.3">
      <c r="G89" s="36"/>
    </row>
    <row r="90" spans="7:7" x14ac:dyDescent="0.3">
      <c r="G90" s="36"/>
    </row>
    <row r="91" spans="7:7" x14ac:dyDescent="0.3">
      <c r="G91" s="36"/>
    </row>
    <row r="92" spans="7:7" x14ac:dyDescent="0.3">
      <c r="G92" s="36"/>
    </row>
    <row r="93" spans="7:7" x14ac:dyDescent="0.3">
      <c r="G93" s="36"/>
    </row>
    <row r="94" spans="7:7" x14ac:dyDescent="0.3">
      <c r="G94" s="36"/>
    </row>
    <row r="95" spans="7:7" x14ac:dyDescent="0.3">
      <c r="G95" s="36"/>
    </row>
    <row r="96" spans="7:7" x14ac:dyDescent="0.3">
      <c r="G96" s="36"/>
    </row>
    <row r="97" spans="7:7" x14ac:dyDescent="0.3">
      <c r="G97" s="36"/>
    </row>
    <row r="98" spans="7:7" x14ac:dyDescent="0.3">
      <c r="G98" s="36"/>
    </row>
    <row r="99" spans="7:7" x14ac:dyDescent="0.3">
      <c r="G99" s="36"/>
    </row>
    <row r="100" spans="7:7" x14ac:dyDescent="0.3">
      <c r="G100" s="36"/>
    </row>
    <row r="101" spans="7:7" x14ac:dyDescent="0.3">
      <c r="G101" s="36"/>
    </row>
    <row r="102" spans="7:7" x14ac:dyDescent="0.3">
      <c r="G102" s="36"/>
    </row>
    <row r="103" spans="7:7" x14ac:dyDescent="0.3">
      <c r="G103" s="36"/>
    </row>
    <row r="104" spans="7:7" x14ac:dyDescent="0.3">
      <c r="G104" s="36"/>
    </row>
    <row r="105" spans="7:7" x14ac:dyDescent="0.3">
      <c r="G105" s="36"/>
    </row>
    <row r="106" spans="7:7" x14ac:dyDescent="0.3">
      <c r="G106" s="36"/>
    </row>
    <row r="107" spans="7:7" x14ac:dyDescent="0.3">
      <c r="G107" s="36"/>
    </row>
    <row r="108" spans="7:7" x14ac:dyDescent="0.3">
      <c r="G108" s="36"/>
    </row>
    <row r="109" spans="7:7" x14ac:dyDescent="0.3">
      <c r="G109" s="36"/>
    </row>
    <row r="110" spans="7:7" x14ac:dyDescent="0.3">
      <c r="G110" s="36"/>
    </row>
    <row r="111" spans="7:7" x14ac:dyDescent="0.3">
      <c r="G111" s="36"/>
    </row>
    <row r="112" spans="7:7" x14ac:dyDescent="0.3">
      <c r="G112" s="36"/>
    </row>
    <row r="113" spans="7:7" x14ac:dyDescent="0.3">
      <c r="G113" s="36"/>
    </row>
    <row r="114" spans="7:7" x14ac:dyDescent="0.3">
      <c r="G114" s="36"/>
    </row>
    <row r="115" spans="7:7" x14ac:dyDescent="0.3">
      <c r="G115" s="36"/>
    </row>
    <row r="116" spans="7:7" x14ac:dyDescent="0.3">
      <c r="G116" s="36"/>
    </row>
    <row r="117" spans="7:7" x14ac:dyDescent="0.3">
      <c r="G117" s="36"/>
    </row>
    <row r="118" spans="7:7" x14ac:dyDescent="0.3">
      <c r="G118" s="36"/>
    </row>
  </sheetData>
  <mergeCells count="40">
    <mergeCell ref="B53:B57"/>
    <mergeCell ref="C45:D45"/>
    <mergeCell ref="B31:B52"/>
    <mergeCell ref="C32:D32"/>
    <mergeCell ref="C33:D33"/>
    <mergeCell ref="C34:D34"/>
    <mergeCell ref="C35:D35"/>
    <mergeCell ref="C36:D36"/>
    <mergeCell ref="C37:D37"/>
    <mergeCell ref="C44:D44"/>
    <mergeCell ref="C48:D48"/>
    <mergeCell ref="C49:D49"/>
    <mergeCell ref="C50:D50"/>
    <mergeCell ref="C38:D38"/>
    <mergeCell ref="C39:D39"/>
    <mergeCell ref="C52:D52"/>
    <mergeCell ref="C31:D31"/>
    <mergeCell ref="B13:B22"/>
    <mergeCell ref="C42:D42"/>
    <mergeCell ref="C43:D43"/>
    <mergeCell ref="C40:D40"/>
    <mergeCell ref="C41:D41"/>
    <mergeCell ref="C23:C29"/>
    <mergeCell ref="C14:C21"/>
    <mergeCell ref="Q2:Q3"/>
    <mergeCell ref="L2:P2"/>
    <mergeCell ref="B4:B5"/>
    <mergeCell ref="G4:O5"/>
    <mergeCell ref="B58:P58"/>
    <mergeCell ref="J23:J28"/>
    <mergeCell ref="F23:F28"/>
    <mergeCell ref="B23:B30"/>
    <mergeCell ref="B2:F2"/>
    <mergeCell ref="E23:E28"/>
    <mergeCell ref="C6:D6"/>
    <mergeCell ref="C47:D47"/>
    <mergeCell ref="C46:D46"/>
    <mergeCell ref="C51:D51"/>
    <mergeCell ref="B7:B10"/>
    <mergeCell ref="B11:B1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S118"/>
  <sheetViews>
    <sheetView showGridLines="0" topLeftCell="A10" zoomScale="82" workbookViewId="0">
      <selection activeCell="I20" sqref="I20:J20"/>
    </sheetView>
  </sheetViews>
  <sheetFormatPr baseColWidth="10" defaultColWidth="10.59765625" defaultRowHeight="15.6" x14ac:dyDescent="0.3"/>
  <cols>
    <col min="1" max="1" width="2.59765625" style="1" customWidth="1"/>
    <col min="2" max="2" width="30.59765625" style="1" customWidth="1"/>
    <col min="3" max="3" width="24.09765625" style="1" customWidth="1"/>
    <col min="4" max="4" width="62.59765625" style="1" customWidth="1"/>
    <col min="5" max="5" width="12.59765625" style="1" customWidth="1"/>
    <col min="6" max="6" width="14.5" style="1" customWidth="1"/>
    <col min="7" max="7" width="18.09765625" style="39" customWidth="1"/>
    <col min="8" max="8" width="17.5" style="1" customWidth="1"/>
    <col min="9" max="9" width="19.09765625" style="1" customWidth="1"/>
    <col min="10" max="11" width="18.09765625" style="1" customWidth="1"/>
    <col min="12" max="12" width="12.5" style="1" bestFit="1" customWidth="1"/>
    <col min="13" max="13" width="14" style="1" bestFit="1" customWidth="1"/>
    <col min="14" max="14" width="24" style="1" customWidth="1"/>
    <col min="15" max="15" width="22.59765625" style="1" customWidth="1"/>
    <col min="16" max="16" width="29.5" style="1" customWidth="1"/>
    <col min="17" max="17" width="27.09765625" style="1" customWidth="1"/>
    <col min="18" max="16384" width="10.59765625" style="1"/>
  </cols>
  <sheetData>
    <row r="1" spans="2:17" ht="22.35" customHeight="1" x14ac:dyDescent="0.3">
      <c r="G1" s="1"/>
    </row>
    <row r="2" spans="2:17" ht="57" customHeight="1" x14ac:dyDescent="0.3">
      <c r="B2" s="136" t="s">
        <v>109</v>
      </c>
      <c r="C2" s="137"/>
      <c r="D2" s="137"/>
      <c r="E2" s="137"/>
      <c r="F2" s="138"/>
      <c r="G2" s="34" t="s">
        <v>102</v>
      </c>
      <c r="H2" s="42" t="s">
        <v>103</v>
      </c>
      <c r="I2" s="43" t="s">
        <v>104</v>
      </c>
      <c r="J2" s="44" t="s">
        <v>88</v>
      </c>
      <c r="K2" s="45" t="s">
        <v>105</v>
      </c>
      <c r="L2" s="120" t="s">
        <v>94</v>
      </c>
      <c r="M2" s="120"/>
      <c r="N2" s="120"/>
      <c r="O2" s="120"/>
      <c r="P2" s="120"/>
      <c r="Q2" s="120" t="s">
        <v>95</v>
      </c>
    </row>
    <row r="3" spans="2:17" ht="98.1" customHeight="1" x14ac:dyDescent="0.3">
      <c r="B3" s="5" t="s">
        <v>0</v>
      </c>
      <c r="C3" s="5" t="s">
        <v>1</v>
      </c>
      <c r="D3" s="5" t="s">
        <v>13</v>
      </c>
      <c r="E3" s="5" t="s">
        <v>2</v>
      </c>
      <c r="F3" s="6" t="s">
        <v>3</v>
      </c>
      <c r="G3" s="34" t="s">
        <v>91</v>
      </c>
      <c r="H3" s="42" t="s">
        <v>91</v>
      </c>
      <c r="I3" s="43" t="s">
        <v>91</v>
      </c>
      <c r="J3" s="44" t="s">
        <v>91</v>
      </c>
      <c r="K3" s="45" t="s">
        <v>91</v>
      </c>
      <c r="L3" s="49" t="s">
        <v>92</v>
      </c>
      <c r="M3" s="49" t="s">
        <v>93</v>
      </c>
      <c r="N3" s="49" t="s">
        <v>111</v>
      </c>
      <c r="O3" s="49" t="s">
        <v>112</v>
      </c>
      <c r="P3" s="49" t="s">
        <v>97</v>
      </c>
      <c r="Q3" s="120"/>
    </row>
    <row r="4" spans="2:17" ht="84" customHeight="1" x14ac:dyDescent="0.3">
      <c r="B4" s="121" t="s">
        <v>4</v>
      </c>
      <c r="C4" s="2" t="s">
        <v>75</v>
      </c>
      <c r="D4" s="33" t="s">
        <v>147</v>
      </c>
      <c r="E4" s="41">
        <v>6</v>
      </c>
      <c r="F4" s="40" t="s">
        <v>9</v>
      </c>
      <c r="G4" s="156" t="s">
        <v>148</v>
      </c>
      <c r="H4" s="157"/>
      <c r="I4" s="157"/>
      <c r="J4" s="157"/>
      <c r="K4" s="157"/>
      <c r="L4" s="157"/>
      <c r="M4" s="157"/>
      <c r="N4" s="157"/>
      <c r="O4" s="158"/>
      <c r="P4" s="46">
        <f>5640000*100%</f>
        <v>5640000</v>
      </c>
      <c r="Q4" s="46">
        <f>+P4*E4</f>
        <v>33840000</v>
      </c>
    </row>
    <row r="5" spans="2:17" ht="101.1" customHeight="1" x14ac:dyDescent="0.3">
      <c r="B5" s="122"/>
      <c r="C5" s="8" t="s">
        <v>8</v>
      </c>
      <c r="D5" s="14" t="s">
        <v>150</v>
      </c>
      <c r="E5" s="41">
        <v>6</v>
      </c>
      <c r="F5" s="40" t="s">
        <v>9</v>
      </c>
      <c r="G5" s="156" t="s">
        <v>149</v>
      </c>
      <c r="H5" s="157"/>
      <c r="I5" s="157"/>
      <c r="J5" s="157"/>
      <c r="K5" s="157"/>
      <c r="L5" s="157"/>
      <c r="M5" s="157"/>
      <c r="N5" s="157"/>
      <c r="O5" s="158"/>
      <c r="P5" s="46">
        <v>2064000</v>
      </c>
      <c r="Q5" s="46">
        <f>+P5*E5</f>
        <v>12384000</v>
      </c>
    </row>
    <row r="6" spans="2:17" ht="118.35" customHeight="1" x14ac:dyDescent="0.3">
      <c r="B6" s="3" t="s">
        <v>26</v>
      </c>
      <c r="C6" s="140" t="s">
        <v>38</v>
      </c>
      <c r="D6" s="140"/>
      <c r="E6" s="4">
        <v>1</v>
      </c>
      <c r="F6" s="4" t="s">
        <v>10</v>
      </c>
      <c r="G6" s="18">
        <v>43621428</v>
      </c>
      <c r="H6" s="18">
        <v>26900000</v>
      </c>
      <c r="I6" s="13">
        <v>47940000</v>
      </c>
      <c r="J6" s="18">
        <v>8000000</v>
      </c>
      <c r="K6" s="38">
        <v>152120837.82807609</v>
      </c>
      <c r="L6" s="13">
        <f>AVERAGE(G6,H6,I6,J6)</f>
        <v>31615357</v>
      </c>
      <c r="M6" s="13">
        <f>STDEV(G6:J6)</f>
        <v>18171033.614055347</v>
      </c>
      <c r="N6" s="18">
        <f>+L6-M6</f>
        <v>13444323.385944653</v>
      </c>
      <c r="O6" s="18">
        <f>+L6+M6</f>
        <v>49786390.61405535</v>
      </c>
      <c r="P6" s="13">
        <f>AVERAGE(H6,J6,G6)</f>
        <v>26173809.333333332</v>
      </c>
      <c r="Q6" s="13">
        <f>+P6*E6</f>
        <v>26173809.333333332</v>
      </c>
    </row>
    <row r="7" spans="2:17" ht="66" customHeight="1" x14ac:dyDescent="0.3">
      <c r="B7" s="142" t="s">
        <v>11</v>
      </c>
      <c r="C7" s="15" t="s">
        <v>40</v>
      </c>
      <c r="D7" s="16" t="s">
        <v>39</v>
      </c>
      <c r="E7" s="17">
        <v>1</v>
      </c>
      <c r="F7" s="17" t="s">
        <v>10</v>
      </c>
      <c r="G7" s="18">
        <v>10572000</v>
      </c>
      <c r="H7" s="18">
        <v>12000000</v>
      </c>
      <c r="I7" s="13">
        <v>14280000</v>
      </c>
      <c r="J7" s="38">
        <v>1500000</v>
      </c>
      <c r="K7" s="18">
        <v>11203788.426037403</v>
      </c>
      <c r="L7" s="13">
        <f t="shared" ref="L7:L30" si="0">AVERAGE(G7,H7,I7,J7,K7)</f>
        <v>9911157.6852074806</v>
      </c>
      <c r="M7" s="13">
        <f t="shared" ref="M7:M30" si="1">STDEV(G7,H7,I7,J7,K7)</f>
        <v>4906761.2992220521</v>
      </c>
      <c r="N7" s="18">
        <f>+L7-M7</f>
        <v>5004396.3859854285</v>
      </c>
      <c r="O7" s="18">
        <f t="shared" ref="O7:O30" si="2">+L7+M7</f>
        <v>14817918.984429533</v>
      </c>
      <c r="P7" s="13">
        <f>AVERAGE(H7,I7,K7)</f>
        <v>12494596.142012468</v>
      </c>
      <c r="Q7" s="13">
        <f t="shared" ref="Q7:Q30" si="3">+P7*E7</f>
        <v>12494596.142012468</v>
      </c>
    </row>
    <row r="8" spans="2:17" ht="31.2" x14ac:dyDescent="0.3">
      <c r="B8" s="142"/>
      <c r="C8" s="15" t="s">
        <v>15</v>
      </c>
      <c r="D8" s="22" t="s">
        <v>41</v>
      </c>
      <c r="E8" s="20">
        <v>5000</v>
      </c>
      <c r="F8" s="17" t="s">
        <v>12</v>
      </c>
      <c r="G8" s="18">
        <v>2000</v>
      </c>
      <c r="H8" s="18">
        <v>2500</v>
      </c>
      <c r="I8" s="13">
        <v>2380</v>
      </c>
      <c r="J8" s="13">
        <v>2500</v>
      </c>
      <c r="K8" s="38">
        <v>15236.508041576371</v>
      </c>
      <c r="L8" s="13">
        <f t="shared" si="0"/>
        <v>4923.3016083152743</v>
      </c>
      <c r="M8" s="13">
        <f t="shared" si="1"/>
        <v>5768.9055216050856</v>
      </c>
      <c r="N8" s="18">
        <f>+L8-M8</f>
        <v>-845.60391328981132</v>
      </c>
      <c r="O8" s="18">
        <f t="shared" si="2"/>
        <v>10692.20712992036</v>
      </c>
      <c r="P8" s="13">
        <f>AVERAGE(H8,I8,J8,G8)</f>
        <v>2345</v>
      </c>
      <c r="Q8" s="13">
        <f t="shared" si="3"/>
        <v>11725000</v>
      </c>
    </row>
    <row r="9" spans="2:17" ht="55.35" customHeight="1" x14ac:dyDescent="0.3">
      <c r="B9" s="142"/>
      <c r="C9" s="15" t="s">
        <v>16</v>
      </c>
      <c r="D9" s="22" t="s">
        <v>41</v>
      </c>
      <c r="E9" s="20">
        <v>5000</v>
      </c>
      <c r="F9" s="17" t="s">
        <v>12</v>
      </c>
      <c r="G9" s="38">
        <v>14300</v>
      </c>
      <c r="H9" s="18">
        <v>2500</v>
      </c>
      <c r="I9" s="13">
        <v>2380</v>
      </c>
      <c r="J9" s="13">
        <v>2500</v>
      </c>
      <c r="K9" s="38">
        <v>15236.508041576401</v>
      </c>
      <c r="L9" s="13">
        <f t="shared" si="0"/>
        <v>7383.3016083152806</v>
      </c>
      <c r="M9" s="13">
        <f t="shared" si="1"/>
        <v>6749.8122956173238</v>
      </c>
      <c r="N9" s="18">
        <f t="shared" ref="N9:N30" si="4">+L9-M9</f>
        <v>633.48931269795685</v>
      </c>
      <c r="O9" s="18">
        <f t="shared" si="2"/>
        <v>14133.113903932604</v>
      </c>
      <c r="P9" s="13">
        <f>AVERAGE(H9,I9,J9)</f>
        <v>2460</v>
      </c>
      <c r="Q9" s="13">
        <f t="shared" si="3"/>
        <v>12300000</v>
      </c>
    </row>
    <row r="10" spans="2:17" ht="67.349999999999994" customHeight="1" x14ac:dyDescent="0.3">
      <c r="B10" s="142"/>
      <c r="C10" s="15" t="s">
        <v>14</v>
      </c>
      <c r="D10" s="16" t="s">
        <v>27</v>
      </c>
      <c r="E10" s="17">
        <v>1</v>
      </c>
      <c r="F10" s="17" t="s">
        <v>10</v>
      </c>
      <c r="G10" s="18">
        <v>40000000</v>
      </c>
      <c r="H10" s="38">
        <v>45000000</v>
      </c>
      <c r="I10" s="18">
        <v>21420000</v>
      </c>
      <c r="J10" s="38">
        <v>3500000</v>
      </c>
      <c r="K10" s="18">
        <v>6158862.5451480858</v>
      </c>
      <c r="L10" s="13">
        <f t="shared" si="0"/>
        <v>23215772.509029619</v>
      </c>
      <c r="M10" s="13">
        <f t="shared" si="1"/>
        <v>18967983.03652072</v>
      </c>
      <c r="N10" s="18">
        <f t="shared" si="4"/>
        <v>4247789.4725088999</v>
      </c>
      <c r="O10" s="18">
        <f>+L10+M10</f>
        <v>42183755.545550339</v>
      </c>
      <c r="P10" s="13">
        <f>AVERAGE(G10,I10,K10)</f>
        <v>22526287.515049364</v>
      </c>
      <c r="Q10" s="13">
        <f t="shared" si="3"/>
        <v>22526287.515049364</v>
      </c>
    </row>
    <row r="11" spans="2:17" ht="46.8" x14ac:dyDescent="0.3">
      <c r="B11" s="143" t="s">
        <v>28</v>
      </c>
      <c r="C11" s="15" t="s">
        <v>19</v>
      </c>
      <c r="D11" s="16" t="s">
        <v>42</v>
      </c>
      <c r="E11" s="17">
        <v>1</v>
      </c>
      <c r="F11" s="17" t="s">
        <v>10</v>
      </c>
      <c r="G11" s="38">
        <v>10000000</v>
      </c>
      <c r="H11" s="18">
        <v>1000000</v>
      </c>
      <c r="I11" s="18">
        <v>1190000</v>
      </c>
      <c r="J11" s="18">
        <v>150000</v>
      </c>
      <c r="K11" s="18">
        <v>5293790.0313026728</v>
      </c>
      <c r="L11" s="13">
        <f t="shared" si="0"/>
        <v>3526758.0062605343</v>
      </c>
      <c r="M11" s="13">
        <f t="shared" si="1"/>
        <v>4131364.8689599442</v>
      </c>
      <c r="N11" s="18">
        <f t="shared" si="4"/>
        <v>-604606.86269940995</v>
      </c>
      <c r="O11" s="18">
        <f>+L11+M11</f>
        <v>7658122.8752204785</v>
      </c>
      <c r="P11" s="13">
        <f>AVERAGE(H11,I11,J11,K11)</f>
        <v>1908447.5078256682</v>
      </c>
      <c r="Q11" s="13">
        <f t="shared" si="3"/>
        <v>1908447.5078256682</v>
      </c>
    </row>
    <row r="12" spans="2:17" ht="66" customHeight="1" x14ac:dyDescent="0.3">
      <c r="B12" s="143"/>
      <c r="C12" s="16" t="s">
        <v>18</v>
      </c>
      <c r="D12" s="22" t="s">
        <v>29</v>
      </c>
      <c r="E12" s="17">
        <v>10</v>
      </c>
      <c r="F12" s="17" t="s">
        <v>12</v>
      </c>
      <c r="G12" s="18">
        <v>500000</v>
      </c>
      <c r="H12" s="18">
        <v>550000</v>
      </c>
      <c r="I12" s="38">
        <v>47600</v>
      </c>
      <c r="J12" s="18">
        <v>250000</v>
      </c>
      <c r="K12" s="38">
        <v>930992.80399711058</v>
      </c>
      <c r="L12" s="13">
        <f t="shared" si="0"/>
        <v>455718.56079942209</v>
      </c>
      <c r="M12" s="13">
        <f t="shared" si="1"/>
        <v>333772.50029358297</v>
      </c>
      <c r="N12" s="18">
        <f t="shared" si="4"/>
        <v>121946.06050583912</v>
      </c>
      <c r="O12" s="18">
        <f t="shared" si="2"/>
        <v>789491.06109300512</v>
      </c>
      <c r="P12" s="13">
        <f>AVERAGE(G12,H12,J12)</f>
        <v>433333.33333333331</v>
      </c>
      <c r="Q12" s="13">
        <f t="shared" si="3"/>
        <v>4333333.333333333</v>
      </c>
    </row>
    <row r="13" spans="2:17" ht="51" customHeight="1" x14ac:dyDescent="0.3">
      <c r="B13" s="145" t="s">
        <v>17</v>
      </c>
      <c r="C13" s="16" t="s">
        <v>20</v>
      </c>
      <c r="D13" s="19" t="s">
        <v>43</v>
      </c>
      <c r="E13" s="17">
        <v>2</v>
      </c>
      <c r="F13" s="17" t="s">
        <v>22</v>
      </c>
      <c r="G13" s="18">
        <v>10428500</v>
      </c>
      <c r="H13" s="18">
        <v>3500000</v>
      </c>
      <c r="I13" s="18">
        <v>2142000</v>
      </c>
      <c r="J13" s="18">
        <v>2000000</v>
      </c>
      <c r="K13" s="38">
        <v>17859398.940524921</v>
      </c>
      <c r="L13" s="13">
        <f t="shared" si="0"/>
        <v>7185979.788104984</v>
      </c>
      <c r="M13" s="13">
        <f t="shared" si="1"/>
        <v>6898521.2036993103</v>
      </c>
      <c r="N13" s="18">
        <f t="shared" si="4"/>
        <v>287458.58440567367</v>
      </c>
      <c r="O13" s="18">
        <f t="shared" si="2"/>
        <v>14084500.991804294</v>
      </c>
      <c r="P13" s="13">
        <f>AVERAGE(H13,I13,G13,J13)</f>
        <v>4517625</v>
      </c>
      <c r="Q13" s="13">
        <f t="shared" si="3"/>
        <v>9035250</v>
      </c>
    </row>
    <row r="14" spans="2:17" ht="62.4" x14ac:dyDescent="0.3">
      <c r="B14" s="145"/>
      <c r="C14" s="143" t="s">
        <v>21</v>
      </c>
      <c r="D14" s="16" t="s">
        <v>44</v>
      </c>
      <c r="E14" s="17">
        <v>1</v>
      </c>
      <c r="F14" s="17" t="s">
        <v>22</v>
      </c>
      <c r="G14" s="18">
        <v>2357142</v>
      </c>
      <c r="H14" s="18">
        <v>8000000</v>
      </c>
      <c r="I14" s="18">
        <v>1190000</v>
      </c>
      <c r="J14" s="18">
        <v>700000</v>
      </c>
      <c r="K14" s="38">
        <v>9629936.2468897998</v>
      </c>
      <c r="L14" s="13">
        <f t="shared" si="0"/>
        <v>4375415.6493779598</v>
      </c>
      <c r="M14" s="13">
        <f t="shared" si="1"/>
        <v>4137528.8519603768</v>
      </c>
      <c r="N14" s="18">
        <f t="shared" si="4"/>
        <v>237886.79741758294</v>
      </c>
      <c r="O14" s="18">
        <f t="shared" si="2"/>
        <v>8512944.5013383366</v>
      </c>
      <c r="P14" s="13">
        <f>AVERAGE(H14,I14,G14,J14)</f>
        <v>3061785.5</v>
      </c>
      <c r="Q14" s="13">
        <f t="shared" si="3"/>
        <v>3061785.5</v>
      </c>
    </row>
    <row r="15" spans="2:17" ht="36" customHeight="1" x14ac:dyDescent="0.3">
      <c r="B15" s="145"/>
      <c r="C15" s="143"/>
      <c r="D15" s="22" t="s">
        <v>45</v>
      </c>
      <c r="E15" s="17">
        <v>25</v>
      </c>
      <c r="F15" s="17" t="s">
        <v>12</v>
      </c>
      <c r="G15" s="38">
        <v>35715</v>
      </c>
      <c r="H15" s="18">
        <v>20000</v>
      </c>
      <c r="I15" s="38">
        <v>35700</v>
      </c>
      <c r="J15" s="38">
        <v>15000</v>
      </c>
      <c r="K15" s="18">
        <v>25208.523958584155</v>
      </c>
      <c r="L15" s="13">
        <f t="shared" si="0"/>
        <v>26324.704791716831</v>
      </c>
      <c r="M15" s="13">
        <f t="shared" si="1"/>
        <v>9294.7632206973976</v>
      </c>
      <c r="N15" s="18">
        <f t="shared" si="4"/>
        <v>17029.941571019433</v>
      </c>
      <c r="O15" s="18">
        <f t="shared" si="2"/>
        <v>35619.468012414232</v>
      </c>
      <c r="P15" s="13">
        <f>AVERAGE(H15,K15)</f>
        <v>22604.261979292078</v>
      </c>
      <c r="Q15" s="13">
        <f t="shared" si="3"/>
        <v>565106.54948230193</v>
      </c>
    </row>
    <row r="16" spans="2:17" ht="31.2" x14ac:dyDescent="0.3">
      <c r="B16" s="145"/>
      <c r="C16" s="143"/>
      <c r="D16" s="16" t="s">
        <v>46</v>
      </c>
      <c r="E16" s="17">
        <v>1</v>
      </c>
      <c r="F16" s="17" t="s">
        <v>22</v>
      </c>
      <c r="G16" s="18">
        <v>2357142</v>
      </c>
      <c r="H16" s="18">
        <v>6000000</v>
      </c>
      <c r="I16" s="18">
        <v>1190000</v>
      </c>
      <c r="J16" s="18">
        <v>700000</v>
      </c>
      <c r="K16" s="38">
        <v>8929699.4702624604</v>
      </c>
      <c r="L16" s="13">
        <f t="shared" si="0"/>
        <v>3835368.2940524919</v>
      </c>
      <c r="M16" s="13">
        <f t="shared" si="1"/>
        <v>3523191.070686277</v>
      </c>
      <c r="N16" s="18">
        <f t="shared" si="4"/>
        <v>312177.22336621489</v>
      </c>
      <c r="O16" s="18">
        <f t="shared" si="2"/>
        <v>7358559.3647387689</v>
      </c>
      <c r="P16" s="13">
        <f>AVERAGE(H16,I16,J16)</f>
        <v>2630000</v>
      </c>
      <c r="Q16" s="13">
        <f t="shared" si="3"/>
        <v>2630000</v>
      </c>
    </row>
    <row r="17" spans="2:19" x14ac:dyDescent="0.3">
      <c r="B17" s="145"/>
      <c r="C17" s="143"/>
      <c r="D17" s="16" t="s">
        <v>49</v>
      </c>
      <c r="E17" s="17">
        <v>25</v>
      </c>
      <c r="F17" s="17" t="s">
        <v>12</v>
      </c>
      <c r="G17" s="38">
        <v>35715</v>
      </c>
      <c r="H17" s="18">
        <v>20000</v>
      </c>
      <c r="I17" s="38">
        <v>35700</v>
      </c>
      <c r="J17" s="18">
        <v>15000</v>
      </c>
      <c r="K17" s="18">
        <v>25208.523958584155</v>
      </c>
      <c r="L17" s="13">
        <f t="shared" si="0"/>
        <v>26324.704791716831</v>
      </c>
      <c r="M17" s="13">
        <f t="shared" si="1"/>
        <v>9294.7632206973976</v>
      </c>
      <c r="N17" s="18">
        <f t="shared" si="4"/>
        <v>17029.941571019433</v>
      </c>
      <c r="O17" s="18">
        <f t="shared" si="2"/>
        <v>35619.468012414232</v>
      </c>
      <c r="P17" s="13">
        <f>AVERAGE(H17,J17,K17)</f>
        <v>20069.50798619472</v>
      </c>
      <c r="Q17" s="13">
        <f t="shared" si="3"/>
        <v>501737.69965486799</v>
      </c>
    </row>
    <row r="18" spans="2:19" ht="31.2" x14ac:dyDescent="0.3">
      <c r="B18" s="145"/>
      <c r="C18" s="143"/>
      <c r="D18" s="16" t="s">
        <v>48</v>
      </c>
      <c r="E18" s="17">
        <v>1</v>
      </c>
      <c r="F18" s="17" t="s">
        <v>22</v>
      </c>
      <c r="G18" s="18">
        <v>2357142</v>
      </c>
      <c r="H18" s="18">
        <v>6000000</v>
      </c>
      <c r="I18" s="18">
        <v>1190000</v>
      </c>
      <c r="J18" s="18">
        <v>700000</v>
      </c>
      <c r="K18" s="38">
        <v>8929699.4702624604</v>
      </c>
      <c r="L18" s="13">
        <f t="shared" si="0"/>
        <v>3835368.2940524919</v>
      </c>
      <c r="M18" s="13">
        <f t="shared" si="1"/>
        <v>3523191.070686277</v>
      </c>
      <c r="N18" s="18">
        <f t="shared" si="4"/>
        <v>312177.22336621489</v>
      </c>
      <c r="O18" s="18">
        <f t="shared" si="2"/>
        <v>7358559.3647387689</v>
      </c>
      <c r="P18" s="13">
        <f>AVERAGE(H18,I18,J18,G18)</f>
        <v>2561785.5</v>
      </c>
      <c r="Q18" s="13">
        <f t="shared" si="3"/>
        <v>2561785.5</v>
      </c>
    </row>
    <row r="19" spans="2:19" x14ac:dyDescent="0.3">
      <c r="B19" s="145"/>
      <c r="C19" s="143"/>
      <c r="D19" s="16" t="s">
        <v>47</v>
      </c>
      <c r="E19" s="17">
        <v>25</v>
      </c>
      <c r="F19" s="17" t="s">
        <v>12</v>
      </c>
      <c r="G19" s="38">
        <v>35715</v>
      </c>
      <c r="H19" s="18">
        <v>20000</v>
      </c>
      <c r="I19" s="18">
        <v>35700</v>
      </c>
      <c r="J19" s="38">
        <v>15000</v>
      </c>
      <c r="K19" s="18">
        <v>25208.523958584155</v>
      </c>
      <c r="L19" s="13">
        <f t="shared" si="0"/>
        <v>26324.704791716831</v>
      </c>
      <c r="M19" s="13">
        <f t="shared" si="1"/>
        <v>9294.7632206973976</v>
      </c>
      <c r="N19" s="18">
        <f t="shared" si="4"/>
        <v>17029.941571019433</v>
      </c>
      <c r="O19" s="18">
        <f t="shared" si="2"/>
        <v>35619.468012414232</v>
      </c>
      <c r="P19" s="13">
        <f>AVERAGE(H19,I19,K19)</f>
        <v>26969.507986194716</v>
      </c>
      <c r="Q19" s="13">
        <f t="shared" si="3"/>
        <v>674237.69965486787</v>
      </c>
    </row>
    <row r="20" spans="2:19" ht="31.2" x14ac:dyDescent="0.3">
      <c r="B20" s="145"/>
      <c r="C20" s="143"/>
      <c r="D20" s="16" t="s">
        <v>50</v>
      </c>
      <c r="E20" s="23">
        <v>1</v>
      </c>
      <c r="F20" s="23" t="s">
        <v>22</v>
      </c>
      <c r="G20" s="18">
        <v>2357142</v>
      </c>
      <c r="H20" s="18">
        <v>6000000</v>
      </c>
      <c r="I20" s="18">
        <v>952000</v>
      </c>
      <c r="J20" s="18">
        <v>500000</v>
      </c>
      <c r="K20" s="38">
        <v>8929699.4702624604</v>
      </c>
      <c r="L20" s="13">
        <f t="shared" si="0"/>
        <v>3747768.2940524919</v>
      </c>
      <c r="M20" s="13">
        <f t="shared" si="1"/>
        <v>3613278.2589998529</v>
      </c>
      <c r="N20" s="18">
        <f t="shared" si="4"/>
        <v>134490.03505263897</v>
      </c>
      <c r="O20" s="18">
        <f t="shared" si="2"/>
        <v>7361046.5530523453</v>
      </c>
      <c r="P20" s="13">
        <f>AVERAGE(H20,I20,J20,G20)</f>
        <v>2452285.5</v>
      </c>
      <c r="Q20" s="13">
        <f t="shared" si="3"/>
        <v>2452285.5</v>
      </c>
    </row>
    <row r="21" spans="2:19" x14ac:dyDescent="0.3">
      <c r="B21" s="145"/>
      <c r="C21" s="143"/>
      <c r="D21" s="16" t="s">
        <v>51</v>
      </c>
      <c r="E21" s="23">
        <v>25</v>
      </c>
      <c r="F21" s="23" t="s">
        <v>12</v>
      </c>
      <c r="G21" s="18">
        <v>35715</v>
      </c>
      <c r="H21" s="18">
        <v>20000</v>
      </c>
      <c r="I21" s="38">
        <v>35700</v>
      </c>
      <c r="J21" s="38">
        <v>15000</v>
      </c>
      <c r="K21" s="18">
        <v>25208.523958584155</v>
      </c>
      <c r="L21" s="13">
        <f t="shared" si="0"/>
        <v>26324.704791716831</v>
      </c>
      <c r="M21" s="13">
        <f t="shared" si="1"/>
        <v>9294.7632206973976</v>
      </c>
      <c r="N21" s="18">
        <f t="shared" si="4"/>
        <v>17029.941571019433</v>
      </c>
      <c r="O21" s="18">
        <f t="shared" si="2"/>
        <v>35619.468012414232</v>
      </c>
      <c r="P21" s="13">
        <f>AVERAGE(H21,G21,K21)</f>
        <v>26974.507986194716</v>
      </c>
      <c r="Q21" s="13">
        <f t="shared" si="3"/>
        <v>674362.69965486787</v>
      </c>
    </row>
    <row r="22" spans="2:19" ht="163.35" customHeight="1" x14ac:dyDescent="0.3">
      <c r="B22" s="145"/>
      <c r="C22" s="28" t="s">
        <v>54</v>
      </c>
      <c r="D22" s="16" t="s">
        <v>53</v>
      </c>
      <c r="E22" s="23">
        <v>1</v>
      </c>
      <c r="F22" s="23" t="s">
        <v>9</v>
      </c>
      <c r="G22" s="18">
        <v>8571428</v>
      </c>
      <c r="H22" s="18">
        <v>8000000</v>
      </c>
      <c r="I22" s="38">
        <v>11900000</v>
      </c>
      <c r="J22" s="38">
        <v>4000000</v>
      </c>
      <c r="K22" s="18">
        <v>8929699.4702624604</v>
      </c>
      <c r="L22" s="13">
        <f t="shared" si="0"/>
        <v>8280225.4940524921</v>
      </c>
      <c r="M22" s="13">
        <f t="shared" si="1"/>
        <v>2828791.235961285</v>
      </c>
      <c r="N22" s="18">
        <f>+L22-M22</f>
        <v>5451434.2580912076</v>
      </c>
      <c r="O22" s="18">
        <f t="shared" si="2"/>
        <v>11109016.730013777</v>
      </c>
      <c r="P22" s="13">
        <f>AVERAGE(G22,H22,K22)</f>
        <v>8500375.8234208208</v>
      </c>
      <c r="Q22" s="13">
        <f t="shared" si="3"/>
        <v>8500375.8234208208</v>
      </c>
    </row>
    <row r="23" spans="2:19" ht="16.350000000000001" customHeight="1" x14ac:dyDescent="0.3">
      <c r="B23" s="135" t="s">
        <v>32</v>
      </c>
      <c r="C23" s="135" t="s">
        <v>82</v>
      </c>
      <c r="D23" s="16" t="s">
        <v>83</v>
      </c>
      <c r="E23" s="139">
        <v>1</v>
      </c>
      <c r="F23" s="135" t="s">
        <v>96</v>
      </c>
      <c r="G23" s="132">
        <v>4160712</v>
      </c>
      <c r="H23" s="132">
        <v>1235000</v>
      </c>
      <c r="I23" s="132">
        <v>3712800</v>
      </c>
      <c r="J23" s="153">
        <v>18000000</v>
      </c>
      <c r="K23" s="132">
        <v>5907897.6840000004</v>
      </c>
      <c r="L23" s="150">
        <f t="shared" si="0"/>
        <v>6603281.9368000003</v>
      </c>
      <c r="M23" s="150">
        <f t="shared" si="1"/>
        <v>6586126.0720398212</v>
      </c>
      <c r="N23" s="132">
        <f>+L23-M23</f>
        <v>17155.864760179073</v>
      </c>
      <c r="O23" s="132">
        <f t="shared" si="2"/>
        <v>13189408.008839821</v>
      </c>
      <c r="P23" s="150">
        <f>AVERAGE(H23,I23,J23,G23)</f>
        <v>6777128</v>
      </c>
      <c r="Q23" s="150">
        <f t="shared" si="3"/>
        <v>6777128</v>
      </c>
    </row>
    <row r="24" spans="2:19" x14ac:dyDescent="0.3">
      <c r="B24" s="135"/>
      <c r="C24" s="135"/>
      <c r="D24" s="16" t="s">
        <v>35</v>
      </c>
      <c r="E24" s="139"/>
      <c r="F24" s="135"/>
      <c r="G24" s="133"/>
      <c r="H24" s="133"/>
      <c r="I24" s="133"/>
      <c r="J24" s="154"/>
      <c r="K24" s="133"/>
      <c r="L24" s="151"/>
      <c r="M24" s="151"/>
      <c r="N24" s="133"/>
      <c r="O24" s="133"/>
      <c r="P24" s="151"/>
      <c r="Q24" s="151"/>
    </row>
    <row r="25" spans="2:19" x14ac:dyDescent="0.3">
      <c r="B25" s="135"/>
      <c r="C25" s="135"/>
      <c r="D25" s="16" t="s">
        <v>36</v>
      </c>
      <c r="E25" s="139"/>
      <c r="F25" s="135"/>
      <c r="G25" s="133"/>
      <c r="H25" s="133"/>
      <c r="I25" s="133"/>
      <c r="J25" s="154"/>
      <c r="K25" s="133"/>
      <c r="L25" s="151"/>
      <c r="M25" s="151"/>
      <c r="N25" s="133"/>
      <c r="O25" s="133"/>
      <c r="P25" s="151"/>
      <c r="Q25" s="151"/>
    </row>
    <row r="26" spans="2:19" x14ac:dyDescent="0.3">
      <c r="B26" s="135"/>
      <c r="C26" s="135"/>
      <c r="D26" s="16" t="s">
        <v>33</v>
      </c>
      <c r="E26" s="139"/>
      <c r="F26" s="135"/>
      <c r="G26" s="133"/>
      <c r="H26" s="133"/>
      <c r="I26" s="133"/>
      <c r="J26" s="154"/>
      <c r="K26" s="133"/>
      <c r="L26" s="151"/>
      <c r="M26" s="151"/>
      <c r="N26" s="133"/>
      <c r="O26" s="133"/>
      <c r="P26" s="151"/>
      <c r="Q26" s="151"/>
    </row>
    <row r="27" spans="2:19" x14ac:dyDescent="0.3">
      <c r="B27" s="135"/>
      <c r="C27" s="135"/>
      <c r="D27" s="29" t="s">
        <v>76</v>
      </c>
      <c r="E27" s="139"/>
      <c r="F27" s="135"/>
      <c r="G27" s="133"/>
      <c r="H27" s="133"/>
      <c r="I27" s="133"/>
      <c r="J27" s="154"/>
      <c r="K27" s="133"/>
      <c r="L27" s="151"/>
      <c r="M27" s="151"/>
      <c r="N27" s="133"/>
      <c r="O27" s="133"/>
      <c r="P27" s="151"/>
      <c r="Q27" s="151"/>
    </row>
    <row r="28" spans="2:19" x14ac:dyDescent="0.3">
      <c r="B28" s="135"/>
      <c r="C28" s="135"/>
      <c r="D28" s="29" t="s">
        <v>34</v>
      </c>
      <c r="E28" s="139"/>
      <c r="F28" s="135"/>
      <c r="G28" s="134"/>
      <c r="H28" s="134"/>
      <c r="I28" s="134"/>
      <c r="J28" s="155"/>
      <c r="K28" s="134"/>
      <c r="L28" s="152"/>
      <c r="M28" s="152"/>
      <c r="N28" s="134"/>
      <c r="O28" s="134"/>
      <c r="P28" s="152"/>
      <c r="Q28" s="152"/>
    </row>
    <row r="29" spans="2:19" ht="36.75" customHeight="1" x14ac:dyDescent="0.3">
      <c r="B29" s="135"/>
      <c r="C29" s="135"/>
      <c r="D29" s="29" t="s">
        <v>77</v>
      </c>
      <c r="E29" s="17">
        <v>20</v>
      </c>
      <c r="F29" s="17" t="s">
        <v>12</v>
      </c>
      <c r="G29" s="38">
        <v>35715</v>
      </c>
      <c r="H29" s="18">
        <v>20000</v>
      </c>
      <c r="I29" s="18">
        <v>23800</v>
      </c>
      <c r="J29" s="38">
        <v>18000</v>
      </c>
      <c r="K29" s="75">
        <v>36832.454450598001</v>
      </c>
      <c r="L29" s="13">
        <f t="shared" si="0"/>
        <v>26869.490890119596</v>
      </c>
      <c r="M29" s="13">
        <f t="shared" si="1"/>
        <v>8842.8392270847653</v>
      </c>
      <c r="N29" s="18">
        <f t="shared" si="4"/>
        <v>18026.651663034831</v>
      </c>
      <c r="O29" s="18">
        <f t="shared" si="2"/>
        <v>35712.330117204358</v>
      </c>
      <c r="P29" s="13">
        <f>AVERAGE(H29,I29)</f>
        <v>21900</v>
      </c>
      <c r="Q29" s="13">
        <f t="shared" si="3"/>
        <v>438000</v>
      </c>
    </row>
    <row r="30" spans="2:19" ht="62.4" x14ac:dyDescent="0.3">
      <c r="B30" s="135"/>
      <c r="C30" s="28" t="s">
        <v>73</v>
      </c>
      <c r="D30" s="16" t="s">
        <v>74</v>
      </c>
      <c r="E30" s="17">
        <v>1</v>
      </c>
      <c r="F30" s="17" t="s">
        <v>10</v>
      </c>
      <c r="G30" s="18">
        <v>2142000</v>
      </c>
      <c r="H30" s="18">
        <v>1000000</v>
      </c>
      <c r="I30" s="13">
        <v>1785000</v>
      </c>
      <c r="J30" s="13">
        <v>2500000</v>
      </c>
      <c r="K30" s="38">
        <v>7328538.0568263903</v>
      </c>
      <c r="L30" s="13">
        <f t="shared" si="0"/>
        <v>2951107.6113652783</v>
      </c>
      <c r="M30" s="13">
        <f t="shared" si="1"/>
        <v>2509316.5593973161</v>
      </c>
      <c r="N30" s="18">
        <f t="shared" si="4"/>
        <v>441791.05196796218</v>
      </c>
      <c r="O30" s="18">
        <f t="shared" si="2"/>
        <v>5460424.1707625948</v>
      </c>
      <c r="P30" s="13">
        <f>AVERAGE(H30,I30,J30,G30)</f>
        <v>1856750</v>
      </c>
      <c r="Q30" s="13">
        <f t="shared" si="3"/>
        <v>1856750</v>
      </c>
    </row>
    <row r="31" spans="2:19" ht="69" customHeight="1" x14ac:dyDescent="0.3">
      <c r="B31" s="149" t="s">
        <v>72</v>
      </c>
      <c r="C31" s="144" t="s">
        <v>113</v>
      </c>
      <c r="D31" s="144"/>
      <c r="E31" s="17">
        <v>10</v>
      </c>
      <c r="F31" s="24"/>
      <c r="G31" s="25"/>
      <c r="H31" s="18"/>
      <c r="I31" s="25"/>
      <c r="J31" s="25"/>
      <c r="K31" s="25">
        <v>8000000</v>
      </c>
      <c r="L31" s="13"/>
      <c r="M31" s="13"/>
      <c r="N31" s="13"/>
      <c r="O31" s="13"/>
      <c r="P31" s="13">
        <v>8000000</v>
      </c>
      <c r="Q31" s="13">
        <f>+P31*E31</f>
        <v>80000000</v>
      </c>
    </row>
    <row r="32" spans="2:19" x14ac:dyDescent="0.3">
      <c r="B32" s="149"/>
      <c r="C32" s="141" t="s">
        <v>55</v>
      </c>
      <c r="D32" s="141"/>
      <c r="E32" s="26">
        <v>1</v>
      </c>
      <c r="F32" s="26" t="s">
        <v>10</v>
      </c>
      <c r="G32" s="18"/>
      <c r="H32" s="18">
        <v>80000</v>
      </c>
      <c r="I32" s="11"/>
      <c r="J32" s="11">
        <v>60000</v>
      </c>
      <c r="K32" s="11">
        <v>112037.88426037403</v>
      </c>
      <c r="L32" s="13">
        <f t="shared" ref="L32:L52" si="5">AVERAGE(G32,H32,I32,J32)</f>
        <v>70000</v>
      </c>
      <c r="M32" s="13">
        <f t="shared" ref="M32:M52" si="6">STDEV(G32,H32,I32,J32)</f>
        <v>14142.13562373095</v>
      </c>
      <c r="N32" s="13">
        <f t="shared" ref="N32:N52" si="7">+L32-M32</f>
        <v>55857.864376269048</v>
      </c>
      <c r="O32" s="13">
        <f t="shared" ref="O32:O52" si="8">+L32+M32</f>
        <v>84142.135623730952</v>
      </c>
      <c r="P32" s="11">
        <f>AVERAGE(H32,J32,K32)</f>
        <v>84012.628086791345</v>
      </c>
      <c r="Q32" s="13"/>
      <c r="S32" s="77"/>
    </row>
    <row r="33" spans="2:17" x14ac:dyDescent="0.3">
      <c r="B33" s="149"/>
      <c r="C33" s="141" t="s">
        <v>79</v>
      </c>
      <c r="D33" s="141"/>
      <c r="E33" s="26">
        <v>1</v>
      </c>
      <c r="F33" s="26" t="s">
        <v>10</v>
      </c>
      <c r="G33" s="18"/>
      <c r="H33" s="18">
        <v>80000</v>
      </c>
      <c r="I33" s="11"/>
      <c r="J33" s="13">
        <v>95000</v>
      </c>
      <c r="K33" s="13">
        <v>252085.23958584154</v>
      </c>
      <c r="L33" s="13">
        <f t="shared" si="5"/>
        <v>87500</v>
      </c>
      <c r="M33" s="13">
        <f t="shared" si="6"/>
        <v>10606.601717798212</v>
      </c>
      <c r="N33" s="13">
        <f t="shared" si="7"/>
        <v>76893.398282201786</v>
      </c>
      <c r="O33" s="13">
        <f t="shared" si="8"/>
        <v>98106.601717798214</v>
      </c>
      <c r="P33" s="11">
        <f t="shared" ref="P33:P52" si="9">AVERAGE(H33,J33,K33)</f>
        <v>142361.74652861385</v>
      </c>
      <c r="Q33" s="13"/>
    </row>
    <row r="34" spans="2:17" x14ac:dyDescent="0.3">
      <c r="B34" s="149"/>
      <c r="C34" s="141" t="s">
        <v>71</v>
      </c>
      <c r="D34" s="141"/>
      <c r="E34" s="26">
        <v>1</v>
      </c>
      <c r="F34" s="26" t="s">
        <v>10</v>
      </c>
      <c r="G34" s="18"/>
      <c r="H34" s="18">
        <v>120000</v>
      </c>
      <c r="I34" s="11"/>
      <c r="J34" s="13">
        <v>120000</v>
      </c>
      <c r="K34" s="13">
        <v>210071.0329882013</v>
      </c>
      <c r="L34" s="13">
        <f t="shared" si="5"/>
        <v>120000</v>
      </c>
      <c r="M34" s="13">
        <f t="shared" si="6"/>
        <v>0</v>
      </c>
      <c r="N34" s="13">
        <f t="shared" si="7"/>
        <v>120000</v>
      </c>
      <c r="O34" s="13">
        <f t="shared" si="8"/>
        <v>120000</v>
      </c>
      <c r="P34" s="11">
        <f t="shared" si="9"/>
        <v>150023.67766273377</v>
      </c>
      <c r="Q34" s="13"/>
    </row>
    <row r="35" spans="2:17" x14ac:dyDescent="0.3">
      <c r="B35" s="149"/>
      <c r="C35" s="141" t="s">
        <v>80</v>
      </c>
      <c r="D35" s="141"/>
      <c r="E35" s="26">
        <v>1</v>
      </c>
      <c r="F35" s="26" t="s">
        <v>10</v>
      </c>
      <c r="G35" s="18"/>
      <c r="H35" s="18">
        <v>70000</v>
      </c>
      <c r="I35" s="11"/>
      <c r="J35" s="13">
        <v>35000</v>
      </c>
      <c r="K35" s="13">
        <v>140047.35532546754</v>
      </c>
      <c r="L35" s="13">
        <f t="shared" si="5"/>
        <v>52500</v>
      </c>
      <c r="M35" s="13">
        <f t="shared" si="6"/>
        <v>24748.737341529162</v>
      </c>
      <c r="N35" s="13">
        <f t="shared" si="7"/>
        <v>27751.262658470838</v>
      </c>
      <c r="O35" s="13">
        <f t="shared" si="8"/>
        <v>77248.737341529166</v>
      </c>
      <c r="P35" s="11">
        <f t="shared" si="9"/>
        <v>81682.451775155845</v>
      </c>
      <c r="Q35" s="13"/>
    </row>
    <row r="36" spans="2:17" x14ac:dyDescent="0.3">
      <c r="B36" s="149"/>
      <c r="C36" s="141" t="s">
        <v>56</v>
      </c>
      <c r="D36" s="141"/>
      <c r="E36" s="26">
        <v>1</v>
      </c>
      <c r="F36" s="26" t="s">
        <v>10</v>
      </c>
      <c r="G36" s="18"/>
      <c r="H36" s="18">
        <v>30000</v>
      </c>
      <c r="I36" s="11"/>
      <c r="J36" s="13">
        <v>20000</v>
      </c>
      <c r="K36" s="13">
        <v>28009.471065093509</v>
      </c>
      <c r="L36" s="13">
        <f t="shared" si="5"/>
        <v>25000</v>
      </c>
      <c r="M36" s="13">
        <f t="shared" si="6"/>
        <v>7071.0678118654751</v>
      </c>
      <c r="N36" s="13">
        <f t="shared" si="7"/>
        <v>17928.932188134524</v>
      </c>
      <c r="O36" s="13">
        <f t="shared" si="8"/>
        <v>32071.067811865476</v>
      </c>
      <c r="P36" s="11">
        <f t="shared" si="9"/>
        <v>26003.157021697833</v>
      </c>
      <c r="Q36" s="13"/>
    </row>
    <row r="37" spans="2:17" x14ac:dyDescent="0.3">
      <c r="B37" s="149"/>
      <c r="C37" s="141" t="s">
        <v>81</v>
      </c>
      <c r="D37" s="141"/>
      <c r="E37" s="26">
        <v>1</v>
      </c>
      <c r="F37" s="26" t="s">
        <v>10</v>
      </c>
      <c r="G37" s="18"/>
      <c r="H37" s="18">
        <v>70000</v>
      </c>
      <c r="I37" s="11"/>
      <c r="J37" s="13">
        <v>30000</v>
      </c>
      <c r="K37" s="13">
        <v>154052.0908580143</v>
      </c>
      <c r="L37" s="13">
        <f t="shared" si="5"/>
        <v>50000</v>
      </c>
      <c r="M37" s="13">
        <f t="shared" si="6"/>
        <v>28284.2712474619</v>
      </c>
      <c r="N37" s="13">
        <f t="shared" si="7"/>
        <v>21715.7287525381</v>
      </c>
      <c r="O37" s="13">
        <f t="shared" si="8"/>
        <v>78284.271247461904</v>
      </c>
      <c r="P37" s="11">
        <f t="shared" si="9"/>
        <v>84684.030286004767</v>
      </c>
      <c r="Q37" s="13"/>
    </row>
    <row r="38" spans="2:17" x14ac:dyDescent="0.3">
      <c r="B38" s="149"/>
      <c r="C38" s="141" t="s">
        <v>57</v>
      </c>
      <c r="D38" s="141"/>
      <c r="E38" s="26">
        <v>1</v>
      </c>
      <c r="F38" s="26" t="s">
        <v>10</v>
      </c>
      <c r="G38" s="18"/>
      <c r="H38" s="18">
        <v>120000</v>
      </c>
      <c r="I38" s="11"/>
      <c r="J38" s="13">
        <v>150000</v>
      </c>
      <c r="K38" s="13">
        <v>210071.0329882013</v>
      </c>
      <c r="L38" s="13">
        <f t="shared" si="5"/>
        <v>135000</v>
      </c>
      <c r="M38" s="13">
        <f t="shared" si="6"/>
        <v>21213.203435596424</v>
      </c>
      <c r="N38" s="13">
        <f t="shared" si="7"/>
        <v>113786.79656440357</v>
      </c>
      <c r="O38" s="13">
        <f t="shared" si="8"/>
        <v>156213.20343559643</v>
      </c>
      <c r="P38" s="11">
        <f t="shared" si="9"/>
        <v>160023.67766273377</v>
      </c>
      <c r="Q38" s="13"/>
    </row>
    <row r="39" spans="2:17" x14ac:dyDescent="0.3">
      <c r="B39" s="149"/>
      <c r="C39" s="141" t="s">
        <v>58</v>
      </c>
      <c r="D39" s="141"/>
      <c r="E39" s="26">
        <v>1</v>
      </c>
      <c r="F39" s="26" t="s">
        <v>10</v>
      </c>
      <c r="G39" s="18"/>
      <c r="H39" s="18">
        <v>100000</v>
      </c>
      <c r="I39" s="11"/>
      <c r="J39" s="13">
        <v>50000</v>
      </c>
      <c r="K39" s="13">
        <v>42014.206597640259</v>
      </c>
      <c r="L39" s="13">
        <f t="shared" si="5"/>
        <v>75000</v>
      </c>
      <c r="M39" s="13">
        <f t="shared" si="6"/>
        <v>35355.33905932738</v>
      </c>
      <c r="N39" s="13">
        <f t="shared" si="7"/>
        <v>39644.66094067262</v>
      </c>
      <c r="O39" s="13">
        <f t="shared" si="8"/>
        <v>110355.33905932738</v>
      </c>
      <c r="P39" s="11">
        <f t="shared" si="9"/>
        <v>64004.735532546758</v>
      </c>
      <c r="Q39" s="13"/>
    </row>
    <row r="40" spans="2:17" x14ac:dyDescent="0.3">
      <c r="B40" s="149"/>
      <c r="C40" s="141" t="s">
        <v>78</v>
      </c>
      <c r="D40" s="141"/>
      <c r="E40" s="26">
        <v>1</v>
      </c>
      <c r="F40" s="26" t="s">
        <v>10</v>
      </c>
      <c r="G40" s="18"/>
      <c r="H40" s="18">
        <v>80000</v>
      </c>
      <c r="I40" s="11"/>
      <c r="J40" s="13">
        <v>25000</v>
      </c>
      <c r="K40" s="13">
        <v>84028.413195280518</v>
      </c>
      <c r="L40" s="13">
        <f t="shared" si="5"/>
        <v>52500</v>
      </c>
      <c r="M40" s="13">
        <f t="shared" si="6"/>
        <v>38890.872965260111</v>
      </c>
      <c r="N40" s="13">
        <f t="shared" si="7"/>
        <v>13609.127034739889</v>
      </c>
      <c r="O40" s="13">
        <f t="shared" si="8"/>
        <v>91390.872965260118</v>
      </c>
      <c r="P40" s="11">
        <f t="shared" si="9"/>
        <v>63009.471065093509</v>
      </c>
      <c r="Q40" s="13"/>
    </row>
    <row r="41" spans="2:17" x14ac:dyDescent="0.3">
      <c r="B41" s="149"/>
      <c r="C41" s="141" t="s">
        <v>59</v>
      </c>
      <c r="D41" s="141"/>
      <c r="E41" s="26">
        <v>1</v>
      </c>
      <c r="F41" s="26" t="s">
        <v>10</v>
      </c>
      <c r="G41" s="18"/>
      <c r="H41" s="18">
        <v>60000</v>
      </c>
      <c r="I41" s="11"/>
      <c r="J41" s="13">
        <v>15000</v>
      </c>
      <c r="K41" s="13">
        <v>42014.206597640259</v>
      </c>
      <c r="L41" s="13">
        <f t="shared" si="5"/>
        <v>37500</v>
      </c>
      <c r="M41" s="13">
        <f t="shared" si="6"/>
        <v>31819.805153394638</v>
      </c>
      <c r="N41" s="13">
        <f t="shared" si="7"/>
        <v>5680.1948466053618</v>
      </c>
      <c r="O41" s="13">
        <f t="shared" si="8"/>
        <v>69319.805153394642</v>
      </c>
      <c r="P41" s="11">
        <f t="shared" si="9"/>
        <v>39004.735532546758</v>
      </c>
      <c r="Q41" s="13"/>
    </row>
    <row r="42" spans="2:17" x14ac:dyDescent="0.3">
      <c r="B42" s="149"/>
      <c r="C42" s="141" t="s">
        <v>60</v>
      </c>
      <c r="D42" s="141"/>
      <c r="E42" s="26">
        <v>1</v>
      </c>
      <c r="F42" s="26" t="s">
        <v>10</v>
      </c>
      <c r="G42" s="18"/>
      <c r="H42" s="18">
        <v>80000</v>
      </c>
      <c r="I42" s="11"/>
      <c r="J42" s="13">
        <v>20000</v>
      </c>
      <c r="K42" s="13">
        <v>56018.942130187017</v>
      </c>
      <c r="L42" s="13">
        <f t="shared" si="5"/>
        <v>50000</v>
      </c>
      <c r="M42" s="13">
        <f t="shared" si="6"/>
        <v>42426.406871192848</v>
      </c>
      <c r="N42" s="13">
        <f t="shared" si="7"/>
        <v>7573.5931288071515</v>
      </c>
      <c r="O42" s="13">
        <f t="shared" si="8"/>
        <v>92426.406871192856</v>
      </c>
      <c r="P42" s="11">
        <f t="shared" si="9"/>
        <v>52006.314043395665</v>
      </c>
      <c r="Q42" s="13"/>
    </row>
    <row r="43" spans="2:17" x14ac:dyDescent="0.3">
      <c r="B43" s="149"/>
      <c r="C43" s="141" t="s">
        <v>61</v>
      </c>
      <c r="D43" s="141"/>
      <c r="E43" s="26">
        <v>1</v>
      </c>
      <c r="F43" s="26" t="s">
        <v>10</v>
      </c>
      <c r="G43" s="18"/>
      <c r="H43" s="18">
        <v>40000</v>
      </c>
      <c r="I43" s="11"/>
      <c r="J43" s="13">
        <v>8000</v>
      </c>
      <c r="K43" s="13">
        <v>14004.735532546754</v>
      </c>
      <c r="L43" s="13">
        <f t="shared" si="5"/>
        <v>24000</v>
      </c>
      <c r="M43" s="13">
        <f t="shared" si="6"/>
        <v>22627.416997969522</v>
      </c>
      <c r="N43" s="13">
        <f t="shared" si="7"/>
        <v>1372.5830020304784</v>
      </c>
      <c r="O43" s="13">
        <f t="shared" si="8"/>
        <v>46627.416997969522</v>
      </c>
      <c r="P43" s="11">
        <f t="shared" si="9"/>
        <v>20668.245177515582</v>
      </c>
      <c r="Q43" s="13"/>
    </row>
    <row r="44" spans="2:17" x14ac:dyDescent="0.3">
      <c r="B44" s="149"/>
      <c r="C44" s="141" t="s">
        <v>62</v>
      </c>
      <c r="D44" s="141"/>
      <c r="E44" s="26">
        <v>1</v>
      </c>
      <c r="F44" s="26" t="s">
        <v>10</v>
      </c>
      <c r="G44" s="18"/>
      <c r="H44" s="18">
        <v>120000</v>
      </c>
      <c r="I44" s="11"/>
      <c r="J44" s="13">
        <v>85000</v>
      </c>
      <c r="K44" s="13">
        <v>350118.38831366884</v>
      </c>
      <c r="L44" s="13">
        <f t="shared" si="5"/>
        <v>102500</v>
      </c>
      <c r="M44" s="13">
        <f t="shared" si="6"/>
        <v>24748.737341529162</v>
      </c>
      <c r="N44" s="13">
        <f t="shared" si="7"/>
        <v>77751.262658470834</v>
      </c>
      <c r="O44" s="13">
        <f t="shared" si="8"/>
        <v>127248.73734152917</v>
      </c>
      <c r="P44" s="11">
        <f t="shared" si="9"/>
        <v>185039.46277122293</v>
      </c>
      <c r="Q44" s="13"/>
    </row>
    <row r="45" spans="2:17" x14ac:dyDescent="0.3">
      <c r="B45" s="149"/>
      <c r="C45" s="141" t="s">
        <v>63</v>
      </c>
      <c r="D45" s="141"/>
      <c r="E45" s="26">
        <v>1</v>
      </c>
      <c r="F45" s="26" t="s">
        <v>10</v>
      </c>
      <c r="G45" s="18"/>
      <c r="H45" s="18">
        <v>250000</v>
      </c>
      <c r="I45" s="11"/>
      <c r="J45" s="13">
        <v>1200</v>
      </c>
      <c r="K45" s="13">
        <v>98033.148727827269</v>
      </c>
      <c r="L45" s="13">
        <f t="shared" si="5"/>
        <v>125600</v>
      </c>
      <c r="M45" s="13">
        <f t="shared" si="6"/>
        <v>175928.16715921302</v>
      </c>
      <c r="N45" s="13">
        <f t="shared" si="7"/>
        <v>-50328.167159213015</v>
      </c>
      <c r="O45" s="13">
        <f t="shared" si="8"/>
        <v>301528.16715921299</v>
      </c>
      <c r="P45" s="11">
        <f t="shared" si="9"/>
        <v>116411.04957594241</v>
      </c>
      <c r="Q45" s="13"/>
    </row>
    <row r="46" spans="2:17" x14ac:dyDescent="0.3">
      <c r="B46" s="149"/>
      <c r="C46" s="141" t="s">
        <v>64</v>
      </c>
      <c r="D46" s="141"/>
      <c r="E46" s="26">
        <v>1</v>
      </c>
      <c r="F46" s="26" t="s">
        <v>10</v>
      </c>
      <c r="G46" s="18"/>
      <c r="H46" s="18">
        <v>8000</v>
      </c>
      <c r="I46" s="11"/>
      <c r="J46" s="13">
        <v>3000</v>
      </c>
      <c r="K46" s="13">
        <v>7002.3677662733771</v>
      </c>
      <c r="L46" s="13">
        <f t="shared" si="5"/>
        <v>5500</v>
      </c>
      <c r="M46" s="13">
        <f t="shared" si="6"/>
        <v>3535.5339059327375</v>
      </c>
      <c r="N46" s="13">
        <f t="shared" si="7"/>
        <v>1964.4660940672625</v>
      </c>
      <c r="O46" s="13">
        <f t="shared" si="8"/>
        <v>9035.533905932738</v>
      </c>
      <c r="P46" s="11">
        <f t="shared" si="9"/>
        <v>6000.7892554244581</v>
      </c>
      <c r="Q46" s="13"/>
    </row>
    <row r="47" spans="2:17" x14ac:dyDescent="0.3">
      <c r="B47" s="149"/>
      <c r="C47" s="141" t="s">
        <v>65</v>
      </c>
      <c r="D47" s="141"/>
      <c r="E47" s="26">
        <v>1</v>
      </c>
      <c r="F47" s="26" t="s">
        <v>10</v>
      </c>
      <c r="G47" s="18"/>
      <c r="H47" s="18">
        <v>45000</v>
      </c>
      <c r="I47" s="11"/>
      <c r="J47" s="13">
        <v>3000</v>
      </c>
      <c r="K47" s="13">
        <v>70023.677662733768</v>
      </c>
      <c r="L47" s="13">
        <f t="shared" si="5"/>
        <v>24000</v>
      </c>
      <c r="M47" s="13">
        <f t="shared" si="6"/>
        <v>29698.484809834998</v>
      </c>
      <c r="N47" s="13">
        <f>+L47-M47</f>
        <v>-5698.4848098349976</v>
      </c>
      <c r="O47" s="13">
        <f t="shared" si="8"/>
        <v>53698.484809834998</v>
      </c>
      <c r="P47" s="11">
        <f t="shared" si="9"/>
        <v>39341.225887577923</v>
      </c>
      <c r="Q47" s="13"/>
    </row>
    <row r="48" spans="2:17" x14ac:dyDescent="0.3">
      <c r="B48" s="149"/>
      <c r="C48" s="141" t="s">
        <v>66</v>
      </c>
      <c r="D48" s="141"/>
      <c r="E48" s="26">
        <v>1</v>
      </c>
      <c r="F48" s="26" t="s">
        <v>10</v>
      </c>
      <c r="G48" s="18"/>
      <c r="H48" s="18">
        <v>25000</v>
      </c>
      <c r="I48" s="11"/>
      <c r="J48" s="13">
        <v>35000</v>
      </c>
      <c r="K48" s="13">
        <v>28009.471065093509</v>
      </c>
      <c r="L48" s="13">
        <f t="shared" si="5"/>
        <v>30000</v>
      </c>
      <c r="M48" s="13">
        <f t="shared" si="6"/>
        <v>7071.0678118654751</v>
      </c>
      <c r="N48" s="13">
        <f t="shared" si="7"/>
        <v>22928.932188134524</v>
      </c>
      <c r="O48" s="13">
        <f t="shared" si="8"/>
        <v>37071.067811865476</v>
      </c>
      <c r="P48" s="11">
        <f t="shared" si="9"/>
        <v>29336.490355031168</v>
      </c>
      <c r="Q48" s="13"/>
    </row>
    <row r="49" spans="2:17" x14ac:dyDescent="0.3">
      <c r="B49" s="149"/>
      <c r="C49" s="141" t="s">
        <v>68</v>
      </c>
      <c r="D49" s="141"/>
      <c r="E49" s="26">
        <v>1</v>
      </c>
      <c r="F49" s="26" t="s">
        <v>10</v>
      </c>
      <c r="G49" s="18"/>
      <c r="H49" s="18">
        <v>15000</v>
      </c>
      <c r="I49" s="11"/>
      <c r="J49" s="13">
        <v>8000</v>
      </c>
      <c r="K49" s="13">
        <v>84028.413195280518</v>
      </c>
      <c r="L49" s="13">
        <f t="shared" si="5"/>
        <v>11500</v>
      </c>
      <c r="M49" s="13">
        <f t="shared" si="6"/>
        <v>4949.7474683058326</v>
      </c>
      <c r="N49" s="13">
        <f t="shared" si="7"/>
        <v>6550.2525316941674</v>
      </c>
      <c r="O49" s="13">
        <f t="shared" si="8"/>
        <v>16449.747468305832</v>
      </c>
      <c r="P49" s="11">
        <f t="shared" si="9"/>
        <v>35676.137731760173</v>
      </c>
      <c r="Q49" s="13"/>
    </row>
    <row r="50" spans="2:17" x14ac:dyDescent="0.3">
      <c r="B50" s="149"/>
      <c r="C50" s="141" t="s">
        <v>67</v>
      </c>
      <c r="D50" s="141"/>
      <c r="E50" s="26">
        <v>1</v>
      </c>
      <c r="F50" s="26" t="s">
        <v>10</v>
      </c>
      <c r="G50" s="18"/>
      <c r="H50" s="18">
        <v>10000</v>
      </c>
      <c r="I50" s="11"/>
      <c r="J50" s="13">
        <v>15000</v>
      </c>
      <c r="K50" s="13">
        <v>42014.206597640259</v>
      </c>
      <c r="L50" s="13">
        <f t="shared" si="5"/>
        <v>12500</v>
      </c>
      <c r="M50" s="13">
        <f t="shared" si="6"/>
        <v>3535.5339059327375</v>
      </c>
      <c r="N50" s="13">
        <f t="shared" si="7"/>
        <v>8964.466094067262</v>
      </c>
      <c r="O50" s="13">
        <f t="shared" si="8"/>
        <v>16035.533905932738</v>
      </c>
      <c r="P50" s="11">
        <f t="shared" si="9"/>
        <v>22338.06886588009</v>
      </c>
      <c r="Q50" s="13"/>
    </row>
    <row r="51" spans="2:17" x14ac:dyDescent="0.3">
      <c r="B51" s="149"/>
      <c r="C51" s="141" t="s">
        <v>69</v>
      </c>
      <c r="D51" s="141"/>
      <c r="E51" s="26">
        <v>1</v>
      </c>
      <c r="F51" s="26" t="s">
        <v>10</v>
      </c>
      <c r="G51" s="35"/>
      <c r="H51" s="18">
        <v>15000</v>
      </c>
      <c r="I51" s="11"/>
      <c r="J51" s="13">
        <v>20000</v>
      </c>
      <c r="K51" s="13">
        <v>35011.838831366884</v>
      </c>
      <c r="L51" s="13">
        <f t="shared" si="5"/>
        <v>17500</v>
      </c>
      <c r="M51" s="13">
        <f t="shared" si="6"/>
        <v>3535.5339059327375</v>
      </c>
      <c r="N51" s="13">
        <f t="shared" si="7"/>
        <v>13964.466094067262</v>
      </c>
      <c r="O51" s="13">
        <f t="shared" si="8"/>
        <v>21035.533905932738</v>
      </c>
      <c r="P51" s="11">
        <f t="shared" si="9"/>
        <v>23337.279610455629</v>
      </c>
      <c r="Q51" s="13"/>
    </row>
    <row r="52" spans="2:17" x14ac:dyDescent="0.3">
      <c r="B52" s="149"/>
      <c r="C52" s="141" t="s">
        <v>70</v>
      </c>
      <c r="D52" s="141"/>
      <c r="E52" s="26">
        <v>1</v>
      </c>
      <c r="F52" s="26" t="s">
        <v>10</v>
      </c>
      <c r="G52" s="35"/>
      <c r="H52" s="18">
        <v>25000</v>
      </c>
      <c r="I52" s="11"/>
      <c r="J52" s="13">
        <v>60000</v>
      </c>
      <c r="K52" s="13">
        <v>140047.35532546754</v>
      </c>
      <c r="L52" s="13">
        <f t="shared" si="5"/>
        <v>42500</v>
      </c>
      <c r="M52" s="13">
        <f t="shared" si="6"/>
        <v>24748.737341529162</v>
      </c>
      <c r="N52" s="13">
        <f t="shared" si="7"/>
        <v>17751.262658470838</v>
      </c>
      <c r="O52" s="13">
        <f t="shared" si="8"/>
        <v>67248.737341529166</v>
      </c>
      <c r="P52" s="11">
        <f t="shared" si="9"/>
        <v>75015.785108489174</v>
      </c>
      <c r="Q52" s="13"/>
    </row>
    <row r="53" spans="2:17" ht="57" customHeight="1" x14ac:dyDescent="0.3">
      <c r="B53" s="146" t="s">
        <v>114</v>
      </c>
      <c r="C53" s="37" t="s">
        <v>115</v>
      </c>
      <c r="D53" s="50" t="s">
        <v>123</v>
      </c>
      <c r="E53" s="17">
        <v>2</v>
      </c>
      <c r="F53" s="28" t="s">
        <v>124</v>
      </c>
      <c r="G53" s="18"/>
      <c r="H53" s="18"/>
      <c r="I53" s="13"/>
      <c r="J53" s="13"/>
      <c r="K53" s="13"/>
      <c r="L53" s="13"/>
      <c r="M53" s="13"/>
      <c r="N53" s="13"/>
      <c r="O53" s="13"/>
      <c r="P53" s="13"/>
      <c r="Q53" s="13">
        <v>415620</v>
      </c>
    </row>
    <row r="54" spans="2:17" ht="75" customHeight="1" x14ac:dyDescent="0.3">
      <c r="B54" s="147"/>
      <c r="C54" s="37" t="s">
        <v>116</v>
      </c>
      <c r="D54" s="50" t="s">
        <v>117</v>
      </c>
      <c r="E54" s="17">
        <v>1</v>
      </c>
      <c r="F54" s="28" t="s">
        <v>125</v>
      </c>
      <c r="G54" s="35"/>
      <c r="H54" s="18"/>
      <c r="I54" s="11"/>
      <c r="J54" s="13"/>
      <c r="K54" s="13"/>
      <c r="L54" s="13"/>
      <c r="M54" s="13"/>
      <c r="N54" s="13"/>
      <c r="O54" s="13"/>
      <c r="P54" s="11"/>
      <c r="Q54" s="13">
        <v>1650000</v>
      </c>
    </row>
    <row r="55" spans="2:17" ht="63" customHeight="1" x14ac:dyDescent="0.3">
      <c r="B55" s="147"/>
      <c r="C55" s="37" t="s">
        <v>118</v>
      </c>
      <c r="D55" s="50" t="s">
        <v>127</v>
      </c>
      <c r="E55" s="17">
        <v>2</v>
      </c>
      <c r="F55" s="28" t="s">
        <v>126</v>
      </c>
      <c r="G55" s="35"/>
      <c r="H55" s="18"/>
      <c r="I55" s="11"/>
      <c r="J55" s="13"/>
      <c r="K55" s="13"/>
      <c r="L55" s="13"/>
      <c r="M55" s="13"/>
      <c r="N55" s="13"/>
      <c r="O55" s="13"/>
      <c r="P55" s="11"/>
      <c r="Q55" s="13">
        <v>498744</v>
      </c>
    </row>
    <row r="56" spans="2:17" ht="103.35" customHeight="1" x14ac:dyDescent="0.3">
      <c r="B56" s="147"/>
      <c r="C56" s="37" t="s">
        <v>119</v>
      </c>
      <c r="D56" s="50" t="s">
        <v>121</v>
      </c>
      <c r="E56" s="17">
        <v>500</v>
      </c>
      <c r="F56" s="17" t="s">
        <v>10</v>
      </c>
      <c r="G56" s="35"/>
      <c r="H56" s="18"/>
      <c r="I56" s="11"/>
      <c r="J56" s="13"/>
      <c r="K56" s="13"/>
      <c r="L56" s="13"/>
      <c r="M56" s="13"/>
      <c r="N56" s="13"/>
      <c r="O56" s="13"/>
      <c r="P56" s="11"/>
      <c r="Q56" s="13">
        <v>243333.33333333334</v>
      </c>
    </row>
    <row r="57" spans="2:17" ht="97.35" customHeight="1" x14ac:dyDescent="0.3">
      <c r="B57" s="148"/>
      <c r="C57" s="37" t="s">
        <v>120</v>
      </c>
      <c r="D57" s="50" t="s">
        <v>122</v>
      </c>
      <c r="E57" s="17">
        <v>50</v>
      </c>
      <c r="F57" s="17" t="s">
        <v>10</v>
      </c>
      <c r="G57" s="35"/>
      <c r="H57" s="18"/>
      <c r="I57" s="11"/>
      <c r="J57" s="13"/>
      <c r="K57" s="13"/>
      <c r="L57" s="13"/>
      <c r="M57" s="13"/>
      <c r="N57" s="13"/>
      <c r="O57" s="13"/>
      <c r="P57" s="11"/>
      <c r="Q57" s="13">
        <v>430000</v>
      </c>
    </row>
    <row r="58" spans="2:17" s="36" customFormat="1" ht="18" x14ac:dyDescent="0.3">
      <c r="B58" s="129" t="s">
        <v>98</v>
      </c>
      <c r="C58" s="130"/>
      <c r="D58" s="130"/>
      <c r="E58" s="130"/>
      <c r="F58" s="130"/>
      <c r="G58" s="130"/>
      <c r="H58" s="130"/>
      <c r="I58" s="130"/>
      <c r="J58" s="130"/>
      <c r="K58" s="130"/>
      <c r="L58" s="130"/>
      <c r="M58" s="130"/>
      <c r="N58" s="130"/>
      <c r="O58" s="130"/>
      <c r="P58" s="131"/>
      <c r="Q58" s="76">
        <f>SUM(Q4:Q31)+Q53+Q54+Q55+Q56+Q57</f>
        <v>260651976.13675529</v>
      </c>
    </row>
    <row r="59" spans="2:17" x14ac:dyDescent="0.3">
      <c r="C59" s="21"/>
      <c r="G59" s="47"/>
    </row>
    <row r="60" spans="2:17" x14ac:dyDescent="0.3">
      <c r="B60" s="1" t="s">
        <v>107</v>
      </c>
      <c r="G60" s="36"/>
    </row>
    <row r="61" spans="2:17" x14ac:dyDescent="0.3">
      <c r="B61" s="1" t="s">
        <v>108</v>
      </c>
      <c r="G61" s="36"/>
    </row>
    <row r="62" spans="2:17" x14ac:dyDescent="0.3">
      <c r="G62" s="48"/>
      <c r="H62" s="12"/>
      <c r="I62" s="12"/>
    </row>
    <row r="63" spans="2:17" x14ac:dyDescent="0.3">
      <c r="G63" s="48"/>
      <c r="H63" s="12"/>
      <c r="I63" s="12"/>
    </row>
    <row r="64" spans="2:17" x14ac:dyDescent="0.3">
      <c r="B64" s="1" t="s">
        <v>106</v>
      </c>
      <c r="G64" s="36"/>
    </row>
    <row r="65" spans="7:7" x14ac:dyDescent="0.3">
      <c r="G65" s="36"/>
    </row>
    <row r="66" spans="7:7" x14ac:dyDescent="0.3">
      <c r="G66" s="36"/>
    </row>
    <row r="67" spans="7:7" x14ac:dyDescent="0.3">
      <c r="G67" s="36"/>
    </row>
    <row r="68" spans="7:7" x14ac:dyDescent="0.3">
      <c r="G68" s="36"/>
    </row>
    <row r="69" spans="7:7" x14ac:dyDescent="0.3">
      <c r="G69" s="36"/>
    </row>
    <row r="70" spans="7:7" x14ac:dyDescent="0.3">
      <c r="G70" s="36"/>
    </row>
    <row r="71" spans="7:7" x14ac:dyDescent="0.3">
      <c r="G71" s="36"/>
    </row>
    <row r="72" spans="7:7" x14ac:dyDescent="0.3">
      <c r="G72" s="36"/>
    </row>
    <row r="73" spans="7:7" x14ac:dyDescent="0.3">
      <c r="G73" s="36"/>
    </row>
    <row r="74" spans="7:7" x14ac:dyDescent="0.3">
      <c r="G74" s="36"/>
    </row>
    <row r="75" spans="7:7" x14ac:dyDescent="0.3">
      <c r="G75" s="36"/>
    </row>
    <row r="76" spans="7:7" x14ac:dyDescent="0.3">
      <c r="G76" s="36"/>
    </row>
    <row r="77" spans="7:7" x14ac:dyDescent="0.3">
      <c r="G77" s="36"/>
    </row>
    <row r="78" spans="7:7" x14ac:dyDescent="0.3">
      <c r="G78" s="36"/>
    </row>
    <row r="79" spans="7:7" x14ac:dyDescent="0.3">
      <c r="G79" s="36"/>
    </row>
    <row r="80" spans="7:7" x14ac:dyDescent="0.3">
      <c r="G80" s="36"/>
    </row>
    <row r="81" spans="7:7" x14ac:dyDescent="0.3">
      <c r="G81" s="36"/>
    </row>
    <row r="82" spans="7:7" x14ac:dyDescent="0.3">
      <c r="G82" s="36"/>
    </row>
    <row r="83" spans="7:7" x14ac:dyDescent="0.3">
      <c r="G83" s="36"/>
    </row>
    <row r="84" spans="7:7" x14ac:dyDescent="0.3">
      <c r="G84" s="36"/>
    </row>
    <row r="85" spans="7:7" x14ac:dyDescent="0.3">
      <c r="G85" s="36"/>
    </row>
    <row r="86" spans="7:7" x14ac:dyDescent="0.3">
      <c r="G86" s="36"/>
    </row>
    <row r="87" spans="7:7" x14ac:dyDescent="0.3">
      <c r="G87" s="36"/>
    </row>
    <row r="88" spans="7:7" x14ac:dyDescent="0.3">
      <c r="G88" s="36"/>
    </row>
    <row r="89" spans="7:7" x14ac:dyDescent="0.3">
      <c r="G89" s="36"/>
    </row>
    <row r="90" spans="7:7" x14ac:dyDescent="0.3">
      <c r="G90" s="36"/>
    </row>
    <row r="91" spans="7:7" x14ac:dyDescent="0.3">
      <c r="G91" s="36"/>
    </row>
    <row r="92" spans="7:7" x14ac:dyDescent="0.3">
      <c r="G92" s="36"/>
    </row>
    <row r="93" spans="7:7" x14ac:dyDescent="0.3">
      <c r="G93" s="36"/>
    </row>
    <row r="94" spans="7:7" x14ac:dyDescent="0.3">
      <c r="G94" s="36"/>
    </row>
    <row r="95" spans="7:7" x14ac:dyDescent="0.3">
      <c r="G95" s="36"/>
    </row>
    <row r="96" spans="7:7" x14ac:dyDescent="0.3">
      <c r="G96" s="36"/>
    </row>
    <row r="97" spans="7:7" x14ac:dyDescent="0.3">
      <c r="G97" s="36"/>
    </row>
    <row r="98" spans="7:7" x14ac:dyDescent="0.3">
      <c r="G98" s="36"/>
    </row>
    <row r="99" spans="7:7" x14ac:dyDescent="0.3">
      <c r="G99" s="36"/>
    </row>
    <row r="100" spans="7:7" x14ac:dyDescent="0.3">
      <c r="G100" s="36"/>
    </row>
    <row r="101" spans="7:7" x14ac:dyDescent="0.3">
      <c r="G101" s="36"/>
    </row>
    <row r="102" spans="7:7" x14ac:dyDescent="0.3">
      <c r="G102" s="36"/>
    </row>
    <row r="103" spans="7:7" x14ac:dyDescent="0.3">
      <c r="G103" s="36"/>
    </row>
    <row r="104" spans="7:7" x14ac:dyDescent="0.3">
      <c r="G104" s="36"/>
    </row>
    <row r="105" spans="7:7" x14ac:dyDescent="0.3">
      <c r="G105" s="36"/>
    </row>
    <row r="106" spans="7:7" x14ac:dyDescent="0.3">
      <c r="G106" s="36"/>
    </row>
    <row r="107" spans="7:7" x14ac:dyDescent="0.3">
      <c r="G107" s="36"/>
    </row>
    <row r="108" spans="7:7" x14ac:dyDescent="0.3">
      <c r="G108" s="36"/>
    </row>
    <row r="109" spans="7:7" x14ac:dyDescent="0.3">
      <c r="G109" s="36"/>
    </row>
    <row r="110" spans="7:7" x14ac:dyDescent="0.3">
      <c r="G110" s="36"/>
    </row>
    <row r="111" spans="7:7" x14ac:dyDescent="0.3">
      <c r="G111" s="36"/>
    </row>
    <row r="112" spans="7:7" x14ac:dyDescent="0.3">
      <c r="G112" s="36"/>
    </row>
    <row r="113" spans="7:7" x14ac:dyDescent="0.3">
      <c r="G113" s="36"/>
    </row>
    <row r="114" spans="7:7" x14ac:dyDescent="0.3">
      <c r="G114" s="36"/>
    </row>
    <row r="115" spans="7:7" x14ac:dyDescent="0.3">
      <c r="G115" s="36"/>
    </row>
    <row r="116" spans="7:7" x14ac:dyDescent="0.3">
      <c r="G116" s="36"/>
    </row>
    <row r="117" spans="7:7" x14ac:dyDescent="0.3">
      <c r="G117" s="36"/>
    </row>
    <row r="118" spans="7:7" x14ac:dyDescent="0.3">
      <c r="G118" s="36"/>
    </row>
  </sheetData>
  <mergeCells count="51">
    <mergeCell ref="C6:D6"/>
    <mergeCell ref="B2:F2"/>
    <mergeCell ref="L2:P2"/>
    <mergeCell ref="Q2:Q3"/>
    <mergeCell ref="B4:B5"/>
    <mergeCell ref="G4:O4"/>
    <mergeCell ref="G5:O5"/>
    <mergeCell ref="B7:B10"/>
    <mergeCell ref="B11:B12"/>
    <mergeCell ref="B13:B22"/>
    <mergeCell ref="C14:C21"/>
    <mergeCell ref="B23:B30"/>
    <mergeCell ref="C23:C29"/>
    <mergeCell ref="C42:D42"/>
    <mergeCell ref="E23:E28"/>
    <mergeCell ref="F23:F28"/>
    <mergeCell ref="J23:J28"/>
    <mergeCell ref="B31:B52"/>
    <mergeCell ref="C31:D31"/>
    <mergeCell ref="C32:D32"/>
    <mergeCell ref="C33:D33"/>
    <mergeCell ref="C34:D34"/>
    <mergeCell ref="C35:D35"/>
    <mergeCell ref="C36:D36"/>
    <mergeCell ref="C37:D37"/>
    <mergeCell ref="C38:D38"/>
    <mergeCell ref="C39:D39"/>
    <mergeCell ref="C40:D40"/>
    <mergeCell ref="C41:D41"/>
    <mergeCell ref="B58:P58"/>
    <mergeCell ref="C43:D43"/>
    <mergeCell ref="C44:D44"/>
    <mergeCell ref="C45:D45"/>
    <mergeCell ref="C46:D46"/>
    <mergeCell ref="C47:D47"/>
    <mergeCell ref="C48:D48"/>
    <mergeCell ref="C49:D49"/>
    <mergeCell ref="C50:D50"/>
    <mergeCell ref="C51:D51"/>
    <mergeCell ref="C52:D52"/>
    <mergeCell ref="B53:B57"/>
    <mergeCell ref="I23:I28"/>
    <mergeCell ref="H23:H28"/>
    <mergeCell ref="G23:G28"/>
    <mergeCell ref="L23:L28"/>
    <mergeCell ref="M23:M28"/>
    <mergeCell ref="N23:N28"/>
    <mergeCell ref="O23:O28"/>
    <mergeCell ref="P23:P28"/>
    <mergeCell ref="Q23:Q28"/>
    <mergeCell ref="K23:K2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N61"/>
  <sheetViews>
    <sheetView workbookViewId="0">
      <selection sqref="A1:XFD1048576"/>
    </sheetView>
  </sheetViews>
  <sheetFormatPr baseColWidth="10" defaultColWidth="10.59765625" defaultRowHeight="15.6" x14ac:dyDescent="0.3"/>
  <cols>
    <col min="1" max="1" width="30.59765625" style="1" customWidth="1"/>
    <col min="2" max="2" width="24.09765625" style="1" customWidth="1"/>
    <col min="3" max="3" width="48" style="1" customWidth="1"/>
    <col min="4" max="4" width="12.09765625" style="1" customWidth="1"/>
    <col min="5" max="6" width="13.59765625" style="1" customWidth="1"/>
    <col min="7" max="7" width="17.09765625" style="12" customWidth="1"/>
    <col min="8" max="8" width="17.5" style="1" customWidth="1"/>
    <col min="9" max="9" width="16.09765625" style="1" customWidth="1"/>
    <col min="10" max="10" width="15.5" style="1" customWidth="1"/>
    <col min="11" max="11" width="18.59765625" style="1" customWidth="1"/>
    <col min="12" max="12" width="13.59765625" style="1" customWidth="1"/>
    <col min="13" max="13" width="17" style="1" customWidth="1"/>
    <col min="14" max="14" width="22.5" style="1" customWidth="1"/>
    <col min="15" max="16384" width="10.59765625" style="1"/>
  </cols>
  <sheetData>
    <row r="2" spans="1:14" ht="37.35" customHeight="1" x14ac:dyDescent="0.3">
      <c r="A2" s="166" t="s">
        <v>84</v>
      </c>
      <c r="B2" s="166"/>
      <c r="C2" s="166"/>
      <c r="D2" s="166"/>
      <c r="E2" s="166"/>
      <c r="F2" s="166"/>
      <c r="G2" s="166"/>
      <c r="H2" s="166"/>
      <c r="I2" s="166"/>
      <c r="J2" s="166"/>
      <c r="K2" s="166"/>
      <c r="L2" s="166"/>
      <c r="M2" s="166"/>
      <c r="N2" s="166"/>
    </row>
    <row r="4" spans="1:14" ht="50.1" customHeight="1" x14ac:dyDescent="0.3">
      <c r="A4" s="167" t="s">
        <v>86</v>
      </c>
      <c r="B4" s="168"/>
      <c r="C4" s="168"/>
      <c r="D4" s="168"/>
      <c r="E4" s="169"/>
      <c r="F4" s="170" t="s">
        <v>87</v>
      </c>
      <c r="G4" s="171"/>
      <c r="H4" s="170" t="s">
        <v>90</v>
      </c>
      <c r="I4" s="171"/>
      <c r="J4" s="170" t="s">
        <v>89</v>
      </c>
      <c r="K4" s="171"/>
      <c r="L4" s="170" t="s">
        <v>88</v>
      </c>
      <c r="M4" s="171"/>
      <c r="N4" s="172" t="s">
        <v>85</v>
      </c>
    </row>
    <row r="5" spans="1:14" ht="31.2" x14ac:dyDescent="0.3">
      <c r="A5" s="5" t="s">
        <v>0</v>
      </c>
      <c r="B5" s="5" t="s">
        <v>1</v>
      </c>
      <c r="C5" s="5" t="s">
        <v>13</v>
      </c>
      <c r="D5" s="5" t="s">
        <v>2</v>
      </c>
      <c r="E5" s="6" t="s">
        <v>3</v>
      </c>
      <c r="F5" s="7" t="s">
        <v>6</v>
      </c>
      <c r="G5" s="9" t="s">
        <v>7</v>
      </c>
      <c r="H5" s="7" t="s">
        <v>6</v>
      </c>
      <c r="I5" s="9" t="s">
        <v>7</v>
      </c>
      <c r="J5" s="7" t="s">
        <v>6</v>
      </c>
      <c r="K5" s="9" t="s">
        <v>7</v>
      </c>
      <c r="L5" s="7" t="s">
        <v>6</v>
      </c>
      <c r="M5" s="9" t="s">
        <v>7</v>
      </c>
      <c r="N5" s="172"/>
    </row>
    <row r="6" spans="1:14" ht="148.35" customHeight="1" x14ac:dyDescent="0.3">
      <c r="A6" s="173" t="s">
        <v>4</v>
      </c>
      <c r="B6" s="2" t="s">
        <v>75</v>
      </c>
      <c r="C6" s="33" t="s">
        <v>24</v>
      </c>
      <c r="D6" s="4">
        <v>6</v>
      </c>
      <c r="E6" s="4" t="s">
        <v>5</v>
      </c>
      <c r="F6" s="10">
        <v>5700000</v>
      </c>
      <c r="G6" s="10">
        <f>F6*D6</f>
        <v>34200000</v>
      </c>
      <c r="H6" s="10">
        <v>5700000</v>
      </c>
      <c r="I6" s="13">
        <v>34200000</v>
      </c>
      <c r="J6" s="13">
        <v>5700000</v>
      </c>
      <c r="K6" s="10">
        <v>34200000</v>
      </c>
      <c r="L6" s="10">
        <v>12000000</v>
      </c>
      <c r="M6" s="10">
        <v>34200000</v>
      </c>
      <c r="N6" s="32">
        <f>AVERAGE(G6,I6,K6,M6)</f>
        <v>34200000</v>
      </c>
    </row>
    <row r="7" spans="1:14" ht="180" customHeight="1" x14ac:dyDescent="0.3">
      <c r="A7" s="174"/>
      <c r="B7" s="8" t="s">
        <v>8</v>
      </c>
      <c r="C7" s="14" t="s">
        <v>52</v>
      </c>
      <c r="D7" s="4">
        <v>6</v>
      </c>
      <c r="E7" s="4" t="s">
        <v>5</v>
      </c>
      <c r="F7" s="13">
        <v>2000000</v>
      </c>
      <c r="G7" s="13">
        <f>F7*D7</f>
        <v>12000000</v>
      </c>
      <c r="H7" s="10">
        <v>2000000</v>
      </c>
      <c r="I7" s="13">
        <v>12000000</v>
      </c>
      <c r="J7" s="13">
        <v>2000000</v>
      </c>
      <c r="K7" s="13">
        <v>12000000</v>
      </c>
      <c r="L7" s="13">
        <v>12000000</v>
      </c>
      <c r="M7" s="13">
        <v>12000000</v>
      </c>
      <c r="N7" s="32">
        <f>AVERAGE(G7,I7,K7,M7)</f>
        <v>12000000</v>
      </c>
    </row>
    <row r="8" spans="1:14" ht="32.1" customHeight="1" x14ac:dyDescent="0.3">
      <c r="A8" s="175" t="s">
        <v>25</v>
      </c>
      <c r="B8" s="176"/>
      <c r="C8" s="176"/>
      <c r="D8" s="176"/>
      <c r="E8" s="176"/>
      <c r="F8" s="176"/>
      <c r="G8" s="176"/>
      <c r="H8" s="176"/>
      <c r="I8" s="176"/>
      <c r="J8" s="176"/>
      <c r="K8" s="176"/>
      <c r="L8" s="176"/>
      <c r="M8" s="176"/>
      <c r="N8" s="176"/>
    </row>
    <row r="9" spans="1:14" ht="118.35" customHeight="1" x14ac:dyDescent="0.3">
      <c r="A9" s="3" t="s">
        <v>26</v>
      </c>
      <c r="B9" s="140" t="s">
        <v>38</v>
      </c>
      <c r="C9" s="140"/>
      <c r="D9" s="4">
        <v>1</v>
      </c>
      <c r="E9" s="4" t="s">
        <v>10</v>
      </c>
      <c r="F9" s="13">
        <v>43621428</v>
      </c>
      <c r="G9" s="13">
        <v>43621428</v>
      </c>
      <c r="H9" s="13">
        <v>26900000</v>
      </c>
      <c r="I9" s="13">
        <v>26900000</v>
      </c>
      <c r="J9" s="30">
        <v>47940000</v>
      </c>
      <c r="K9" s="30">
        <v>47940000</v>
      </c>
      <c r="L9" s="13">
        <v>8000000</v>
      </c>
      <c r="M9" s="13">
        <v>8000000</v>
      </c>
      <c r="N9" s="32">
        <f>AVERAGE(G9,I9,K9,M9)</f>
        <v>31615357</v>
      </c>
    </row>
    <row r="10" spans="1:14" ht="66" customHeight="1" x14ac:dyDescent="0.3">
      <c r="A10" s="142" t="s">
        <v>11</v>
      </c>
      <c r="B10" s="15" t="s">
        <v>40</v>
      </c>
      <c r="C10" s="16" t="s">
        <v>39</v>
      </c>
      <c r="D10" s="17">
        <v>1</v>
      </c>
      <c r="E10" s="17" t="s">
        <v>10</v>
      </c>
      <c r="F10" s="18">
        <v>10572000</v>
      </c>
      <c r="G10" s="18">
        <v>10572000</v>
      </c>
      <c r="H10" s="13">
        <v>12000000</v>
      </c>
      <c r="I10" s="13">
        <v>12000000</v>
      </c>
      <c r="J10" s="30">
        <v>14280000</v>
      </c>
      <c r="K10" s="30">
        <v>14280000</v>
      </c>
      <c r="L10" s="13">
        <v>1500000</v>
      </c>
      <c r="M10" s="13">
        <v>1500000</v>
      </c>
      <c r="N10" s="32">
        <f t="shared" ref="N10:N34" si="0">AVERAGE(G10,I10,K10,M10)</f>
        <v>9588000</v>
      </c>
    </row>
    <row r="11" spans="1:14" ht="31.2" x14ac:dyDescent="0.3">
      <c r="A11" s="142"/>
      <c r="B11" s="15" t="s">
        <v>15</v>
      </c>
      <c r="C11" s="22" t="s">
        <v>41</v>
      </c>
      <c r="D11" s="20">
        <v>5000</v>
      </c>
      <c r="E11" s="17" t="s">
        <v>12</v>
      </c>
      <c r="F11" s="18">
        <v>14300</v>
      </c>
      <c r="G11" s="18">
        <v>71500000</v>
      </c>
      <c r="H11" s="13">
        <v>2500</v>
      </c>
      <c r="I11" s="13">
        <v>12500000</v>
      </c>
      <c r="J11" s="30">
        <v>2380</v>
      </c>
      <c r="K11" s="30">
        <v>11900000</v>
      </c>
      <c r="L11" s="13">
        <v>2500</v>
      </c>
      <c r="M11" s="13">
        <v>12500000</v>
      </c>
      <c r="N11" s="32">
        <f t="shared" si="0"/>
        <v>27100000</v>
      </c>
    </row>
    <row r="12" spans="1:14" ht="55.35" customHeight="1" x14ac:dyDescent="0.3">
      <c r="A12" s="142"/>
      <c r="B12" s="15" t="s">
        <v>16</v>
      </c>
      <c r="C12" s="22" t="s">
        <v>41</v>
      </c>
      <c r="D12" s="20">
        <v>5000</v>
      </c>
      <c r="E12" s="17" t="s">
        <v>12</v>
      </c>
      <c r="F12" s="18">
        <v>14300</v>
      </c>
      <c r="G12" s="18">
        <v>71500000</v>
      </c>
      <c r="H12" s="13">
        <v>2500</v>
      </c>
      <c r="I12" s="13">
        <v>12500000</v>
      </c>
      <c r="J12" s="30">
        <v>2380</v>
      </c>
      <c r="K12" s="30">
        <v>11900000</v>
      </c>
      <c r="L12" s="13">
        <v>2500</v>
      </c>
      <c r="M12" s="13">
        <v>12500000</v>
      </c>
      <c r="N12" s="32">
        <f t="shared" si="0"/>
        <v>27100000</v>
      </c>
    </row>
    <row r="13" spans="1:14" ht="67.349999999999994" customHeight="1" x14ac:dyDescent="0.3">
      <c r="A13" s="142"/>
      <c r="B13" s="15" t="s">
        <v>14</v>
      </c>
      <c r="C13" s="16" t="s">
        <v>27</v>
      </c>
      <c r="D13" s="17">
        <v>1</v>
      </c>
      <c r="E13" s="17" t="s">
        <v>10</v>
      </c>
      <c r="F13" s="18">
        <v>40000000</v>
      </c>
      <c r="G13" s="18">
        <v>40000000</v>
      </c>
      <c r="H13" s="13">
        <v>45000000</v>
      </c>
      <c r="I13" s="13">
        <v>45000000</v>
      </c>
      <c r="J13" s="30">
        <v>21420000</v>
      </c>
      <c r="K13" s="30">
        <v>21420000</v>
      </c>
      <c r="L13" s="13">
        <v>3500000</v>
      </c>
      <c r="M13" s="13">
        <v>3500000</v>
      </c>
      <c r="N13" s="32">
        <f t="shared" si="0"/>
        <v>27480000</v>
      </c>
    </row>
    <row r="14" spans="1:14" ht="62.4" x14ac:dyDescent="0.3">
      <c r="A14" s="143" t="s">
        <v>28</v>
      </c>
      <c r="B14" s="15" t="s">
        <v>19</v>
      </c>
      <c r="C14" s="16" t="s">
        <v>42</v>
      </c>
      <c r="D14" s="17">
        <v>1</v>
      </c>
      <c r="E14" s="17" t="s">
        <v>10</v>
      </c>
      <c r="F14" s="18">
        <v>10000000</v>
      </c>
      <c r="G14" s="18">
        <v>10000000</v>
      </c>
      <c r="H14" s="13">
        <v>1000000</v>
      </c>
      <c r="I14" s="13">
        <v>1000000</v>
      </c>
      <c r="J14" s="30">
        <v>1190000</v>
      </c>
      <c r="K14" s="30">
        <v>1190000</v>
      </c>
      <c r="L14" s="13">
        <v>150000</v>
      </c>
      <c r="M14" s="13">
        <v>150000</v>
      </c>
      <c r="N14" s="32">
        <f t="shared" si="0"/>
        <v>3085000</v>
      </c>
    </row>
    <row r="15" spans="1:14" ht="66" customHeight="1" x14ac:dyDescent="0.3">
      <c r="A15" s="143"/>
      <c r="B15" s="16" t="s">
        <v>18</v>
      </c>
      <c r="C15" s="22" t="s">
        <v>29</v>
      </c>
      <c r="D15" s="17">
        <v>10</v>
      </c>
      <c r="E15" s="17" t="s">
        <v>12</v>
      </c>
      <c r="F15" s="18">
        <v>500000</v>
      </c>
      <c r="G15" s="18">
        <v>5000000</v>
      </c>
      <c r="H15" s="13">
        <v>550000</v>
      </c>
      <c r="I15" s="13">
        <v>5500000</v>
      </c>
      <c r="J15" s="30">
        <v>47600</v>
      </c>
      <c r="K15" s="30">
        <v>476000</v>
      </c>
      <c r="L15" s="13">
        <v>250000</v>
      </c>
      <c r="M15" s="13">
        <v>2500000</v>
      </c>
      <c r="N15" s="32">
        <f t="shared" si="0"/>
        <v>3369000</v>
      </c>
    </row>
    <row r="16" spans="1:14" ht="51" customHeight="1" x14ac:dyDescent="0.3">
      <c r="A16" s="145" t="s">
        <v>17</v>
      </c>
      <c r="B16" s="16" t="s">
        <v>20</v>
      </c>
      <c r="C16" s="19" t="s">
        <v>43</v>
      </c>
      <c r="D16" s="17">
        <v>2</v>
      </c>
      <c r="E16" s="17" t="s">
        <v>22</v>
      </c>
      <c r="F16" s="18">
        <v>10428500</v>
      </c>
      <c r="G16" s="18">
        <v>20857000</v>
      </c>
      <c r="H16" s="13">
        <v>3500000</v>
      </c>
      <c r="I16" s="13">
        <v>7000000</v>
      </c>
      <c r="J16" s="30">
        <v>2142000</v>
      </c>
      <c r="K16" s="30">
        <v>4284000</v>
      </c>
      <c r="L16" s="13">
        <v>2000000</v>
      </c>
      <c r="M16" s="13">
        <v>4000000</v>
      </c>
      <c r="N16" s="32">
        <f t="shared" si="0"/>
        <v>9035250</v>
      </c>
    </row>
    <row r="17" spans="1:14" ht="93.6" x14ac:dyDescent="0.3">
      <c r="A17" s="145"/>
      <c r="B17" s="143" t="s">
        <v>21</v>
      </c>
      <c r="C17" s="16" t="s">
        <v>44</v>
      </c>
      <c r="D17" s="17">
        <v>1</v>
      </c>
      <c r="E17" s="17" t="s">
        <v>22</v>
      </c>
      <c r="F17" s="18">
        <v>2357142</v>
      </c>
      <c r="G17" s="18">
        <v>2357142</v>
      </c>
      <c r="H17" s="13">
        <v>8000000</v>
      </c>
      <c r="I17" s="13">
        <v>8000000</v>
      </c>
      <c r="J17" s="30">
        <v>1190000</v>
      </c>
      <c r="K17" s="30">
        <v>1190000</v>
      </c>
      <c r="L17" s="13">
        <v>700000</v>
      </c>
      <c r="M17" s="13">
        <v>700000</v>
      </c>
      <c r="N17" s="32">
        <f t="shared" si="0"/>
        <v>3061785.5</v>
      </c>
    </row>
    <row r="18" spans="1:14" ht="46.35" customHeight="1" x14ac:dyDescent="0.3">
      <c r="A18" s="145"/>
      <c r="B18" s="143"/>
      <c r="C18" s="22" t="s">
        <v>45</v>
      </c>
      <c r="D18" s="17">
        <v>25</v>
      </c>
      <c r="E18" s="17" t="s">
        <v>12</v>
      </c>
      <c r="F18" s="18">
        <v>35715</v>
      </c>
      <c r="G18" s="18">
        <v>892875</v>
      </c>
      <c r="H18" s="13">
        <v>20000</v>
      </c>
      <c r="I18" s="13">
        <v>500000</v>
      </c>
      <c r="J18" s="30">
        <v>35700</v>
      </c>
      <c r="K18" s="30">
        <v>892500</v>
      </c>
      <c r="L18" s="13">
        <v>15000</v>
      </c>
      <c r="M18" s="13">
        <v>375000</v>
      </c>
      <c r="N18" s="32">
        <f t="shared" si="0"/>
        <v>665093.75</v>
      </c>
    </row>
    <row r="19" spans="1:14" ht="46.8" x14ac:dyDescent="0.3">
      <c r="A19" s="145"/>
      <c r="B19" s="143"/>
      <c r="C19" s="16" t="s">
        <v>46</v>
      </c>
      <c r="D19" s="17">
        <v>1</v>
      </c>
      <c r="E19" s="17" t="s">
        <v>22</v>
      </c>
      <c r="F19" s="18">
        <v>2357142</v>
      </c>
      <c r="G19" s="18">
        <v>2357142</v>
      </c>
      <c r="H19" s="13">
        <v>6000000</v>
      </c>
      <c r="I19" s="13">
        <v>6000000</v>
      </c>
      <c r="J19" s="30">
        <v>1190000</v>
      </c>
      <c r="K19" s="30">
        <v>1190000</v>
      </c>
      <c r="L19" s="13">
        <v>700000</v>
      </c>
      <c r="M19" s="13">
        <v>700000</v>
      </c>
      <c r="N19" s="32">
        <f t="shared" si="0"/>
        <v>2561785.5</v>
      </c>
    </row>
    <row r="20" spans="1:14" x14ac:dyDescent="0.3">
      <c r="A20" s="145"/>
      <c r="B20" s="143"/>
      <c r="C20" s="16" t="s">
        <v>49</v>
      </c>
      <c r="D20" s="17">
        <v>25</v>
      </c>
      <c r="E20" s="17" t="s">
        <v>12</v>
      </c>
      <c r="F20" s="18">
        <v>35715</v>
      </c>
      <c r="G20" s="18">
        <v>892875</v>
      </c>
      <c r="H20" s="13">
        <v>20000</v>
      </c>
      <c r="I20" s="13">
        <v>500000</v>
      </c>
      <c r="J20" s="30">
        <v>35700</v>
      </c>
      <c r="K20" s="30">
        <v>892500</v>
      </c>
      <c r="L20" s="13">
        <v>15000</v>
      </c>
      <c r="M20" s="13">
        <v>375000</v>
      </c>
      <c r="N20" s="32">
        <f t="shared" si="0"/>
        <v>665093.75</v>
      </c>
    </row>
    <row r="21" spans="1:14" ht="46.8" x14ac:dyDescent="0.3">
      <c r="A21" s="145"/>
      <c r="B21" s="143"/>
      <c r="C21" s="16" t="s">
        <v>48</v>
      </c>
      <c r="D21" s="17">
        <v>1</v>
      </c>
      <c r="E21" s="17" t="s">
        <v>22</v>
      </c>
      <c r="F21" s="18">
        <v>2357142</v>
      </c>
      <c r="G21" s="18">
        <v>2357142</v>
      </c>
      <c r="H21" s="13">
        <v>6000000</v>
      </c>
      <c r="I21" s="13">
        <v>6000000</v>
      </c>
      <c r="J21" s="30">
        <v>1190000</v>
      </c>
      <c r="K21" s="30">
        <v>1190000</v>
      </c>
      <c r="L21" s="13">
        <v>700000</v>
      </c>
      <c r="M21" s="13">
        <v>700000</v>
      </c>
      <c r="N21" s="32">
        <f t="shared" si="0"/>
        <v>2561785.5</v>
      </c>
    </row>
    <row r="22" spans="1:14" x14ac:dyDescent="0.3">
      <c r="A22" s="145"/>
      <c r="B22" s="143"/>
      <c r="C22" s="16" t="s">
        <v>47</v>
      </c>
      <c r="D22" s="17">
        <v>25</v>
      </c>
      <c r="E22" s="17" t="s">
        <v>12</v>
      </c>
      <c r="F22" s="18">
        <v>35715</v>
      </c>
      <c r="G22" s="18">
        <v>892875</v>
      </c>
      <c r="H22" s="13">
        <v>20000</v>
      </c>
      <c r="I22" s="13">
        <v>500000</v>
      </c>
      <c r="J22" s="30">
        <v>35700</v>
      </c>
      <c r="K22" s="30">
        <v>892500</v>
      </c>
      <c r="L22" s="13">
        <v>15000</v>
      </c>
      <c r="M22" s="13">
        <v>375000</v>
      </c>
      <c r="N22" s="32">
        <f t="shared" si="0"/>
        <v>665093.75</v>
      </c>
    </row>
    <row r="23" spans="1:14" ht="46.8" x14ac:dyDescent="0.3">
      <c r="A23" s="145"/>
      <c r="B23" s="143"/>
      <c r="C23" s="16" t="s">
        <v>50</v>
      </c>
      <c r="D23" s="23">
        <v>1</v>
      </c>
      <c r="E23" s="23" t="s">
        <v>22</v>
      </c>
      <c r="F23" s="18">
        <v>2357142</v>
      </c>
      <c r="G23" s="18">
        <v>2357142</v>
      </c>
      <c r="H23" s="13">
        <v>6000000</v>
      </c>
      <c r="I23" s="13">
        <v>6000000</v>
      </c>
      <c r="J23" s="30">
        <v>952000</v>
      </c>
      <c r="K23" s="30">
        <v>952000</v>
      </c>
      <c r="L23" s="13">
        <v>500000</v>
      </c>
      <c r="M23" s="13">
        <v>500000</v>
      </c>
      <c r="N23" s="32">
        <f t="shared" si="0"/>
        <v>2452285.5</v>
      </c>
    </row>
    <row r="24" spans="1:14" x14ac:dyDescent="0.3">
      <c r="A24" s="145"/>
      <c r="B24" s="143"/>
      <c r="C24" s="16" t="s">
        <v>51</v>
      </c>
      <c r="D24" s="23">
        <v>25</v>
      </c>
      <c r="E24" s="23" t="s">
        <v>12</v>
      </c>
      <c r="F24" s="18">
        <v>35715</v>
      </c>
      <c r="G24" s="18">
        <v>892875</v>
      </c>
      <c r="H24" s="13">
        <v>20000</v>
      </c>
      <c r="I24" s="13">
        <v>500000</v>
      </c>
      <c r="J24" s="30">
        <v>35700</v>
      </c>
      <c r="K24" s="30">
        <v>892500</v>
      </c>
      <c r="L24" s="13">
        <v>15000</v>
      </c>
      <c r="M24" s="13">
        <v>375000</v>
      </c>
      <c r="N24" s="32">
        <f t="shared" si="0"/>
        <v>665093.75</v>
      </c>
    </row>
    <row r="25" spans="1:14" ht="163.35" customHeight="1" x14ac:dyDescent="0.3">
      <c r="A25" s="145"/>
      <c r="B25" s="28" t="s">
        <v>54</v>
      </c>
      <c r="C25" s="16" t="s">
        <v>53</v>
      </c>
      <c r="D25" s="23">
        <v>1</v>
      </c>
      <c r="E25" s="23" t="s">
        <v>9</v>
      </c>
      <c r="F25" s="18">
        <v>8571428</v>
      </c>
      <c r="G25" s="18">
        <v>8571428</v>
      </c>
      <c r="H25" s="13">
        <v>8000000</v>
      </c>
      <c r="I25" s="13">
        <v>8000000</v>
      </c>
      <c r="J25" s="30">
        <v>11900000</v>
      </c>
      <c r="K25" s="30">
        <v>11900000</v>
      </c>
      <c r="L25" s="13">
        <v>4000000</v>
      </c>
      <c r="M25" s="13">
        <v>4000000</v>
      </c>
      <c r="N25" s="32">
        <f t="shared" si="0"/>
        <v>8117857</v>
      </c>
    </row>
    <row r="26" spans="1:14" ht="16.350000000000001" customHeight="1" x14ac:dyDescent="0.3">
      <c r="A26" s="135" t="s">
        <v>32</v>
      </c>
      <c r="B26" s="135" t="s">
        <v>82</v>
      </c>
      <c r="C26" s="16" t="s">
        <v>83</v>
      </c>
      <c r="D26" s="139">
        <v>1</v>
      </c>
      <c r="E26" s="135" t="s">
        <v>37</v>
      </c>
      <c r="F26" s="18">
        <v>1428571</v>
      </c>
      <c r="G26" s="132">
        <v>41606712</v>
      </c>
      <c r="H26" s="13">
        <v>350000</v>
      </c>
      <c r="I26" s="150">
        <v>6200000</v>
      </c>
      <c r="J26" s="30">
        <v>476000</v>
      </c>
      <c r="K26" s="159">
        <v>3712800</v>
      </c>
      <c r="L26" s="150">
        <v>18000000</v>
      </c>
      <c r="M26" s="150">
        <v>18000000</v>
      </c>
      <c r="N26" s="162">
        <f>AVERAGE(G26,I26,K26,M26)</f>
        <v>17379878</v>
      </c>
    </row>
    <row r="27" spans="1:14" x14ac:dyDescent="0.3">
      <c r="A27" s="135"/>
      <c r="B27" s="135"/>
      <c r="C27" s="16" t="s">
        <v>35</v>
      </c>
      <c r="D27" s="139"/>
      <c r="E27" s="135"/>
      <c r="F27" s="18">
        <v>285714</v>
      </c>
      <c r="G27" s="133"/>
      <c r="H27" s="13">
        <v>15000</v>
      </c>
      <c r="I27" s="151"/>
      <c r="J27" s="30">
        <v>595000</v>
      </c>
      <c r="K27" s="160"/>
      <c r="L27" s="151"/>
      <c r="M27" s="151"/>
      <c r="N27" s="163"/>
    </row>
    <row r="28" spans="1:14" x14ac:dyDescent="0.3">
      <c r="A28" s="135"/>
      <c r="B28" s="135"/>
      <c r="C28" s="16" t="s">
        <v>36</v>
      </c>
      <c r="D28" s="139"/>
      <c r="E28" s="135"/>
      <c r="F28" s="18">
        <v>285714</v>
      </c>
      <c r="G28" s="133"/>
      <c r="H28" s="13">
        <v>20000</v>
      </c>
      <c r="I28" s="151"/>
      <c r="J28" s="30">
        <v>952000</v>
      </c>
      <c r="K28" s="160"/>
      <c r="L28" s="151"/>
      <c r="M28" s="151"/>
      <c r="N28" s="163"/>
    </row>
    <row r="29" spans="1:14" x14ac:dyDescent="0.3">
      <c r="A29" s="135"/>
      <c r="B29" s="135"/>
      <c r="C29" s="16" t="s">
        <v>33</v>
      </c>
      <c r="D29" s="139"/>
      <c r="E29" s="135"/>
      <c r="F29" s="18">
        <v>1428571</v>
      </c>
      <c r="G29" s="133"/>
      <c r="H29" s="13">
        <v>450000</v>
      </c>
      <c r="I29" s="151"/>
      <c r="J29" s="30">
        <v>1190000</v>
      </c>
      <c r="K29" s="160"/>
      <c r="L29" s="151"/>
      <c r="M29" s="151"/>
      <c r="N29" s="163"/>
    </row>
    <row r="30" spans="1:14" x14ac:dyDescent="0.3">
      <c r="A30" s="135"/>
      <c r="B30" s="135"/>
      <c r="C30" s="29" t="s">
        <v>76</v>
      </c>
      <c r="D30" s="139"/>
      <c r="E30" s="135"/>
      <c r="F30" s="18">
        <v>285714</v>
      </c>
      <c r="G30" s="133"/>
      <c r="H30" s="13">
        <v>100000</v>
      </c>
      <c r="I30" s="151"/>
      <c r="J30" s="30">
        <v>23800</v>
      </c>
      <c r="K30" s="160"/>
      <c r="L30" s="151"/>
      <c r="M30" s="151"/>
      <c r="N30" s="163"/>
    </row>
    <row r="31" spans="1:14" x14ac:dyDescent="0.3">
      <c r="A31" s="135"/>
      <c r="B31" s="135"/>
      <c r="C31" s="29" t="s">
        <v>34</v>
      </c>
      <c r="D31" s="139"/>
      <c r="E31" s="135"/>
      <c r="F31" s="18">
        <v>446428</v>
      </c>
      <c r="G31" s="134"/>
      <c r="H31" s="13">
        <v>300000</v>
      </c>
      <c r="I31" s="152"/>
      <c r="J31" s="30">
        <v>476000</v>
      </c>
      <c r="K31" s="161"/>
      <c r="L31" s="152"/>
      <c r="M31" s="152"/>
      <c r="N31" s="164"/>
    </row>
    <row r="32" spans="1:14" ht="36.75" customHeight="1" x14ac:dyDescent="0.3">
      <c r="A32" s="135"/>
      <c r="B32" s="135"/>
      <c r="C32" s="29" t="s">
        <v>77</v>
      </c>
      <c r="D32" s="17">
        <v>20</v>
      </c>
      <c r="E32" s="17" t="s">
        <v>12</v>
      </c>
      <c r="F32" s="18">
        <v>35715</v>
      </c>
      <c r="G32" s="13">
        <v>714300</v>
      </c>
      <c r="H32" s="13">
        <v>20000</v>
      </c>
      <c r="I32" s="13">
        <v>400000</v>
      </c>
      <c r="J32" s="30">
        <v>23800</v>
      </c>
      <c r="K32" s="30">
        <v>476000</v>
      </c>
      <c r="L32" s="13">
        <v>18000</v>
      </c>
      <c r="M32" s="13">
        <v>360000</v>
      </c>
      <c r="N32" s="32">
        <f>AVERAGE(G32,I32,K32,M32)</f>
        <v>487575</v>
      </c>
    </row>
    <row r="33" spans="1:14" ht="78" x14ac:dyDescent="0.3">
      <c r="A33" s="135"/>
      <c r="B33" s="28" t="s">
        <v>73</v>
      </c>
      <c r="C33" s="16" t="s">
        <v>74</v>
      </c>
      <c r="D33" s="17">
        <v>1</v>
      </c>
      <c r="E33" s="17" t="s">
        <v>10</v>
      </c>
      <c r="F33" s="18">
        <v>2142000</v>
      </c>
      <c r="G33" s="13">
        <v>2142000</v>
      </c>
      <c r="H33" s="13">
        <v>1000000</v>
      </c>
      <c r="I33" s="13">
        <v>1000000</v>
      </c>
      <c r="J33" s="30">
        <v>1785000</v>
      </c>
      <c r="K33" s="30">
        <v>1785000</v>
      </c>
      <c r="L33" s="13">
        <v>2500000</v>
      </c>
      <c r="M33" s="13">
        <v>2500000</v>
      </c>
      <c r="N33" s="32">
        <f>AVERAGE(G33,I33,K33,M33)</f>
        <v>1856750</v>
      </c>
    </row>
    <row r="34" spans="1:14" ht="69" customHeight="1" x14ac:dyDescent="0.3">
      <c r="A34" s="149" t="s">
        <v>72</v>
      </c>
      <c r="B34" s="144" t="s">
        <v>30</v>
      </c>
      <c r="C34" s="144"/>
      <c r="D34" s="17">
        <v>10</v>
      </c>
      <c r="E34" s="24" t="s">
        <v>31</v>
      </c>
      <c r="F34" s="25">
        <v>8000000</v>
      </c>
      <c r="G34" s="13">
        <f>F34*D34</f>
        <v>80000000</v>
      </c>
      <c r="H34" s="13">
        <v>8000000</v>
      </c>
      <c r="I34" s="13">
        <v>80000000</v>
      </c>
      <c r="J34" s="25">
        <v>8000000</v>
      </c>
      <c r="K34" s="13">
        <v>80000000</v>
      </c>
      <c r="L34" s="25">
        <v>8000000</v>
      </c>
      <c r="M34" s="13">
        <v>80000000</v>
      </c>
      <c r="N34" s="32">
        <f t="shared" si="0"/>
        <v>80000000</v>
      </c>
    </row>
    <row r="35" spans="1:14" x14ac:dyDescent="0.3">
      <c r="A35" s="149"/>
      <c r="B35" s="141" t="s">
        <v>55</v>
      </c>
      <c r="C35" s="141"/>
      <c r="D35" s="26">
        <v>1</v>
      </c>
      <c r="E35" s="26" t="s">
        <v>10</v>
      </c>
      <c r="F35" s="18"/>
      <c r="G35" s="13"/>
      <c r="H35" s="13">
        <v>80000</v>
      </c>
      <c r="I35" s="13">
        <v>80000</v>
      </c>
      <c r="J35" s="27"/>
      <c r="K35" s="27"/>
      <c r="L35" s="11">
        <v>60000</v>
      </c>
      <c r="M35" s="11">
        <v>60000</v>
      </c>
      <c r="N35" s="27"/>
    </row>
    <row r="36" spans="1:14" x14ac:dyDescent="0.3">
      <c r="A36" s="149"/>
      <c r="B36" s="141" t="s">
        <v>79</v>
      </c>
      <c r="C36" s="141"/>
      <c r="D36" s="26">
        <v>1</v>
      </c>
      <c r="E36" s="26" t="s">
        <v>10</v>
      </c>
      <c r="F36" s="18"/>
      <c r="G36" s="13"/>
      <c r="H36" s="13">
        <v>80000</v>
      </c>
      <c r="I36" s="13">
        <v>80000</v>
      </c>
      <c r="J36" s="27"/>
      <c r="K36" s="27"/>
      <c r="L36" s="13">
        <v>95000</v>
      </c>
      <c r="M36" s="13">
        <v>95000</v>
      </c>
      <c r="N36" s="27"/>
    </row>
    <row r="37" spans="1:14" x14ac:dyDescent="0.3">
      <c r="A37" s="149"/>
      <c r="B37" s="141" t="s">
        <v>71</v>
      </c>
      <c r="C37" s="141"/>
      <c r="D37" s="26">
        <v>1</v>
      </c>
      <c r="E37" s="26" t="s">
        <v>10</v>
      </c>
      <c r="F37" s="18"/>
      <c r="G37" s="13"/>
      <c r="H37" s="13">
        <v>120000</v>
      </c>
      <c r="I37" s="13">
        <v>120000</v>
      </c>
      <c r="J37" s="27"/>
      <c r="K37" s="27"/>
      <c r="L37" s="13">
        <v>120000</v>
      </c>
      <c r="M37" s="13">
        <v>120000</v>
      </c>
      <c r="N37" s="27"/>
    </row>
    <row r="38" spans="1:14" x14ac:dyDescent="0.3">
      <c r="A38" s="149"/>
      <c r="B38" s="141" t="s">
        <v>80</v>
      </c>
      <c r="C38" s="141"/>
      <c r="D38" s="26">
        <v>1</v>
      </c>
      <c r="E38" s="26" t="s">
        <v>10</v>
      </c>
      <c r="F38" s="18"/>
      <c r="G38" s="13"/>
      <c r="H38" s="13">
        <v>70000</v>
      </c>
      <c r="I38" s="13">
        <v>70000</v>
      </c>
      <c r="J38" s="27"/>
      <c r="K38" s="27"/>
      <c r="L38" s="13">
        <v>35000</v>
      </c>
      <c r="M38" s="13">
        <v>35000</v>
      </c>
      <c r="N38" s="27"/>
    </row>
    <row r="39" spans="1:14" x14ac:dyDescent="0.3">
      <c r="A39" s="149"/>
      <c r="B39" s="141" t="s">
        <v>56</v>
      </c>
      <c r="C39" s="141"/>
      <c r="D39" s="26">
        <v>1</v>
      </c>
      <c r="E39" s="26" t="s">
        <v>10</v>
      </c>
      <c r="F39" s="18"/>
      <c r="G39" s="13"/>
      <c r="H39" s="13">
        <v>30000</v>
      </c>
      <c r="I39" s="13">
        <v>30000</v>
      </c>
      <c r="J39" s="27"/>
      <c r="K39" s="27"/>
      <c r="L39" s="13">
        <v>20000</v>
      </c>
      <c r="M39" s="13">
        <v>20000</v>
      </c>
      <c r="N39" s="27"/>
    </row>
    <row r="40" spans="1:14" x14ac:dyDescent="0.3">
      <c r="A40" s="149"/>
      <c r="B40" s="141" t="s">
        <v>81</v>
      </c>
      <c r="C40" s="141"/>
      <c r="D40" s="26">
        <v>1</v>
      </c>
      <c r="E40" s="26" t="s">
        <v>10</v>
      </c>
      <c r="F40" s="18"/>
      <c r="G40" s="13"/>
      <c r="H40" s="13">
        <v>70000</v>
      </c>
      <c r="I40" s="13">
        <v>70000</v>
      </c>
      <c r="J40" s="27"/>
      <c r="K40" s="27"/>
      <c r="L40" s="13">
        <v>30000</v>
      </c>
      <c r="M40" s="13">
        <v>30000</v>
      </c>
      <c r="N40" s="27"/>
    </row>
    <row r="41" spans="1:14" x14ac:dyDescent="0.3">
      <c r="A41" s="149"/>
      <c r="B41" s="141" t="s">
        <v>57</v>
      </c>
      <c r="C41" s="141"/>
      <c r="D41" s="26">
        <v>1</v>
      </c>
      <c r="E41" s="26" t="s">
        <v>10</v>
      </c>
      <c r="F41" s="18"/>
      <c r="G41" s="13"/>
      <c r="H41" s="13">
        <v>120000</v>
      </c>
      <c r="I41" s="13">
        <v>120000</v>
      </c>
      <c r="J41" s="27"/>
      <c r="K41" s="27"/>
      <c r="L41" s="13">
        <v>150000</v>
      </c>
      <c r="M41" s="13">
        <v>150000</v>
      </c>
      <c r="N41" s="27"/>
    </row>
    <row r="42" spans="1:14" x14ac:dyDescent="0.3">
      <c r="A42" s="149"/>
      <c r="B42" s="141" t="s">
        <v>58</v>
      </c>
      <c r="C42" s="141"/>
      <c r="D42" s="26">
        <v>1</v>
      </c>
      <c r="E42" s="26" t="s">
        <v>10</v>
      </c>
      <c r="F42" s="18"/>
      <c r="G42" s="13"/>
      <c r="H42" s="13">
        <v>100000</v>
      </c>
      <c r="I42" s="13">
        <v>100000</v>
      </c>
      <c r="J42" s="27"/>
      <c r="K42" s="27"/>
      <c r="L42" s="13">
        <v>50000</v>
      </c>
      <c r="M42" s="13">
        <v>50000</v>
      </c>
      <c r="N42" s="27"/>
    </row>
    <row r="43" spans="1:14" x14ac:dyDescent="0.3">
      <c r="A43" s="149"/>
      <c r="B43" s="141" t="s">
        <v>78</v>
      </c>
      <c r="C43" s="141"/>
      <c r="D43" s="26">
        <v>1</v>
      </c>
      <c r="E43" s="26" t="s">
        <v>10</v>
      </c>
      <c r="F43" s="18"/>
      <c r="G43" s="13"/>
      <c r="H43" s="13">
        <v>80000</v>
      </c>
      <c r="I43" s="13">
        <v>80000</v>
      </c>
      <c r="J43" s="27"/>
      <c r="K43" s="27"/>
      <c r="L43" s="13">
        <v>25000</v>
      </c>
      <c r="M43" s="13">
        <v>25000</v>
      </c>
      <c r="N43" s="27"/>
    </row>
    <row r="44" spans="1:14" x14ac:dyDescent="0.3">
      <c r="A44" s="149"/>
      <c r="B44" s="141" t="s">
        <v>59</v>
      </c>
      <c r="C44" s="141"/>
      <c r="D44" s="26">
        <v>1</v>
      </c>
      <c r="E44" s="26" t="s">
        <v>10</v>
      </c>
      <c r="F44" s="18"/>
      <c r="G44" s="13"/>
      <c r="H44" s="13">
        <v>60000</v>
      </c>
      <c r="I44" s="13">
        <v>60000</v>
      </c>
      <c r="J44" s="27"/>
      <c r="K44" s="27"/>
      <c r="L44" s="13">
        <v>15000</v>
      </c>
      <c r="M44" s="13">
        <v>15000</v>
      </c>
      <c r="N44" s="27"/>
    </row>
    <row r="45" spans="1:14" x14ac:dyDescent="0.3">
      <c r="A45" s="149"/>
      <c r="B45" s="141" t="s">
        <v>60</v>
      </c>
      <c r="C45" s="141"/>
      <c r="D45" s="26">
        <v>1</v>
      </c>
      <c r="E45" s="26" t="s">
        <v>10</v>
      </c>
      <c r="F45" s="18"/>
      <c r="G45" s="13"/>
      <c r="H45" s="13">
        <v>80000</v>
      </c>
      <c r="I45" s="13">
        <v>80000</v>
      </c>
      <c r="J45" s="27"/>
      <c r="K45" s="27"/>
      <c r="L45" s="13">
        <v>20000</v>
      </c>
      <c r="M45" s="13">
        <v>20000</v>
      </c>
      <c r="N45" s="27"/>
    </row>
    <row r="46" spans="1:14" x14ac:dyDescent="0.3">
      <c r="A46" s="149"/>
      <c r="B46" s="141" t="s">
        <v>61</v>
      </c>
      <c r="C46" s="141"/>
      <c r="D46" s="26">
        <v>1</v>
      </c>
      <c r="E46" s="26" t="s">
        <v>10</v>
      </c>
      <c r="F46" s="18"/>
      <c r="G46" s="13"/>
      <c r="H46" s="13">
        <v>40000</v>
      </c>
      <c r="I46" s="13">
        <v>40000</v>
      </c>
      <c r="J46" s="27"/>
      <c r="K46" s="27"/>
      <c r="L46" s="13">
        <v>8000</v>
      </c>
      <c r="M46" s="13">
        <v>8000</v>
      </c>
      <c r="N46" s="27"/>
    </row>
    <row r="47" spans="1:14" x14ac:dyDescent="0.3">
      <c r="A47" s="149"/>
      <c r="B47" s="141" t="s">
        <v>62</v>
      </c>
      <c r="C47" s="141"/>
      <c r="D47" s="26">
        <v>1</v>
      </c>
      <c r="E47" s="26" t="s">
        <v>10</v>
      </c>
      <c r="F47" s="18"/>
      <c r="G47" s="13"/>
      <c r="H47" s="13">
        <v>120000</v>
      </c>
      <c r="I47" s="13">
        <v>120000</v>
      </c>
      <c r="J47" s="27"/>
      <c r="K47" s="27"/>
      <c r="L47" s="13">
        <v>85000</v>
      </c>
      <c r="M47" s="13">
        <v>85000</v>
      </c>
      <c r="N47" s="27"/>
    </row>
    <row r="48" spans="1:14" x14ac:dyDescent="0.3">
      <c r="A48" s="149"/>
      <c r="B48" s="141" t="s">
        <v>63</v>
      </c>
      <c r="C48" s="141"/>
      <c r="D48" s="26">
        <v>1</v>
      </c>
      <c r="E48" s="26" t="s">
        <v>10</v>
      </c>
      <c r="F48" s="18"/>
      <c r="G48" s="13"/>
      <c r="H48" s="13">
        <v>250000</v>
      </c>
      <c r="I48" s="13">
        <v>250000</v>
      </c>
      <c r="J48" s="27"/>
      <c r="K48" s="27"/>
      <c r="L48" s="13">
        <v>1200</v>
      </c>
      <c r="M48" s="13">
        <v>1200</v>
      </c>
      <c r="N48" s="27"/>
    </row>
    <row r="49" spans="1:14" x14ac:dyDescent="0.3">
      <c r="A49" s="149"/>
      <c r="B49" s="141" t="s">
        <v>64</v>
      </c>
      <c r="C49" s="141"/>
      <c r="D49" s="26">
        <v>1</v>
      </c>
      <c r="E49" s="26" t="s">
        <v>10</v>
      </c>
      <c r="F49" s="18"/>
      <c r="G49" s="13"/>
      <c r="H49" s="13">
        <v>8000</v>
      </c>
      <c r="I49" s="13">
        <v>8000</v>
      </c>
      <c r="J49" s="27"/>
      <c r="K49" s="27"/>
      <c r="L49" s="13">
        <v>3000</v>
      </c>
      <c r="M49" s="13">
        <v>3000</v>
      </c>
      <c r="N49" s="27"/>
    </row>
    <row r="50" spans="1:14" x14ac:dyDescent="0.3">
      <c r="A50" s="149"/>
      <c r="B50" s="141" t="s">
        <v>65</v>
      </c>
      <c r="C50" s="141"/>
      <c r="D50" s="26">
        <v>1</v>
      </c>
      <c r="E50" s="26" t="s">
        <v>10</v>
      </c>
      <c r="F50" s="18"/>
      <c r="G50" s="13"/>
      <c r="H50" s="13">
        <v>45000</v>
      </c>
      <c r="I50" s="13">
        <v>45000</v>
      </c>
      <c r="J50" s="27"/>
      <c r="K50" s="27"/>
      <c r="L50" s="13">
        <v>3000</v>
      </c>
      <c r="M50" s="13">
        <v>3000</v>
      </c>
      <c r="N50" s="27"/>
    </row>
    <row r="51" spans="1:14" x14ac:dyDescent="0.3">
      <c r="A51" s="149"/>
      <c r="B51" s="141" t="s">
        <v>66</v>
      </c>
      <c r="C51" s="141"/>
      <c r="D51" s="26">
        <v>1</v>
      </c>
      <c r="E51" s="26" t="s">
        <v>10</v>
      </c>
      <c r="F51" s="18"/>
      <c r="G51" s="13"/>
      <c r="H51" s="13">
        <v>25000</v>
      </c>
      <c r="I51" s="13">
        <v>25000</v>
      </c>
      <c r="J51" s="27"/>
      <c r="K51" s="27"/>
      <c r="L51" s="13">
        <v>35000</v>
      </c>
      <c r="M51" s="13">
        <v>35000</v>
      </c>
      <c r="N51" s="27"/>
    </row>
    <row r="52" spans="1:14" x14ac:dyDescent="0.3">
      <c r="A52" s="149"/>
      <c r="B52" s="141" t="s">
        <v>68</v>
      </c>
      <c r="C52" s="141"/>
      <c r="D52" s="26">
        <v>1</v>
      </c>
      <c r="E52" s="26" t="s">
        <v>10</v>
      </c>
      <c r="F52" s="18"/>
      <c r="G52" s="13"/>
      <c r="H52" s="13">
        <v>15000</v>
      </c>
      <c r="I52" s="13">
        <v>15000</v>
      </c>
      <c r="J52" s="27"/>
      <c r="K52" s="27"/>
      <c r="L52" s="13">
        <v>8000</v>
      </c>
      <c r="M52" s="13">
        <v>8000</v>
      </c>
      <c r="N52" s="27"/>
    </row>
    <row r="53" spans="1:14" x14ac:dyDescent="0.3">
      <c r="A53" s="149"/>
      <c r="B53" s="141" t="s">
        <v>67</v>
      </c>
      <c r="C53" s="141"/>
      <c r="D53" s="26">
        <v>1</v>
      </c>
      <c r="E53" s="26" t="s">
        <v>10</v>
      </c>
      <c r="F53" s="18"/>
      <c r="G53" s="13"/>
      <c r="H53" s="13">
        <v>10000</v>
      </c>
      <c r="I53" s="13">
        <v>10000</v>
      </c>
      <c r="J53" s="27"/>
      <c r="K53" s="27"/>
      <c r="L53" s="13">
        <v>15000</v>
      </c>
      <c r="M53" s="13">
        <v>15000</v>
      </c>
      <c r="N53" s="27"/>
    </row>
    <row r="54" spans="1:14" x14ac:dyDescent="0.3">
      <c r="A54" s="149"/>
      <c r="B54" s="141" t="s">
        <v>69</v>
      </c>
      <c r="C54" s="141"/>
      <c r="D54" s="26">
        <v>1</v>
      </c>
      <c r="E54" s="26" t="s">
        <v>10</v>
      </c>
      <c r="F54" s="27"/>
      <c r="G54" s="11"/>
      <c r="H54" s="13">
        <v>15000</v>
      </c>
      <c r="I54" s="13">
        <v>15000</v>
      </c>
      <c r="J54" s="27"/>
      <c r="K54" s="27"/>
      <c r="L54" s="13">
        <v>20000</v>
      </c>
      <c r="M54" s="13">
        <v>20000</v>
      </c>
      <c r="N54" s="27"/>
    </row>
    <row r="55" spans="1:14" x14ac:dyDescent="0.3">
      <c r="A55" s="149"/>
      <c r="B55" s="141" t="s">
        <v>70</v>
      </c>
      <c r="C55" s="141"/>
      <c r="D55" s="26">
        <v>1</v>
      </c>
      <c r="E55" s="26" t="s">
        <v>10</v>
      </c>
      <c r="F55" s="27"/>
      <c r="G55" s="11"/>
      <c r="H55" s="13">
        <v>25000</v>
      </c>
      <c r="I55" s="13">
        <v>25000</v>
      </c>
      <c r="J55" s="27"/>
      <c r="K55" s="27"/>
      <c r="L55" s="13">
        <v>60000</v>
      </c>
      <c r="M55" s="13">
        <v>60000</v>
      </c>
      <c r="N55" s="27"/>
    </row>
    <row r="56" spans="1:14" x14ac:dyDescent="0.3">
      <c r="A56" s="165" t="s">
        <v>23</v>
      </c>
      <c r="B56" s="165"/>
      <c r="C56" s="165"/>
      <c r="D56" s="165"/>
      <c r="E56" s="165"/>
      <c r="F56" s="11">
        <f>SUM(F9:F34)+F6+F7</f>
        <v>155331811</v>
      </c>
      <c r="G56" s="31">
        <f>SUM(G9:G34)+G6+G7</f>
        <v>465284936</v>
      </c>
      <c r="H56" s="11">
        <f>SUM(H9:H34)+H6+H7</f>
        <v>140990000</v>
      </c>
      <c r="I56" s="31">
        <f>SUM(I9:I34)+I6+I7</f>
        <v>292200000</v>
      </c>
      <c r="J56" s="11">
        <f t="shared" ref="J56" si="1">SUM(J9:J34)+J6+J7</f>
        <v>124810760</v>
      </c>
      <c r="K56" s="31">
        <f>SUM(K9:K34)+K6+K7</f>
        <v>265555800</v>
      </c>
      <c r="L56" s="11">
        <f>SUM(L9:L34)+L6+L7</f>
        <v>74583000</v>
      </c>
      <c r="M56" s="31">
        <f>SUM(M9:M34)+M6+M7</f>
        <v>199810000</v>
      </c>
      <c r="N56" s="32">
        <f>SUM(N9:N34)+N6+N7</f>
        <v>305712684</v>
      </c>
    </row>
    <row r="57" spans="1:14" x14ac:dyDescent="0.3">
      <c r="B57" s="21"/>
      <c r="F57" s="21"/>
      <c r="G57" s="21"/>
    </row>
    <row r="60" spans="1:14" x14ac:dyDescent="0.3">
      <c r="F60" s="12"/>
      <c r="H60" s="12"/>
      <c r="I60" s="12"/>
      <c r="J60" s="12"/>
      <c r="K60" s="12"/>
    </row>
    <row r="61" spans="1:14" x14ac:dyDescent="0.3">
      <c r="F61" s="12"/>
      <c r="H61" s="12"/>
      <c r="I61" s="12"/>
      <c r="J61" s="12"/>
      <c r="K61" s="12"/>
    </row>
  </sheetData>
  <mergeCells count="48">
    <mergeCell ref="A16:A25"/>
    <mergeCell ref="B17:B24"/>
    <mergeCell ref="A2:N2"/>
    <mergeCell ref="A4:E4"/>
    <mergeCell ref="F4:G4"/>
    <mergeCell ref="H4:I4"/>
    <mergeCell ref="J4:K4"/>
    <mergeCell ref="L4:M4"/>
    <mergeCell ref="N4:N5"/>
    <mergeCell ref="A6:A7"/>
    <mergeCell ref="A8:N8"/>
    <mergeCell ref="B9:C9"/>
    <mergeCell ref="A10:A13"/>
    <mergeCell ref="A14:A15"/>
    <mergeCell ref="A26:A33"/>
    <mergeCell ref="B26:B32"/>
    <mergeCell ref="B37:C37"/>
    <mergeCell ref="B38:C38"/>
    <mergeCell ref="B39:C39"/>
    <mergeCell ref="N26:N31"/>
    <mergeCell ref="B34:C34"/>
    <mergeCell ref="I26:I31"/>
    <mergeCell ref="A56:E56"/>
    <mergeCell ref="B45:C45"/>
    <mergeCell ref="B46:C46"/>
    <mergeCell ref="B47:C47"/>
    <mergeCell ref="B48:C48"/>
    <mergeCell ref="B49:C49"/>
    <mergeCell ref="B50:C50"/>
    <mergeCell ref="A34:A55"/>
    <mergeCell ref="B51:C51"/>
    <mergeCell ref="B52:C52"/>
    <mergeCell ref="B53:C53"/>
    <mergeCell ref="B54:C54"/>
    <mergeCell ref="D26:D31"/>
    <mergeCell ref="B55:C55"/>
    <mergeCell ref="B44:C44"/>
    <mergeCell ref="B35:C35"/>
    <mergeCell ref="B36:C36"/>
    <mergeCell ref="M26:M31"/>
    <mergeCell ref="E26:E31"/>
    <mergeCell ref="G26:G31"/>
    <mergeCell ref="K26:K31"/>
    <mergeCell ref="L26:L31"/>
    <mergeCell ref="B41:C41"/>
    <mergeCell ref="B42:C42"/>
    <mergeCell ref="B43:C43"/>
    <mergeCell ref="B40:C4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K85"/>
  <sheetViews>
    <sheetView showGridLines="0" tabSelected="1" topLeftCell="A3" zoomScale="75" workbookViewId="0">
      <selection activeCell="A3" sqref="A3"/>
    </sheetView>
  </sheetViews>
  <sheetFormatPr baseColWidth="10" defaultColWidth="10.59765625" defaultRowHeight="15.6" x14ac:dyDescent="0.3"/>
  <cols>
    <col min="1" max="1" width="2.59765625" style="1" customWidth="1"/>
    <col min="2" max="2" width="30.59765625" style="1" customWidth="1"/>
    <col min="3" max="3" width="48.3984375" style="1" customWidth="1"/>
    <col min="4" max="4" width="62.59765625" style="1" customWidth="1"/>
    <col min="5" max="5" width="12.59765625" style="1" customWidth="1"/>
    <col min="6" max="7" width="22.59765625" style="1" customWidth="1"/>
    <col min="8" max="8" width="22.59765625" style="78" customWidth="1"/>
    <col min="9" max="9" width="24.5" style="78" customWidth="1"/>
    <col min="10" max="10" width="34.5" style="78" customWidth="1"/>
    <col min="11" max="11" width="15" style="1" customWidth="1"/>
    <col min="12" max="16384" width="10.59765625" style="1"/>
  </cols>
  <sheetData>
    <row r="2" spans="2:11" ht="35.1" customHeight="1" x14ac:dyDescent="0.45">
      <c r="B2" s="214" t="s">
        <v>228</v>
      </c>
      <c r="C2" s="214"/>
      <c r="D2" s="214"/>
      <c r="E2" s="214"/>
      <c r="F2" s="214"/>
      <c r="G2" s="214"/>
      <c r="H2" s="214"/>
      <c r="I2" s="214"/>
      <c r="J2" s="214"/>
    </row>
    <row r="3" spans="2:11" ht="69.599999999999994" customHeight="1" x14ac:dyDescent="0.3">
      <c r="B3" s="194" t="s">
        <v>194</v>
      </c>
      <c r="C3" s="194"/>
      <c r="D3" s="194"/>
      <c r="E3" s="194"/>
      <c r="F3" s="194"/>
      <c r="G3" s="194"/>
      <c r="H3" s="194"/>
      <c r="I3" s="194"/>
      <c r="J3" s="194"/>
    </row>
    <row r="4" spans="2:11" ht="46.8" x14ac:dyDescent="0.3">
      <c r="B4" s="5" t="s">
        <v>0</v>
      </c>
      <c r="C4" s="5" t="s">
        <v>1</v>
      </c>
      <c r="D4" s="5" t="s">
        <v>13</v>
      </c>
      <c r="E4" s="5" t="s">
        <v>2</v>
      </c>
      <c r="F4" s="6" t="s">
        <v>3</v>
      </c>
      <c r="G4" s="82" t="s">
        <v>188</v>
      </c>
      <c r="H4" s="87" t="s">
        <v>189</v>
      </c>
      <c r="I4" s="88" t="s">
        <v>187</v>
      </c>
      <c r="J4" s="88" t="s">
        <v>186</v>
      </c>
    </row>
    <row r="5" spans="2:11" ht="84.75" customHeight="1" x14ac:dyDescent="0.3">
      <c r="B5" s="121" t="s">
        <v>4</v>
      </c>
      <c r="C5" s="2" t="s">
        <v>75</v>
      </c>
      <c r="D5" s="33" t="s">
        <v>204</v>
      </c>
      <c r="E5" s="41">
        <v>6</v>
      </c>
      <c r="F5" s="40" t="s">
        <v>9</v>
      </c>
      <c r="G5" s="83"/>
      <c r="H5" s="89">
        <f>+G5*E5</f>
        <v>0</v>
      </c>
      <c r="I5" s="79">
        <v>5640000</v>
      </c>
      <c r="J5" s="79">
        <f>+I5*E5</f>
        <v>33840000</v>
      </c>
    </row>
    <row r="6" spans="2:11" ht="81.75" customHeight="1" x14ac:dyDescent="0.3">
      <c r="B6" s="122"/>
      <c r="C6" s="8" t="s">
        <v>8</v>
      </c>
      <c r="D6" s="14" t="s">
        <v>198</v>
      </c>
      <c r="E6" s="41">
        <v>6</v>
      </c>
      <c r="F6" s="40" t="s">
        <v>9</v>
      </c>
      <c r="G6" s="83"/>
      <c r="H6" s="89">
        <f t="shared" ref="H6:H57" si="0">+G6*E6</f>
        <v>0</v>
      </c>
      <c r="I6" s="79">
        <v>2064000</v>
      </c>
      <c r="J6" s="79">
        <f t="shared" ref="J6:J23" si="1">+I6*E6</f>
        <v>12384000</v>
      </c>
    </row>
    <row r="7" spans="2:11" ht="105.9" customHeight="1" x14ac:dyDescent="0.3">
      <c r="B7" s="81" t="s">
        <v>197</v>
      </c>
      <c r="C7" s="140" t="s">
        <v>199</v>
      </c>
      <c r="D7" s="140"/>
      <c r="E7" s="17">
        <v>1</v>
      </c>
      <c r="F7" s="4" t="s">
        <v>10</v>
      </c>
      <c r="G7" s="84"/>
      <c r="H7" s="89">
        <f t="shared" si="0"/>
        <v>0</v>
      </c>
      <c r="I7" s="90">
        <v>30173809.333333332</v>
      </c>
      <c r="J7" s="113">
        <f t="shared" si="1"/>
        <v>30173809.333333332</v>
      </c>
    </row>
    <row r="8" spans="2:11" ht="68.25" customHeight="1" x14ac:dyDescent="0.3">
      <c r="B8" s="139" t="s">
        <v>11</v>
      </c>
      <c r="C8" s="15" t="s">
        <v>201</v>
      </c>
      <c r="D8" s="16" t="s">
        <v>203</v>
      </c>
      <c r="E8" s="17">
        <v>1</v>
      </c>
      <c r="F8" s="17" t="s">
        <v>10</v>
      </c>
      <c r="G8" s="84"/>
      <c r="H8" s="89">
        <f t="shared" si="0"/>
        <v>0</v>
      </c>
      <c r="I8" s="90">
        <v>6786000</v>
      </c>
      <c r="J8" s="79">
        <f t="shared" si="1"/>
        <v>6786000</v>
      </c>
    </row>
    <row r="9" spans="2:11" ht="39.75" customHeight="1" x14ac:dyDescent="0.3">
      <c r="B9" s="139"/>
      <c r="C9" s="15" t="s">
        <v>15</v>
      </c>
      <c r="D9" s="22" t="s">
        <v>41</v>
      </c>
      <c r="E9" s="20">
        <v>5000</v>
      </c>
      <c r="F9" s="17" t="s">
        <v>10</v>
      </c>
      <c r="G9" s="84"/>
      <c r="H9" s="89">
        <f t="shared" si="0"/>
        <v>0</v>
      </c>
      <c r="I9" s="90">
        <v>1970</v>
      </c>
      <c r="J9" s="79">
        <f t="shared" si="1"/>
        <v>9850000</v>
      </c>
    </row>
    <row r="10" spans="2:11" ht="43.5" customHeight="1" x14ac:dyDescent="0.3">
      <c r="B10" s="139"/>
      <c r="C10" s="15" t="s">
        <v>16</v>
      </c>
      <c r="D10" s="22" t="s">
        <v>41</v>
      </c>
      <c r="E10" s="20">
        <v>5000</v>
      </c>
      <c r="F10" s="17" t="s">
        <v>10</v>
      </c>
      <c r="G10" s="84"/>
      <c r="H10" s="89">
        <f t="shared" si="0"/>
        <v>0</v>
      </c>
      <c r="I10" s="90">
        <v>1970</v>
      </c>
      <c r="J10" s="79">
        <f t="shared" si="1"/>
        <v>9850000</v>
      </c>
    </row>
    <row r="11" spans="2:11" ht="59.25" customHeight="1" x14ac:dyDescent="0.3">
      <c r="B11" s="135" t="s">
        <v>151</v>
      </c>
      <c r="C11" s="15" t="s">
        <v>152</v>
      </c>
      <c r="D11" s="16" t="s">
        <v>42</v>
      </c>
      <c r="E11" s="17">
        <v>1</v>
      </c>
      <c r="F11" s="17" t="s">
        <v>10</v>
      </c>
      <c r="G11" s="84"/>
      <c r="H11" s="89">
        <f t="shared" si="0"/>
        <v>0</v>
      </c>
      <c r="I11" s="90">
        <v>1335000</v>
      </c>
      <c r="J11" s="79">
        <f t="shared" si="1"/>
        <v>1335000</v>
      </c>
    </row>
    <row r="12" spans="2:11" ht="56.25" customHeight="1" x14ac:dyDescent="0.3">
      <c r="B12" s="135"/>
      <c r="C12" s="16" t="s">
        <v>18</v>
      </c>
      <c r="D12" s="22" t="s">
        <v>29</v>
      </c>
      <c r="E12" s="17">
        <v>10</v>
      </c>
      <c r="F12" s="17" t="s">
        <v>10</v>
      </c>
      <c r="G12" s="84"/>
      <c r="H12" s="89">
        <f t="shared" si="0"/>
        <v>0</v>
      </c>
      <c r="I12" s="90">
        <v>211900</v>
      </c>
      <c r="J12" s="79">
        <f t="shared" si="1"/>
        <v>2119000</v>
      </c>
    </row>
    <row r="13" spans="2:11" ht="54" customHeight="1" x14ac:dyDescent="0.3">
      <c r="B13" s="205" t="s">
        <v>153</v>
      </c>
      <c r="C13" s="16" t="s">
        <v>154</v>
      </c>
      <c r="D13" s="22" t="s">
        <v>155</v>
      </c>
      <c r="E13" s="17">
        <v>3</v>
      </c>
      <c r="F13" s="17" t="s">
        <v>181</v>
      </c>
      <c r="G13" s="84"/>
      <c r="H13" s="89">
        <f t="shared" si="0"/>
        <v>0</v>
      </c>
      <c r="I13" s="90">
        <v>100000</v>
      </c>
      <c r="J13" s="79">
        <f>+I13*E13</f>
        <v>300000</v>
      </c>
    </row>
    <row r="14" spans="2:11" ht="51" customHeight="1" x14ac:dyDescent="0.3">
      <c r="B14" s="206"/>
      <c r="C14" s="16" t="s">
        <v>205</v>
      </c>
      <c r="D14" s="16" t="s">
        <v>206</v>
      </c>
      <c r="E14" s="17">
        <v>4</v>
      </c>
      <c r="F14" s="17" t="s">
        <v>22</v>
      </c>
      <c r="G14" s="84"/>
      <c r="H14" s="89">
        <f t="shared" si="0"/>
        <v>0</v>
      </c>
      <c r="I14" s="108">
        <v>256266.66666666701</v>
      </c>
      <c r="J14" s="79">
        <f>+I14*E14</f>
        <v>1025066.666666668</v>
      </c>
      <c r="K14" s="104"/>
    </row>
    <row r="15" spans="2:11" ht="78" x14ac:dyDescent="0.3">
      <c r="B15" s="206"/>
      <c r="C15" s="143" t="s">
        <v>21</v>
      </c>
      <c r="D15" s="16" t="s">
        <v>156</v>
      </c>
      <c r="E15" s="17">
        <v>1</v>
      </c>
      <c r="F15" s="17" t="s">
        <v>22</v>
      </c>
      <c r="G15" s="84"/>
      <c r="H15" s="89">
        <f t="shared" si="0"/>
        <v>0</v>
      </c>
      <c r="I15" s="91">
        <v>1436785.5</v>
      </c>
      <c r="J15" s="79">
        <f t="shared" si="1"/>
        <v>1436785.5</v>
      </c>
    </row>
    <row r="16" spans="2:11" ht="31.2" x14ac:dyDescent="0.3">
      <c r="B16" s="206"/>
      <c r="C16" s="143"/>
      <c r="D16" s="22" t="s">
        <v>45</v>
      </c>
      <c r="E16" s="17">
        <v>25</v>
      </c>
      <c r="F16" s="17" t="s">
        <v>10</v>
      </c>
      <c r="G16" s="84"/>
      <c r="H16" s="89">
        <f t="shared" si="0"/>
        <v>0</v>
      </c>
      <c r="I16" s="91">
        <v>20000</v>
      </c>
      <c r="J16" s="79">
        <f t="shared" si="1"/>
        <v>500000</v>
      </c>
    </row>
    <row r="17" spans="2:11" ht="46.8" x14ac:dyDescent="0.3">
      <c r="B17" s="206"/>
      <c r="C17" s="143"/>
      <c r="D17" s="16" t="s">
        <v>157</v>
      </c>
      <c r="E17" s="17">
        <v>1</v>
      </c>
      <c r="F17" s="17" t="s">
        <v>22</v>
      </c>
      <c r="G17" s="84"/>
      <c r="H17" s="89">
        <f t="shared" si="0"/>
        <v>0</v>
      </c>
      <c r="I17" s="91">
        <v>1436785.5</v>
      </c>
      <c r="J17" s="79">
        <f t="shared" si="1"/>
        <v>1436785.5</v>
      </c>
    </row>
    <row r="18" spans="2:11" x14ac:dyDescent="0.3">
      <c r="B18" s="206"/>
      <c r="C18" s="143"/>
      <c r="D18" s="16" t="s">
        <v>49</v>
      </c>
      <c r="E18" s="17">
        <v>25</v>
      </c>
      <c r="F18" s="17" t="s">
        <v>10</v>
      </c>
      <c r="G18" s="84"/>
      <c r="H18" s="89">
        <f t="shared" si="0"/>
        <v>0</v>
      </c>
      <c r="I18" s="91">
        <v>20000</v>
      </c>
      <c r="J18" s="79">
        <f t="shared" si="1"/>
        <v>500000</v>
      </c>
    </row>
    <row r="19" spans="2:11" ht="46.8" x14ac:dyDescent="0.3">
      <c r="B19" s="206"/>
      <c r="C19" s="143"/>
      <c r="D19" s="16" t="s">
        <v>158</v>
      </c>
      <c r="E19" s="17">
        <v>1</v>
      </c>
      <c r="F19" s="17" t="s">
        <v>22</v>
      </c>
      <c r="G19" s="84"/>
      <c r="H19" s="89">
        <f t="shared" si="0"/>
        <v>0</v>
      </c>
      <c r="I19" s="91">
        <v>1436785.5</v>
      </c>
      <c r="J19" s="79">
        <f t="shared" si="1"/>
        <v>1436785.5</v>
      </c>
    </row>
    <row r="20" spans="2:11" x14ac:dyDescent="0.3">
      <c r="B20" s="206"/>
      <c r="C20" s="143"/>
      <c r="D20" s="16" t="s">
        <v>47</v>
      </c>
      <c r="E20" s="17">
        <v>25</v>
      </c>
      <c r="F20" s="17" t="s">
        <v>10</v>
      </c>
      <c r="G20" s="84"/>
      <c r="H20" s="89">
        <f t="shared" si="0"/>
        <v>0</v>
      </c>
      <c r="I20" s="91">
        <v>20000</v>
      </c>
      <c r="J20" s="79">
        <f t="shared" si="1"/>
        <v>500000</v>
      </c>
    </row>
    <row r="21" spans="2:11" ht="46.8" x14ac:dyDescent="0.3">
      <c r="B21" s="206"/>
      <c r="C21" s="143"/>
      <c r="D21" s="16" t="s">
        <v>159</v>
      </c>
      <c r="E21" s="23">
        <v>1</v>
      </c>
      <c r="F21" s="23" t="s">
        <v>22</v>
      </c>
      <c r="G21" s="85"/>
      <c r="H21" s="89">
        <f t="shared" si="0"/>
        <v>0</v>
      </c>
      <c r="I21" s="91">
        <v>1436785.5</v>
      </c>
      <c r="J21" s="79">
        <f t="shared" si="1"/>
        <v>1436785.5</v>
      </c>
    </row>
    <row r="22" spans="2:11" x14ac:dyDescent="0.3">
      <c r="B22" s="206"/>
      <c r="C22" s="143"/>
      <c r="D22" s="16" t="s">
        <v>51</v>
      </c>
      <c r="E22" s="23">
        <v>25</v>
      </c>
      <c r="F22" s="23" t="s">
        <v>10</v>
      </c>
      <c r="G22" s="85"/>
      <c r="H22" s="89">
        <f t="shared" si="0"/>
        <v>0</v>
      </c>
      <c r="I22" s="91">
        <v>20000</v>
      </c>
      <c r="J22" s="79">
        <f t="shared" si="1"/>
        <v>500000</v>
      </c>
    </row>
    <row r="23" spans="2:11" ht="69.900000000000006" customHeight="1" x14ac:dyDescent="0.3">
      <c r="B23" s="207"/>
      <c r="C23" s="28" t="s">
        <v>54</v>
      </c>
      <c r="D23" s="16" t="s">
        <v>207</v>
      </c>
      <c r="E23" s="23">
        <v>2</v>
      </c>
      <c r="F23" s="23" t="s">
        <v>9</v>
      </c>
      <c r="G23" s="85"/>
      <c r="H23" s="89">
        <f t="shared" si="0"/>
        <v>0</v>
      </c>
      <c r="I23" s="91">
        <v>7523809.333333333</v>
      </c>
      <c r="J23" s="79">
        <f t="shared" si="1"/>
        <v>15047618.666666666</v>
      </c>
    </row>
    <row r="24" spans="2:11" ht="57" customHeight="1" x14ac:dyDescent="0.3">
      <c r="B24" s="146" t="s">
        <v>182</v>
      </c>
      <c r="C24" s="144" t="s">
        <v>193</v>
      </c>
      <c r="D24" s="144"/>
      <c r="E24" s="17">
        <v>10</v>
      </c>
      <c r="F24" s="24" t="s">
        <v>224</v>
      </c>
      <c r="G24" s="95">
        <v>10000000</v>
      </c>
      <c r="H24" s="95">
        <f t="shared" si="0"/>
        <v>100000000</v>
      </c>
      <c r="I24" s="90">
        <v>10000000</v>
      </c>
      <c r="J24" s="79">
        <f t="shared" ref="J24" si="2">ROUND((I24*E24),0)</f>
        <v>100000000</v>
      </c>
      <c r="K24" s="96" t="s">
        <v>196</v>
      </c>
    </row>
    <row r="25" spans="2:11" ht="97.5" customHeight="1" x14ac:dyDescent="0.3">
      <c r="B25" s="147"/>
      <c r="C25" s="182" t="s">
        <v>208</v>
      </c>
      <c r="D25" s="183"/>
      <c r="E25" s="17">
        <v>1</v>
      </c>
      <c r="F25" s="17" t="s">
        <v>223</v>
      </c>
      <c r="G25" s="84"/>
      <c r="H25" s="89">
        <f t="shared" si="0"/>
        <v>0</v>
      </c>
      <c r="I25" s="92">
        <v>2458500</v>
      </c>
      <c r="J25" s="90" t="s">
        <v>191</v>
      </c>
    </row>
    <row r="26" spans="2:11" ht="97.5" customHeight="1" x14ac:dyDescent="0.3">
      <c r="B26" s="147"/>
      <c r="C26" s="208" t="s">
        <v>225</v>
      </c>
      <c r="D26" s="209"/>
      <c r="E26" s="17">
        <v>1</v>
      </c>
      <c r="F26" s="17" t="s">
        <v>223</v>
      </c>
      <c r="G26" s="95">
        <v>2000000</v>
      </c>
      <c r="H26" s="95" t="s">
        <v>191</v>
      </c>
      <c r="I26" s="92">
        <v>2000000</v>
      </c>
      <c r="J26" s="90" t="s">
        <v>191</v>
      </c>
      <c r="K26" s="96" t="s">
        <v>196</v>
      </c>
    </row>
    <row r="27" spans="2:11" ht="213" customHeight="1" x14ac:dyDescent="0.3">
      <c r="B27" s="147"/>
      <c r="C27" s="210" t="s">
        <v>227</v>
      </c>
      <c r="D27" s="211"/>
      <c r="E27" s="17">
        <v>1</v>
      </c>
      <c r="F27" s="17" t="s">
        <v>10</v>
      </c>
      <c r="G27" s="115">
        <v>2000000</v>
      </c>
      <c r="H27" s="95" t="s">
        <v>191</v>
      </c>
      <c r="I27" s="92">
        <v>2000000</v>
      </c>
      <c r="J27" s="90" t="s">
        <v>191</v>
      </c>
      <c r="K27" s="96" t="s">
        <v>196</v>
      </c>
    </row>
    <row r="28" spans="2:11" ht="74.25" customHeight="1" x14ac:dyDescent="0.3">
      <c r="B28" s="147"/>
      <c r="C28" s="212" t="s">
        <v>226</v>
      </c>
      <c r="D28" s="213"/>
      <c r="E28" s="17"/>
      <c r="F28" s="17"/>
      <c r="G28" s="115">
        <v>1000000</v>
      </c>
      <c r="H28" s="95" t="s">
        <v>191</v>
      </c>
      <c r="I28" s="92">
        <v>10000000</v>
      </c>
      <c r="J28" s="90" t="s">
        <v>191</v>
      </c>
      <c r="K28" s="96" t="s">
        <v>196</v>
      </c>
    </row>
    <row r="29" spans="2:11" x14ac:dyDescent="0.3">
      <c r="B29" s="147"/>
      <c r="C29" s="141" t="s">
        <v>160</v>
      </c>
      <c r="D29" s="141"/>
      <c r="E29" s="26">
        <v>1</v>
      </c>
      <c r="F29" s="26" t="s">
        <v>10</v>
      </c>
      <c r="G29" s="86"/>
      <c r="H29" s="89" t="s">
        <v>191</v>
      </c>
      <c r="I29" s="93">
        <v>70000</v>
      </c>
      <c r="J29" s="90" t="s">
        <v>191</v>
      </c>
    </row>
    <row r="30" spans="2:11" x14ac:dyDescent="0.3">
      <c r="B30" s="147"/>
      <c r="C30" s="141" t="s">
        <v>161</v>
      </c>
      <c r="D30" s="141"/>
      <c r="E30" s="26">
        <v>1</v>
      </c>
      <c r="F30" s="26" t="s">
        <v>10</v>
      </c>
      <c r="G30" s="86"/>
      <c r="H30" s="89" t="s">
        <v>191</v>
      </c>
      <c r="I30" s="93">
        <v>91666.666666666672</v>
      </c>
      <c r="J30" s="90" t="s">
        <v>191</v>
      </c>
    </row>
    <row r="31" spans="2:11" x14ac:dyDescent="0.3">
      <c r="B31" s="147"/>
      <c r="C31" s="141" t="s">
        <v>162</v>
      </c>
      <c r="D31" s="141"/>
      <c r="E31" s="26">
        <v>1</v>
      </c>
      <c r="F31" s="26" t="s">
        <v>10</v>
      </c>
      <c r="G31" s="86"/>
      <c r="H31" s="89" t="s">
        <v>191</v>
      </c>
      <c r="I31" s="93">
        <v>130000</v>
      </c>
      <c r="J31" s="90" t="s">
        <v>191</v>
      </c>
    </row>
    <row r="32" spans="2:11" x14ac:dyDescent="0.3">
      <c r="B32" s="147"/>
      <c r="C32" s="141" t="s">
        <v>163</v>
      </c>
      <c r="D32" s="141"/>
      <c r="E32" s="26">
        <v>1</v>
      </c>
      <c r="F32" s="26" t="s">
        <v>10</v>
      </c>
      <c r="G32" s="86"/>
      <c r="H32" s="89" t="s">
        <v>191</v>
      </c>
      <c r="I32" s="93">
        <v>51666.666666666664</v>
      </c>
      <c r="J32" s="90" t="s">
        <v>191</v>
      </c>
    </row>
    <row r="33" spans="2:10" x14ac:dyDescent="0.3">
      <c r="B33" s="147"/>
      <c r="C33" s="141" t="s">
        <v>164</v>
      </c>
      <c r="D33" s="141"/>
      <c r="E33" s="26">
        <v>1</v>
      </c>
      <c r="F33" s="26" t="s">
        <v>10</v>
      </c>
      <c r="G33" s="86"/>
      <c r="H33" s="89" t="s">
        <v>191</v>
      </c>
      <c r="I33" s="93">
        <v>20000</v>
      </c>
      <c r="J33" s="90" t="s">
        <v>191</v>
      </c>
    </row>
    <row r="34" spans="2:10" x14ac:dyDescent="0.3">
      <c r="B34" s="147"/>
      <c r="C34" s="141" t="s">
        <v>165</v>
      </c>
      <c r="D34" s="141"/>
      <c r="E34" s="26">
        <v>1</v>
      </c>
      <c r="F34" s="26" t="s">
        <v>10</v>
      </c>
      <c r="G34" s="86"/>
      <c r="H34" s="89" t="s">
        <v>191</v>
      </c>
      <c r="I34" s="93">
        <v>45000</v>
      </c>
      <c r="J34" s="90" t="s">
        <v>191</v>
      </c>
    </row>
    <row r="35" spans="2:10" x14ac:dyDescent="0.3">
      <c r="B35" s="147"/>
      <c r="C35" s="141" t="s">
        <v>166</v>
      </c>
      <c r="D35" s="141"/>
      <c r="E35" s="26">
        <v>1</v>
      </c>
      <c r="F35" s="26" t="s">
        <v>10</v>
      </c>
      <c r="G35" s="86"/>
      <c r="H35" s="89" t="s">
        <v>191</v>
      </c>
      <c r="I35" s="93">
        <v>156666.66666666666</v>
      </c>
      <c r="J35" s="90" t="s">
        <v>191</v>
      </c>
    </row>
    <row r="36" spans="2:10" x14ac:dyDescent="0.3">
      <c r="B36" s="147"/>
      <c r="C36" s="141" t="s">
        <v>167</v>
      </c>
      <c r="D36" s="141"/>
      <c r="E36" s="26">
        <v>1</v>
      </c>
      <c r="F36" s="26" t="s">
        <v>10</v>
      </c>
      <c r="G36" s="86"/>
      <c r="H36" s="89" t="s">
        <v>191</v>
      </c>
      <c r="I36" s="93">
        <v>76666.666666666672</v>
      </c>
      <c r="J36" s="90" t="s">
        <v>191</v>
      </c>
    </row>
    <row r="37" spans="2:10" x14ac:dyDescent="0.3">
      <c r="B37" s="147"/>
      <c r="C37" s="141" t="s">
        <v>168</v>
      </c>
      <c r="D37" s="141"/>
      <c r="E37" s="26">
        <v>1</v>
      </c>
      <c r="F37" s="26" t="s">
        <v>10</v>
      </c>
      <c r="G37" s="86"/>
      <c r="H37" s="89" t="s">
        <v>191</v>
      </c>
      <c r="I37" s="93">
        <v>41666.666666666664</v>
      </c>
      <c r="J37" s="90" t="s">
        <v>191</v>
      </c>
    </row>
    <row r="38" spans="2:10" x14ac:dyDescent="0.3">
      <c r="B38" s="147"/>
      <c r="C38" s="141" t="s">
        <v>169</v>
      </c>
      <c r="D38" s="141"/>
      <c r="E38" s="26">
        <v>1</v>
      </c>
      <c r="F38" s="26" t="s">
        <v>10</v>
      </c>
      <c r="G38" s="86"/>
      <c r="H38" s="89" t="s">
        <v>191</v>
      </c>
      <c r="I38" s="93">
        <v>33333.333333333336</v>
      </c>
      <c r="J38" s="90" t="s">
        <v>191</v>
      </c>
    </row>
    <row r="39" spans="2:10" x14ac:dyDescent="0.3">
      <c r="B39" s="147"/>
      <c r="C39" s="141" t="s">
        <v>170</v>
      </c>
      <c r="D39" s="141"/>
      <c r="E39" s="26">
        <v>1</v>
      </c>
      <c r="F39" s="26" t="s">
        <v>10</v>
      </c>
      <c r="G39" s="86"/>
      <c r="H39" s="89" t="s">
        <v>191</v>
      </c>
      <c r="I39" s="93">
        <v>40000</v>
      </c>
      <c r="J39" s="90" t="s">
        <v>191</v>
      </c>
    </row>
    <row r="40" spans="2:10" x14ac:dyDescent="0.3">
      <c r="B40" s="147"/>
      <c r="C40" s="141" t="s">
        <v>171</v>
      </c>
      <c r="D40" s="141"/>
      <c r="E40" s="26">
        <v>1</v>
      </c>
      <c r="F40" s="26" t="s">
        <v>10</v>
      </c>
      <c r="G40" s="86"/>
      <c r="H40" s="89" t="s">
        <v>191</v>
      </c>
      <c r="I40" s="93">
        <v>17666.666666666668</v>
      </c>
      <c r="J40" s="90" t="s">
        <v>191</v>
      </c>
    </row>
    <row r="41" spans="2:10" x14ac:dyDescent="0.3">
      <c r="B41" s="147"/>
      <c r="C41" s="141" t="s">
        <v>172</v>
      </c>
      <c r="D41" s="141"/>
      <c r="E41" s="26">
        <v>1</v>
      </c>
      <c r="F41" s="26" t="s">
        <v>10</v>
      </c>
      <c r="G41" s="86"/>
      <c r="H41" s="89" t="s">
        <v>191</v>
      </c>
      <c r="I41" s="93">
        <v>111666.66666666667</v>
      </c>
      <c r="J41" s="90" t="s">
        <v>191</v>
      </c>
    </row>
    <row r="42" spans="2:10" x14ac:dyDescent="0.3">
      <c r="B42" s="147"/>
      <c r="C42" s="141" t="s">
        <v>173</v>
      </c>
      <c r="D42" s="141"/>
      <c r="E42" s="26">
        <v>1</v>
      </c>
      <c r="F42" s="26" t="s">
        <v>10</v>
      </c>
      <c r="G42" s="86"/>
      <c r="H42" s="89" t="s">
        <v>191</v>
      </c>
      <c r="I42" s="93">
        <v>1000</v>
      </c>
      <c r="J42" s="90" t="s">
        <v>191</v>
      </c>
    </row>
    <row r="43" spans="2:10" x14ac:dyDescent="0.3">
      <c r="B43" s="147"/>
      <c r="C43" s="141" t="s">
        <v>174</v>
      </c>
      <c r="D43" s="141"/>
      <c r="E43" s="26">
        <v>1</v>
      </c>
      <c r="F43" s="26" t="s">
        <v>10</v>
      </c>
      <c r="G43" s="86"/>
      <c r="H43" s="89" t="s">
        <v>191</v>
      </c>
      <c r="I43" s="93">
        <v>3250</v>
      </c>
      <c r="J43" s="90" t="s">
        <v>191</v>
      </c>
    </row>
    <row r="44" spans="2:10" x14ac:dyDescent="0.3">
      <c r="B44" s="147"/>
      <c r="C44" s="141" t="s">
        <v>175</v>
      </c>
      <c r="D44" s="141"/>
      <c r="E44" s="26">
        <v>1</v>
      </c>
      <c r="F44" s="26" t="s">
        <v>10</v>
      </c>
      <c r="G44" s="86"/>
      <c r="H44" s="89" t="s">
        <v>191</v>
      </c>
      <c r="I44" s="93">
        <v>32500</v>
      </c>
      <c r="J44" s="90" t="s">
        <v>191</v>
      </c>
    </row>
    <row r="45" spans="2:10" x14ac:dyDescent="0.3">
      <c r="B45" s="147"/>
      <c r="C45" s="141" t="s">
        <v>176</v>
      </c>
      <c r="D45" s="141"/>
      <c r="E45" s="26">
        <v>1</v>
      </c>
      <c r="F45" s="26" t="s">
        <v>10</v>
      </c>
      <c r="G45" s="86"/>
      <c r="H45" s="89" t="s">
        <v>191</v>
      </c>
      <c r="I45" s="93">
        <v>21666.666666666668</v>
      </c>
      <c r="J45" s="90" t="s">
        <v>191</v>
      </c>
    </row>
    <row r="46" spans="2:10" x14ac:dyDescent="0.3">
      <c r="B46" s="147"/>
      <c r="C46" s="141" t="s">
        <v>177</v>
      </c>
      <c r="D46" s="141"/>
      <c r="E46" s="26">
        <v>1</v>
      </c>
      <c r="F46" s="26" t="s">
        <v>10</v>
      </c>
      <c r="G46" s="86"/>
      <c r="H46" s="89" t="s">
        <v>191</v>
      </c>
      <c r="I46" s="93">
        <v>14333.333333333334</v>
      </c>
      <c r="J46" s="90" t="s">
        <v>191</v>
      </c>
    </row>
    <row r="47" spans="2:10" x14ac:dyDescent="0.3">
      <c r="B47" s="147"/>
      <c r="C47" s="141" t="s">
        <v>178</v>
      </c>
      <c r="D47" s="141"/>
      <c r="E47" s="26">
        <v>1</v>
      </c>
      <c r="F47" s="26" t="s">
        <v>10</v>
      </c>
      <c r="G47" s="86"/>
      <c r="H47" s="89" t="s">
        <v>191</v>
      </c>
      <c r="I47" s="93">
        <v>12333.333333333334</v>
      </c>
      <c r="J47" s="90" t="s">
        <v>191</v>
      </c>
    </row>
    <row r="48" spans="2:10" x14ac:dyDescent="0.3">
      <c r="B48" s="147"/>
      <c r="C48" s="141" t="s">
        <v>179</v>
      </c>
      <c r="D48" s="141"/>
      <c r="E48" s="26">
        <v>1</v>
      </c>
      <c r="F48" s="26" t="s">
        <v>10</v>
      </c>
      <c r="G48" s="86"/>
      <c r="H48" s="89" t="s">
        <v>191</v>
      </c>
      <c r="I48" s="93">
        <v>17666.666666666668</v>
      </c>
      <c r="J48" s="90" t="s">
        <v>191</v>
      </c>
    </row>
    <row r="49" spans="2:11" x14ac:dyDescent="0.3">
      <c r="B49" s="147"/>
      <c r="C49" s="141" t="s">
        <v>180</v>
      </c>
      <c r="D49" s="141"/>
      <c r="E49" s="26">
        <v>1</v>
      </c>
      <c r="F49" s="26" t="s">
        <v>10</v>
      </c>
      <c r="G49" s="86"/>
      <c r="H49" s="89" t="s">
        <v>191</v>
      </c>
      <c r="I49" s="93">
        <v>38333.333333333336</v>
      </c>
      <c r="J49" s="90" t="s">
        <v>191</v>
      </c>
    </row>
    <row r="50" spans="2:11" ht="16.350000000000001" customHeight="1" x14ac:dyDescent="0.3">
      <c r="B50" s="135" t="s">
        <v>183</v>
      </c>
      <c r="C50" s="135" t="s">
        <v>82</v>
      </c>
      <c r="D50" s="109" t="s">
        <v>209</v>
      </c>
      <c r="E50" s="139">
        <v>1</v>
      </c>
      <c r="F50" s="135" t="s">
        <v>96</v>
      </c>
      <c r="G50" s="203"/>
      <c r="H50" s="204">
        <v>0</v>
      </c>
      <c r="I50" s="188">
        <v>4000878</v>
      </c>
      <c r="J50" s="188">
        <f>+I50*E50</f>
        <v>4000878</v>
      </c>
    </row>
    <row r="51" spans="2:11" ht="93.6" x14ac:dyDescent="0.3">
      <c r="B51" s="135"/>
      <c r="C51" s="135"/>
      <c r="D51" s="109" t="s">
        <v>210</v>
      </c>
      <c r="E51" s="139"/>
      <c r="F51" s="135"/>
      <c r="G51" s="203"/>
      <c r="H51" s="204"/>
      <c r="I51" s="189"/>
      <c r="J51" s="189"/>
    </row>
    <row r="52" spans="2:11" ht="31.2" x14ac:dyDescent="0.3">
      <c r="B52" s="135"/>
      <c r="C52" s="135"/>
      <c r="D52" s="109" t="s">
        <v>211</v>
      </c>
      <c r="E52" s="139"/>
      <c r="F52" s="135"/>
      <c r="G52" s="203"/>
      <c r="H52" s="204"/>
      <c r="I52" s="189"/>
      <c r="J52" s="189"/>
    </row>
    <row r="53" spans="2:11" ht="31.2" x14ac:dyDescent="0.3">
      <c r="B53" s="135"/>
      <c r="C53" s="135"/>
      <c r="D53" s="109" t="s">
        <v>202</v>
      </c>
      <c r="E53" s="139"/>
      <c r="F53" s="135"/>
      <c r="G53" s="203"/>
      <c r="H53" s="204"/>
      <c r="I53" s="189"/>
      <c r="J53" s="189"/>
    </row>
    <row r="54" spans="2:11" x14ac:dyDescent="0.3">
      <c r="B54" s="135"/>
      <c r="C54" s="135"/>
      <c r="D54" s="109" t="s">
        <v>212</v>
      </c>
      <c r="E54" s="139"/>
      <c r="F54" s="135"/>
      <c r="G54" s="203"/>
      <c r="H54" s="204"/>
      <c r="I54" s="189"/>
      <c r="J54" s="189"/>
    </row>
    <row r="55" spans="2:11" ht="78" x14ac:dyDescent="0.3">
      <c r="B55" s="135"/>
      <c r="C55" s="135"/>
      <c r="D55" s="110" t="s">
        <v>213</v>
      </c>
      <c r="E55" s="139"/>
      <c r="F55" s="135"/>
      <c r="G55" s="203"/>
      <c r="H55" s="204"/>
      <c r="I55" s="190"/>
      <c r="J55" s="190"/>
    </row>
    <row r="56" spans="2:11" ht="36.75" customHeight="1" x14ac:dyDescent="0.3">
      <c r="B56" s="135"/>
      <c r="C56" s="135"/>
      <c r="D56" s="29" t="s">
        <v>214</v>
      </c>
      <c r="E56" s="17">
        <v>20</v>
      </c>
      <c r="F56" s="17" t="s">
        <v>12</v>
      </c>
      <c r="G56" s="84"/>
      <c r="H56" s="89">
        <f t="shared" si="0"/>
        <v>0</v>
      </c>
      <c r="I56" s="91">
        <v>20000</v>
      </c>
      <c r="J56" s="94">
        <f>+I56*E56</f>
        <v>400000</v>
      </c>
    </row>
    <row r="57" spans="2:11" s="36" customFormat="1" ht="81.900000000000006" customHeight="1" x14ac:dyDescent="0.3">
      <c r="B57" s="135"/>
      <c r="C57" s="28" t="s">
        <v>73</v>
      </c>
      <c r="D57" s="16" t="s">
        <v>74</v>
      </c>
      <c r="E57" s="17">
        <v>1</v>
      </c>
      <c r="F57" s="17" t="s">
        <v>10</v>
      </c>
      <c r="G57" s="84"/>
      <c r="H57" s="89">
        <f t="shared" si="0"/>
        <v>0</v>
      </c>
      <c r="I57" s="92">
        <v>1775666.6666666667</v>
      </c>
      <c r="J57" s="92">
        <f>+I57*E57</f>
        <v>1775666.6666666667</v>
      </c>
    </row>
    <row r="58" spans="2:11" s="36" customFormat="1" ht="81.900000000000006" customHeight="1" x14ac:dyDescent="0.3">
      <c r="B58" s="185" t="s">
        <v>185</v>
      </c>
      <c r="C58" s="185"/>
      <c r="D58" s="106" t="s">
        <v>195</v>
      </c>
      <c r="E58" s="17">
        <v>100</v>
      </c>
      <c r="F58" s="17" t="s">
        <v>10</v>
      </c>
      <c r="G58" s="84"/>
      <c r="H58" s="89">
        <f t="shared" ref="H58" si="3">+G58*E58</f>
        <v>0</v>
      </c>
      <c r="I58" s="98">
        <v>42475</v>
      </c>
      <c r="J58" s="114">
        <f>+I58*E58</f>
        <v>4247500</v>
      </c>
    </row>
    <row r="59" spans="2:11" s="36" customFormat="1" ht="81.900000000000006" customHeight="1" x14ac:dyDescent="0.3">
      <c r="B59" s="185"/>
      <c r="C59" s="185"/>
      <c r="D59" s="107" t="s">
        <v>184</v>
      </c>
      <c r="E59" s="17">
        <v>100</v>
      </c>
      <c r="F59" s="17" t="s">
        <v>10</v>
      </c>
      <c r="G59" s="84"/>
      <c r="H59" s="89">
        <f t="shared" ref="H59" si="4">+G59*E59</f>
        <v>0</v>
      </c>
      <c r="I59" s="98">
        <v>4694.666666666667</v>
      </c>
      <c r="J59" s="114">
        <f>+I59*E59</f>
        <v>469466.66666666669</v>
      </c>
    </row>
    <row r="60" spans="2:11" ht="15.6" customHeight="1" x14ac:dyDescent="0.3">
      <c r="B60" s="195" t="s">
        <v>190</v>
      </c>
      <c r="C60" s="180" t="s">
        <v>220</v>
      </c>
      <c r="D60" s="192" t="s">
        <v>219</v>
      </c>
      <c r="E60" s="191">
        <v>2</v>
      </c>
      <c r="F60" s="191" t="s">
        <v>133</v>
      </c>
      <c r="G60" s="196">
        <v>207810</v>
      </c>
      <c r="H60" s="199">
        <f>+G60*E60</f>
        <v>415620</v>
      </c>
      <c r="I60" s="202">
        <v>207810</v>
      </c>
      <c r="J60" s="187">
        <f>+I60*E60</f>
        <v>415620</v>
      </c>
      <c r="K60" s="180" t="s">
        <v>192</v>
      </c>
    </row>
    <row r="61" spans="2:11" x14ac:dyDescent="0.3">
      <c r="B61" s="195"/>
      <c r="C61" s="180"/>
      <c r="D61" s="192"/>
      <c r="E61" s="191"/>
      <c r="F61" s="191"/>
      <c r="G61" s="197"/>
      <c r="H61" s="200"/>
      <c r="I61" s="202"/>
      <c r="J61" s="187"/>
      <c r="K61" s="180"/>
    </row>
    <row r="62" spans="2:11" x14ac:dyDescent="0.3">
      <c r="B62" s="195"/>
      <c r="C62" s="180"/>
      <c r="D62" s="192"/>
      <c r="E62" s="191"/>
      <c r="F62" s="191"/>
      <c r="G62" s="197"/>
      <c r="H62" s="200"/>
      <c r="I62" s="202"/>
      <c r="J62" s="187"/>
      <c r="K62" s="180"/>
    </row>
    <row r="63" spans="2:11" x14ac:dyDescent="0.3">
      <c r="B63" s="195"/>
      <c r="C63" s="180"/>
      <c r="D63" s="192"/>
      <c r="E63" s="191"/>
      <c r="F63" s="191"/>
      <c r="G63" s="197"/>
      <c r="H63" s="200"/>
      <c r="I63" s="202"/>
      <c r="J63" s="187"/>
      <c r="K63" s="180"/>
    </row>
    <row r="64" spans="2:11" ht="5.0999999999999996" customHeight="1" x14ac:dyDescent="0.3">
      <c r="B64" s="195"/>
      <c r="C64" s="180"/>
      <c r="D64" s="192"/>
      <c r="E64" s="191"/>
      <c r="F64" s="191"/>
      <c r="G64" s="197"/>
      <c r="H64" s="200"/>
      <c r="I64" s="202"/>
      <c r="J64" s="187"/>
      <c r="K64" s="180"/>
    </row>
    <row r="65" spans="2:11" hidden="1" x14ac:dyDescent="0.3">
      <c r="B65" s="195"/>
      <c r="C65" s="180"/>
      <c r="D65" s="192"/>
      <c r="E65" s="191"/>
      <c r="F65" s="191"/>
      <c r="G65" s="197"/>
      <c r="H65" s="200"/>
      <c r="I65" s="202"/>
      <c r="J65" s="187"/>
      <c r="K65" s="180"/>
    </row>
    <row r="66" spans="2:11" hidden="1" x14ac:dyDescent="0.3">
      <c r="B66" s="195"/>
      <c r="C66" s="180"/>
      <c r="D66" s="192"/>
      <c r="E66" s="191"/>
      <c r="F66" s="191"/>
      <c r="G66" s="197"/>
      <c r="H66" s="200"/>
      <c r="I66" s="202"/>
      <c r="J66" s="187"/>
      <c r="K66" s="180"/>
    </row>
    <row r="67" spans="2:11" ht="6.9" customHeight="1" x14ac:dyDescent="0.3">
      <c r="B67" s="195"/>
      <c r="C67" s="180"/>
      <c r="D67" s="192"/>
      <c r="E67" s="191"/>
      <c r="F67" s="191"/>
      <c r="G67" s="197"/>
      <c r="H67" s="200"/>
      <c r="I67" s="202"/>
      <c r="J67" s="187"/>
      <c r="K67" s="180"/>
    </row>
    <row r="68" spans="2:11" hidden="1" x14ac:dyDescent="0.3">
      <c r="B68" s="195"/>
      <c r="C68" s="180"/>
      <c r="D68" s="192"/>
      <c r="E68" s="191"/>
      <c r="F68" s="191"/>
      <c r="G68" s="197"/>
      <c r="H68" s="200"/>
      <c r="I68" s="202"/>
      <c r="J68" s="187"/>
      <c r="K68" s="180"/>
    </row>
    <row r="69" spans="2:11" x14ac:dyDescent="0.3">
      <c r="B69" s="195"/>
      <c r="C69" s="180"/>
      <c r="D69" s="192"/>
      <c r="E69" s="191"/>
      <c r="F69" s="191"/>
      <c r="G69" s="198"/>
      <c r="H69" s="201"/>
      <c r="I69" s="202"/>
      <c r="J69" s="187"/>
      <c r="K69" s="180"/>
    </row>
    <row r="70" spans="2:11" ht="15.6" customHeight="1" x14ac:dyDescent="0.3">
      <c r="B70" s="195"/>
      <c r="C70" s="180" t="s">
        <v>221</v>
      </c>
      <c r="D70" s="192" t="s">
        <v>218</v>
      </c>
      <c r="E70" s="186">
        <v>1</v>
      </c>
      <c r="F70" s="186" t="s">
        <v>135</v>
      </c>
      <c r="G70" s="196">
        <v>1650000</v>
      </c>
      <c r="H70" s="196">
        <f>+G70*E70</f>
        <v>1650000</v>
      </c>
      <c r="I70" s="184">
        <v>1650000</v>
      </c>
      <c r="J70" s="181">
        <f>+I70*E70</f>
        <v>1650000</v>
      </c>
      <c r="K70" s="215" t="s">
        <v>196</v>
      </c>
    </row>
    <row r="71" spans="2:11" x14ac:dyDescent="0.3">
      <c r="B71" s="195"/>
      <c r="C71" s="180"/>
      <c r="D71" s="193"/>
      <c r="E71" s="186"/>
      <c r="F71" s="186"/>
      <c r="G71" s="197"/>
      <c r="H71" s="197"/>
      <c r="I71" s="184"/>
      <c r="J71" s="181"/>
      <c r="K71" s="216"/>
    </row>
    <row r="72" spans="2:11" ht="21" customHeight="1" x14ac:dyDescent="0.3">
      <c r="B72" s="195"/>
      <c r="C72" s="180"/>
      <c r="D72" s="193"/>
      <c r="E72" s="186"/>
      <c r="F72" s="186"/>
      <c r="G72" s="197"/>
      <c r="H72" s="197"/>
      <c r="I72" s="184"/>
      <c r="J72" s="181"/>
      <c r="K72" s="216"/>
    </row>
    <row r="73" spans="2:11" ht="6" customHeight="1" x14ac:dyDescent="0.3">
      <c r="B73" s="195"/>
      <c r="C73" s="180"/>
      <c r="D73" s="193"/>
      <c r="E73" s="186"/>
      <c r="F73" s="186"/>
      <c r="G73" s="197"/>
      <c r="H73" s="197"/>
      <c r="I73" s="184"/>
      <c r="J73" s="181"/>
      <c r="K73" s="216"/>
    </row>
    <row r="74" spans="2:11" x14ac:dyDescent="0.3">
      <c r="B74" s="195"/>
      <c r="C74" s="180"/>
      <c r="D74" s="193"/>
      <c r="E74" s="186"/>
      <c r="F74" s="186"/>
      <c r="G74" s="197"/>
      <c r="H74" s="197"/>
      <c r="I74" s="184"/>
      <c r="J74" s="181"/>
      <c r="K74" s="216"/>
    </row>
    <row r="75" spans="2:11" ht="3" customHeight="1" x14ac:dyDescent="0.3">
      <c r="B75" s="195"/>
      <c r="C75" s="180"/>
      <c r="D75" s="193"/>
      <c r="E75" s="186"/>
      <c r="F75" s="186"/>
      <c r="G75" s="198"/>
      <c r="H75" s="198"/>
      <c r="I75" s="184"/>
      <c r="J75" s="181"/>
      <c r="K75" s="217"/>
    </row>
    <row r="76" spans="2:11" ht="72" customHeight="1" x14ac:dyDescent="0.3">
      <c r="B76" s="195"/>
      <c r="C76" s="99" t="s">
        <v>222</v>
      </c>
      <c r="D76" s="103" t="s">
        <v>217</v>
      </c>
      <c r="E76" s="100">
        <v>2</v>
      </c>
      <c r="F76" s="100" t="s">
        <v>126</v>
      </c>
      <c r="G76" s="111">
        <v>249372</v>
      </c>
      <c r="H76" s="112">
        <f>+G76*E76</f>
        <v>498744</v>
      </c>
      <c r="I76" s="101">
        <v>249372</v>
      </c>
      <c r="J76" s="102">
        <f>+I76*E76</f>
        <v>498744</v>
      </c>
      <c r="K76" s="99" t="s">
        <v>196</v>
      </c>
    </row>
    <row r="77" spans="2:11" ht="89.1" customHeight="1" x14ac:dyDescent="0.3">
      <c r="B77" s="195"/>
      <c r="C77" s="99" t="s">
        <v>119</v>
      </c>
      <c r="D77" s="103" t="s">
        <v>216</v>
      </c>
      <c r="E77" s="100">
        <v>500</v>
      </c>
      <c r="F77" s="100" t="s">
        <v>143</v>
      </c>
      <c r="G77" s="84"/>
      <c r="H77" s="89">
        <f>+G77*E77</f>
        <v>0</v>
      </c>
      <c r="I77" s="101">
        <v>486.66666666666669</v>
      </c>
      <c r="J77" s="101">
        <f>+I77*E77</f>
        <v>243333.33333333334</v>
      </c>
    </row>
    <row r="78" spans="2:11" ht="84" customHeight="1" x14ac:dyDescent="0.3">
      <c r="B78" s="195"/>
      <c r="C78" s="99" t="s">
        <v>120</v>
      </c>
      <c r="D78" s="103" t="s">
        <v>215</v>
      </c>
      <c r="E78" s="100">
        <v>50</v>
      </c>
      <c r="F78" s="100" t="s">
        <v>145</v>
      </c>
      <c r="G78" s="84"/>
      <c r="H78" s="89">
        <f>+G78*E78</f>
        <v>0</v>
      </c>
      <c r="I78" s="101">
        <v>8600</v>
      </c>
      <c r="J78" s="101">
        <f>+I78*E78</f>
        <v>430000</v>
      </c>
    </row>
    <row r="79" spans="2:11" s="36" customFormat="1" ht="85.5" customHeight="1" x14ac:dyDescent="0.3">
      <c r="B79" s="177" t="s">
        <v>229</v>
      </c>
      <c r="C79" s="178"/>
      <c r="D79" s="178"/>
      <c r="E79" s="178"/>
      <c r="F79" s="179"/>
      <c r="G79" s="117">
        <f>SUM(G5:G78)</f>
        <v>17107182</v>
      </c>
      <c r="H79" s="116">
        <f>SUM(H5:H78)</f>
        <v>102564364</v>
      </c>
      <c r="I79" s="118">
        <f>SUM(I5:I78)</f>
        <v>95367433.666666701</v>
      </c>
      <c r="J79" s="105">
        <f>SUM(J5:J78)</f>
        <v>244588845.33333334</v>
      </c>
    </row>
    <row r="80" spans="2:11" ht="78" x14ac:dyDescent="0.3">
      <c r="C80" s="21"/>
      <c r="H80" s="119" t="s">
        <v>230</v>
      </c>
    </row>
    <row r="81" spans="2:2" ht="21" x14ac:dyDescent="0.4">
      <c r="B81" s="80" t="s">
        <v>200</v>
      </c>
    </row>
    <row r="82" spans="2:2" ht="21" x14ac:dyDescent="0.4">
      <c r="B82" s="97"/>
    </row>
    <row r="85" spans="2:2" ht="21" x14ac:dyDescent="0.4">
      <c r="B85" s="80"/>
    </row>
  </sheetData>
  <mergeCells count="64">
    <mergeCell ref="C27:D27"/>
    <mergeCell ref="C28:D28"/>
    <mergeCell ref="B2:J2"/>
    <mergeCell ref="K70:K75"/>
    <mergeCell ref="J50:J55"/>
    <mergeCell ref="C35:D35"/>
    <mergeCell ref="F50:F55"/>
    <mergeCell ref="C24:D24"/>
    <mergeCell ref="C29:D29"/>
    <mergeCell ref="C30:D30"/>
    <mergeCell ref="C31:D31"/>
    <mergeCell ref="C32:D32"/>
    <mergeCell ref="C42:D42"/>
    <mergeCell ref="C43:D43"/>
    <mergeCell ref="C44:D44"/>
    <mergeCell ref="B3:J3"/>
    <mergeCell ref="B60:B78"/>
    <mergeCell ref="G60:G69"/>
    <mergeCell ref="H60:H69"/>
    <mergeCell ref="I60:I69"/>
    <mergeCell ref="G50:G55"/>
    <mergeCell ref="H50:H55"/>
    <mergeCell ref="G70:G75"/>
    <mergeCell ref="H70:H75"/>
    <mergeCell ref="C15:C22"/>
    <mergeCell ref="B5:B6"/>
    <mergeCell ref="C7:D7"/>
    <mergeCell ref="B8:B10"/>
    <mergeCell ref="B11:B12"/>
    <mergeCell ref="B13:B23"/>
    <mergeCell ref="C26:D26"/>
    <mergeCell ref="B50:B57"/>
    <mergeCell ref="C70:C75"/>
    <mergeCell ref="D70:D75"/>
    <mergeCell ref="C47:D47"/>
    <mergeCell ref="C60:C69"/>
    <mergeCell ref="D60:D69"/>
    <mergeCell ref="F70:F75"/>
    <mergeCell ref="E50:E55"/>
    <mergeCell ref="J60:J69"/>
    <mergeCell ref="I50:I55"/>
    <mergeCell ref="C33:D33"/>
    <mergeCell ref="C34:D34"/>
    <mergeCell ref="E60:E69"/>
    <mergeCell ref="F60:F69"/>
    <mergeCell ref="C50:C56"/>
    <mergeCell ref="C45:D45"/>
    <mergeCell ref="C46:D46"/>
    <mergeCell ref="B79:F79"/>
    <mergeCell ref="K60:K69"/>
    <mergeCell ref="J70:J75"/>
    <mergeCell ref="B24:B49"/>
    <mergeCell ref="C25:D25"/>
    <mergeCell ref="C48:D48"/>
    <mergeCell ref="C49:D49"/>
    <mergeCell ref="C36:D36"/>
    <mergeCell ref="C37:D37"/>
    <mergeCell ref="C38:D38"/>
    <mergeCell ref="C39:D39"/>
    <mergeCell ref="C40:D40"/>
    <mergeCell ref="C41:D41"/>
    <mergeCell ref="I70:I75"/>
    <mergeCell ref="B58:C59"/>
    <mergeCell ref="E70:E7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27"/>
  <sheetViews>
    <sheetView showGridLines="0" topLeftCell="A21" workbookViewId="0">
      <selection activeCell="B5" sqref="B5:B14"/>
    </sheetView>
  </sheetViews>
  <sheetFormatPr baseColWidth="10" defaultColWidth="11.5" defaultRowHeight="12" x14ac:dyDescent="0.25"/>
  <cols>
    <col min="1" max="1" width="24.09765625" style="70" customWidth="1"/>
    <col min="2" max="2" width="71.5" style="51" customWidth="1"/>
    <col min="3" max="3" width="19.59765625" style="71" customWidth="1"/>
    <col min="4" max="4" width="27" style="71" customWidth="1"/>
    <col min="5" max="5" width="19.59765625" style="71" customWidth="1"/>
    <col min="6" max="6" width="32" style="71" customWidth="1"/>
    <col min="7" max="9" width="23.09765625" style="51" customWidth="1"/>
    <col min="10" max="16384" width="11.5" style="51"/>
  </cols>
  <sheetData>
    <row r="1" spans="1:6" ht="106.35" customHeight="1" x14ac:dyDescent="0.2">
      <c r="A1" s="221"/>
      <c r="B1" s="222" t="s">
        <v>146</v>
      </c>
      <c r="C1" s="222"/>
      <c r="D1" s="222"/>
      <c r="E1" s="222"/>
      <c r="F1" s="222"/>
    </row>
    <row r="2" spans="1:6" ht="17.100000000000001" customHeight="1" x14ac:dyDescent="0.2">
      <c r="A2" s="221"/>
      <c r="B2" s="223"/>
      <c r="C2" s="223"/>
      <c r="D2" s="223"/>
      <c r="E2" s="223"/>
      <c r="F2" s="223"/>
    </row>
    <row r="3" spans="1:6" ht="11.4" x14ac:dyDescent="0.2">
      <c r="A3" s="224"/>
      <c r="B3" s="224"/>
      <c r="C3" s="224"/>
      <c r="D3" s="224"/>
      <c r="E3" s="224"/>
      <c r="F3" s="224"/>
    </row>
    <row r="4" spans="1:6" ht="79.349999999999994" customHeight="1" thickBot="1" x14ac:dyDescent="0.25">
      <c r="A4" s="52" t="s">
        <v>128</v>
      </c>
      <c r="B4" s="53" t="s">
        <v>13</v>
      </c>
      <c r="C4" s="53" t="s">
        <v>2</v>
      </c>
      <c r="D4" s="53" t="s">
        <v>129</v>
      </c>
      <c r="E4" s="53" t="s">
        <v>130</v>
      </c>
      <c r="F4" s="53" t="s">
        <v>131</v>
      </c>
    </row>
    <row r="5" spans="1:6" ht="11.4" x14ac:dyDescent="0.2">
      <c r="A5" s="225" t="s">
        <v>115</v>
      </c>
      <c r="B5" s="228" t="s">
        <v>132</v>
      </c>
      <c r="C5" s="231">
        <v>2</v>
      </c>
      <c r="D5" s="234" t="s">
        <v>133</v>
      </c>
      <c r="E5" s="237">
        <v>207810</v>
      </c>
      <c r="F5" s="238">
        <f>+E5*C5</f>
        <v>415620</v>
      </c>
    </row>
    <row r="6" spans="1:6" ht="11.4" x14ac:dyDescent="0.2">
      <c r="A6" s="226"/>
      <c r="B6" s="229"/>
      <c r="C6" s="232"/>
      <c r="D6" s="235"/>
      <c r="E6" s="232"/>
      <c r="F6" s="239"/>
    </row>
    <row r="7" spans="1:6" ht="11.4" x14ac:dyDescent="0.2">
      <c r="A7" s="226"/>
      <c r="B7" s="229"/>
      <c r="C7" s="232"/>
      <c r="D7" s="235"/>
      <c r="E7" s="232"/>
      <c r="F7" s="239"/>
    </row>
    <row r="8" spans="1:6" ht="11.4" x14ac:dyDescent="0.2">
      <c r="A8" s="226"/>
      <c r="B8" s="229"/>
      <c r="C8" s="232"/>
      <c r="D8" s="235"/>
      <c r="E8" s="232"/>
      <c r="F8" s="239"/>
    </row>
    <row r="9" spans="1:6" ht="11.4" x14ac:dyDescent="0.2">
      <c r="A9" s="226"/>
      <c r="B9" s="229"/>
      <c r="C9" s="232"/>
      <c r="D9" s="235"/>
      <c r="E9" s="232"/>
      <c r="F9" s="239"/>
    </row>
    <row r="10" spans="1:6" ht="104.1" customHeight="1" x14ac:dyDescent="0.2">
      <c r="A10" s="226"/>
      <c r="B10" s="229"/>
      <c r="C10" s="232"/>
      <c r="D10" s="235"/>
      <c r="E10" s="232"/>
      <c r="F10" s="239"/>
    </row>
    <row r="11" spans="1:6" ht="11.4" x14ac:dyDescent="0.2">
      <c r="A11" s="226"/>
      <c r="B11" s="229"/>
      <c r="C11" s="232"/>
      <c r="D11" s="235"/>
      <c r="E11" s="232"/>
      <c r="F11" s="239"/>
    </row>
    <row r="12" spans="1:6" ht="11.4" x14ac:dyDescent="0.2">
      <c r="A12" s="226"/>
      <c r="B12" s="229"/>
      <c r="C12" s="232"/>
      <c r="D12" s="235"/>
      <c r="E12" s="232"/>
      <c r="F12" s="239"/>
    </row>
    <row r="13" spans="1:6" ht="11.4" x14ac:dyDescent="0.2">
      <c r="A13" s="226"/>
      <c r="B13" s="229"/>
      <c r="C13" s="232"/>
      <c r="D13" s="235"/>
      <c r="E13" s="232"/>
      <c r="F13" s="239"/>
    </row>
    <row r="14" spans="1:6" ht="45" customHeight="1" thickBot="1" x14ac:dyDescent="0.25">
      <c r="A14" s="227"/>
      <c r="B14" s="230"/>
      <c r="C14" s="233"/>
      <c r="D14" s="236"/>
      <c r="E14" s="233"/>
      <c r="F14" s="240"/>
    </row>
    <row r="15" spans="1:6" ht="11.4" x14ac:dyDescent="0.2">
      <c r="A15" s="225" t="s">
        <v>116</v>
      </c>
      <c r="B15" s="242" t="s">
        <v>134</v>
      </c>
      <c r="C15" s="245">
        <v>1</v>
      </c>
      <c r="D15" s="245" t="s">
        <v>135</v>
      </c>
      <c r="E15" s="245">
        <v>1650000</v>
      </c>
      <c r="F15" s="218">
        <f>+E15*C15</f>
        <v>1650000</v>
      </c>
    </row>
    <row r="16" spans="1:6" ht="11.4" x14ac:dyDescent="0.2">
      <c r="A16" s="226"/>
      <c r="B16" s="243"/>
      <c r="C16" s="246"/>
      <c r="D16" s="246"/>
      <c r="E16" s="246"/>
      <c r="F16" s="219"/>
    </row>
    <row r="17" spans="1:9" ht="11.4" x14ac:dyDescent="0.2">
      <c r="A17" s="226"/>
      <c r="B17" s="243"/>
      <c r="C17" s="246"/>
      <c r="D17" s="246"/>
      <c r="E17" s="246"/>
      <c r="F17" s="219"/>
    </row>
    <row r="18" spans="1:9" ht="11.4" x14ac:dyDescent="0.2">
      <c r="A18" s="226"/>
      <c r="B18" s="243"/>
      <c r="C18" s="246"/>
      <c r="D18" s="246"/>
      <c r="E18" s="246"/>
      <c r="F18" s="219"/>
    </row>
    <row r="19" spans="1:9" ht="11.4" x14ac:dyDescent="0.2">
      <c r="A19" s="226"/>
      <c r="B19" s="243"/>
      <c r="C19" s="246"/>
      <c r="D19" s="246"/>
      <c r="E19" s="246"/>
      <c r="F19" s="219"/>
    </row>
    <row r="20" spans="1:9" thickBot="1" x14ac:dyDescent="0.25">
      <c r="A20" s="227"/>
      <c r="B20" s="244"/>
      <c r="C20" s="247"/>
      <c r="D20" s="247"/>
      <c r="E20" s="247"/>
      <c r="F20" s="220"/>
    </row>
    <row r="21" spans="1:9" ht="327" x14ac:dyDescent="0.2">
      <c r="A21" s="54" t="s">
        <v>118</v>
      </c>
      <c r="B21" s="55" t="s">
        <v>136</v>
      </c>
      <c r="C21" s="56">
        <v>2</v>
      </c>
      <c r="D21" s="57" t="s">
        <v>126</v>
      </c>
      <c r="E21" s="58">
        <v>249372</v>
      </c>
      <c r="F21" s="59">
        <v>498744</v>
      </c>
    </row>
    <row r="22" spans="1:9" ht="48" x14ac:dyDescent="0.2">
      <c r="A22" s="52" t="s">
        <v>128</v>
      </c>
      <c r="B22" s="53" t="s">
        <v>13</v>
      </c>
      <c r="C22" s="53" t="s">
        <v>2</v>
      </c>
      <c r="D22" s="53" t="s">
        <v>129</v>
      </c>
      <c r="E22" s="53" t="s">
        <v>137</v>
      </c>
      <c r="F22" s="60" t="s">
        <v>138</v>
      </c>
      <c r="G22" s="61" t="s">
        <v>139</v>
      </c>
      <c r="H22" s="61" t="s">
        <v>140</v>
      </c>
      <c r="I22" s="61" t="s">
        <v>141</v>
      </c>
    </row>
    <row r="23" spans="1:9" ht="164.4" x14ac:dyDescent="0.2">
      <c r="A23" s="62" t="s">
        <v>119</v>
      </c>
      <c r="B23" s="63" t="s">
        <v>142</v>
      </c>
      <c r="C23" s="64">
        <v>500</v>
      </c>
      <c r="D23" s="64" t="s">
        <v>143</v>
      </c>
      <c r="E23" s="65">
        <f>AVERAGE(G23,H23,I23)</f>
        <v>486.66666666666669</v>
      </c>
      <c r="F23" s="66">
        <f>+E23*C23</f>
        <v>243333.33333333334</v>
      </c>
      <c r="G23" s="67">
        <v>480</v>
      </c>
      <c r="H23" s="67">
        <v>480</v>
      </c>
      <c r="I23" s="67">
        <v>500</v>
      </c>
    </row>
    <row r="24" spans="1:9" ht="233.4" x14ac:dyDescent="0.2">
      <c r="A24" s="62" t="s">
        <v>120</v>
      </c>
      <c r="B24" s="63" t="s">
        <v>144</v>
      </c>
      <c r="C24" s="64">
        <v>50</v>
      </c>
      <c r="D24" s="64" t="s">
        <v>145</v>
      </c>
      <c r="E24" s="65">
        <f>AVERAGE(G24,H24,I24)</f>
        <v>8600</v>
      </c>
      <c r="F24" s="66">
        <f>+E24*C24</f>
        <v>430000</v>
      </c>
      <c r="G24" s="67">
        <v>8400</v>
      </c>
      <c r="H24" s="67">
        <v>8700</v>
      </c>
      <c r="I24" s="67">
        <v>8700</v>
      </c>
    </row>
    <row r="25" spans="1:9" x14ac:dyDescent="0.2">
      <c r="A25" s="241"/>
      <c r="B25" s="241"/>
      <c r="C25" s="241"/>
      <c r="D25" s="241"/>
      <c r="E25" s="241"/>
      <c r="F25" s="68">
        <f>SUM(F5:F24)</f>
        <v>3237697.3333333335</v>
      </c>
      <c r="G25" s="69"/>
      <c r="H25" s="69"/>
      <c r="I25" s="69"/>
    </row>
    <row r="26" spans="1:9" x14ac:dyDescent="0.25">
      <c r="G26" s="69"/>
      <c r="H26" s="69"/>
      <c r="I26" s="69"/>
    </row>
    <row r="27" spans="1:9" x14ac:dyDescent="0.25">
      <c r="C27" s="72"/>
      <c r="E27" s="72"/>
    </row>
  </sheetData>
  <mergeCells count="17">
    <mergeCell ref="A25:E25"/>
    <mergeCell ref="A15:A20"/>
    <mergeCell ref="B15:B20"/>
    <mergeCell ref="C15:C20"/>
    <mergeCell ref="D15:D20"/>
    <mergeCell ref="E15:E20"/>
    <mergeCell ref="F15:F20"/>
    <mergeCell ref="A1:A2"/>
    <mergeCell ref="B1:F1"/>
    <mergeCell ref="B2:F2"/>
    <mergeCell ref="A3:F3"/>
    <mergeCell ref="A5:A14"/>
    <mergeCell ref="B5:B14"/>
    <mergeCell ref="C5:C14"/>
    <mergeCell ref="D5:D14"/>
    <mergeCell ref="E5:E14"/>
    <mergeCell ref="F5:F1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Acciones Turismo</vt:lpstr>
      <vt:lpstr>V5 Cotizaciones</vt:lpstr>
      <vt:lpstr>Hoja3</vt:lpstr>
      <vt:lpstr>FORMATO OFERTA</vt:lpstr>
      <vt:lpstr>Plan de medios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Microsoft Office</dc:creator>
  <cp:lastModifiedBy>PC</cp:lastModifiedBy>
  <dcterms:created xsi:type="dcterms:W3CDTF">2025-04-12T16:46:01Z</dcterms:created>
  <dcterms:modified xsi:type="dcterms:W3CDTF">2025-07-29T04:41:11Z</dcterms:modified>
</cp:coreProperties>
</file>