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4. SASAIMA\PENDIENTES\CENTRO DÍA\CONTRATACION CENTRO DIA\ESTUDIOS PREVIOS\"/>
    </mc:Choice>
  </mc:AlternateContent>
  <xr:revisionPtr revIDLastSave="0" documentId="13_ncr:1_{2F764644-7209-4F8D-A01F-397015A66BB4}" xr6:coauthVersionLast="47" xr6:coauthVersionMax="47" xr10:uidLastSave="{00000000-0000-0000-0000-000000000000}"/>
  <bookViews>
    <workbookView xWindow="-120" yWindow="-120" windowWidth="20730" windowHeight="11160" firstSheet="2" activeTab="4" xr2:uid="{00000000-000D-0000-FFFF-FFFF00000000}"/>
  </bookViews>
  <sheets>
    <sheet name="1. INSTALAR SABOGAL SAS" sheetId="19" r:id="rId1"/>
    <sheet name=" 2. AUTRONICS SAS " sheetId="13" r:id="rId2"/>
    <sheet name="3. HM SOLUCIONES SAS" sheetId="20" r:id="rId3"/>
    <sheet name="ANÁLISIS COMPARATIVO DE PRECIOS" sheetId="15" r:id="rId4"/>
    <sheet name="PRESUPUESTO OFICIAL" sheetId="18" r:id="rId5"/>
  </sheets>
  <definedNames>
    <definedName name="_Hlk29454080" localSheetId="4">'PRESUPUESTO OFICIAL'!$D$6</definedName>
    <definedName name="_xlnm.Print_Area" localSheetId="4">'PRESUPUESTO OFICIAL'!$A$1:$M$40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" i="15" l="1"/>
  <c r="L23" i="15" l="1"/>
  <c r="L24" i="15"/>
  <c r="L25" i="15"/>
  <c r="L26" i="15"/>
  <c r="L27" i="15"/>
  <c r="L28" i="15"/>
  <c r="L29" i="15"/>
  <c r="G5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4" i="15"/>
  <c r="F5" i="15"/>
  <c r="F6" i="15"/>
  <c r="F7" i="15"/>
  <c r="F8" i="15"/>
  <c r="F9" i="15"/>
  <c r="F10" i="15"/>
  <c r="F11" i="15"/>
  <c r="F12" i="15"/>
  <c r="F13" i="15"/>
  <c r="F14" i="15"/>
  <c r="F15" i="15"/>
  <c r="F16" i="15"/>
  <c r="F17" i="15"/>
  <c r="F18" i="15"/>
  <c r="F19" i="15"/>
  <c r="F20" i="15"/>
  <c r="F21" i="15"/>
  <c r="F22" i="15"/>
  <c r="F23" i="15"/>
  <c r="F24" i="15"/>
  <c r="F25" i="15"/>
  <c r="F26" i="15"/>
  <c r="F27" i="15"/>
  <c r="F28" i="15"/>
  <c r="F29" i="15"/>
  <c r="F4" i="15"/>
  <c r="H4" i="15" s="1"/>
  <c r="G7" i="18" s="1"/>
  <c r="E5" i="15"/>
  <c r="E6" i="15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23" i="15"/>
  <c r="E24" i="15"/>
  <c r="E25" i="15"/>
  <c r="N25" i="15" s="1"/>
  <c r="P25" i="15" s="1"/>
  <c r="R25" i="15" s="1"/>
  <c r="W25" i="15" s="1"/>
  <c r="E26" i="15"/>
  <c r="N26" i="15" s="1"/>
  <c r="P26" i="15" s="1"/>
  <c r="R26" i="15" s="1"/>
  <c r="W26" i="15" s="1"/>
  <c r="E27" i="15"/>
  <c r="E28" i="15"/>
  <c r="E29" i="15"/>
  <c r="F28" i="20"/>
  <c r="F27" i="20"/>
  <c r="F26" i="20"/>
  <c r="F25" i="20"/>
  <c r="F24" i="20"/>
  <c r="F23" i="20"/>
  <c r="F22" i="20"/>
  <c r="F21" i="20"/>
  <c r="F20" i="20"/>
  <c r="F19" i="20"/>
  <c r="F18" i="20"/>
  <c r="F17" i="20"/>
  <c r="F16" i="20"/>
  <c r="F15" i="20"/>
  <c r="F14" i="20"/>
  <c r="F13" i="20"/>
  <c r="F12" i="20"/>
  <c r="F11" i="20"/>
  <c r="F10" i="20"/>
  <c r="F9" i="20"/>
  <c r="F8" i="20"/>
  <c r="F7" i="20"/>
  <c r="F6" i="20"/>
  <c r="F5" i="20"/>
  <c r="F4" i="20"/>
  <c r="F3" i="20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F10" i="19"/>
  <c r="F9" i="19"/>
  <c r="F8" i="19"/>
  <c r="F7" i="19"/>
  <c r="F6" i="19"/>
  <c r="F5" i="19"/>
  <c r="F4" i="19"/>
  <c r="F3" i="19"/>
  <c r="N27" i="15" l="1"/>
  <c r="P27" i="15" s="1"/>
  <c r="R27" i="15" s="1"/>
  <c r="W27" i="15" s="1"/>
  <c r="H29" i="15"/>
  <c r="G32" i="18" s="1"/>
  <c r="I32" i="18" s="1"/>
  <c r="J32" i="18" s="1"/>
  <c r="K32" i="18" s="1"/>
  <c r="N23" i="15"/>
  <c r="P23" i="15" s="1"/>
  <c r="R23" i="15" s="1"/>
  <c r="W23" i="15" s="1"/>
  <c r="H26" i="15"/>
  <c r="G29" i="18" s="1"/>
  <c r="I29" i="18" s="1"/>
  <c r="J29" i="18" s="1"/>
  <c r="K29" i="18" s="1"/>
  <c r="H27" i="15"/>
  <c r="G30" i="18" s="1"/>
  <c r="I30" i="18" s="1"/>
  <c r="J30" i="18" s="1"/>
  <c r="K30" i="18" s="1"/>
  <c r="H23" i="15"/>
  <c r="G26" i="18" s="1"/>
  <c r="I26" i="18" s="1"/>
  <c r="J26" i="18" s="1"/>
  <c r="K26" i="18" s="1"/>
  <c r="N28" i="15"/>
  <c r="P28" i="15" s="1"/>
  <c r="R28" i="15" s="1"/>
  <c r="W28" i="15" s="1"/>
  <c r="N24" i="15"/>
  <c r="P24" i="15" s="1"/>
  <c r="R24" i="15" s="1"/>
  <c r="W24" i="15" s="1"/>
  <c r="H25" i="15"/>
  <c r="G28" i="18" s="1"/>
  <c r="I28" i="18" s="1"/>
  <c r="J28" i="18" s="1"/>
  <c r="K28" i="18" s="1"/>
  <c r="H28" i="15"/>
  <c r="G31" i="18" s="1"/>
  <c r="I31" i="18" s="1"/>
  <c r="J31" i="18" s="1"/>
  <c r="K31" i="18" s="1"/>
  <c r="H24" i="15"/>
  <c r="G27" i="18" s="1"/>
  <c r="I27" i="18" s="1"/>
  <c r="J27" i="18" s="1"/>
  <c r="K27" i="18" s="1"/>
  <c r="F29" i="19"/>
  <c r="F30" i="19" s="1"/>
  <c r="F31" i="19" s="1"/>
  <c r="F29" i="20"/>
  <c r="F30" i="20" s="1"/>
  <c r="F31" i="20" s="1"/>
  <c r="F7" i="13"/>
  <c r="F4" i="13"/>
  <c r="F5" i="13"/>
  <c r="F6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3" i="13"/>
  <c r="C35" i="15" l="1"/>
  <c r="H5" i="15"/>
  <c r="G8" i="18" s="1"/>
  <c r="I8" i="18" s="1"/>
  <c r="J8" i="18" s="1"/>
  <c r="K8" i="18" s="1"/>
  <c r="H6" i="15"/>
  <c r="G9" i="18" s="1"/>
  <c r="I9" i="18" s="1"/>
  <c r="J9" i="18" s="1"/>
  <c r="K9" i="18" s="1"/>
  <c r="H7" i="15"/>
  <c r="G10" i="18" s="1"/>
  <c r="I10" i="18" s="1"/>
  <c r="J10" i="18" s="1"/>
  <c r="K10" i="18" s="1"/>
  <c r="H8" i="15"/>
  <c r="G11" i="18" s="1"/>
  <c r="H9" i="15"/>
  <c r="G12" i="18" s="1"/>
  <c r="I12" i="18" s="1"/>
  <c r="J12" i="18" s="1"/>
  <c r="K12" i="18" s="1"/>
  <c r="H10" i="15"/>
  <c r="G13" i="18" s="1"/>
  <c r="I13" i="18" s="1"/>
  <c r="J13" i="18" s="1"/>
  <c r="K13" i="18" s="1"/>
  <c r="H11" i="15"/>
  <c r="G14" i="18" s="1"/>
  <c r="I14" i="18" s="1"/>
  <c r="J14" i="18" s="1"/>
  <c r="K14" i="18" s="1"/>
  <c r="H13" i="15"/>
  <c r="G16" i="18" s="1"/>
  <c r="I16" i="18" s="1"/>
  <c r="J16" i="18" s="1"/>
  <c r="K16" i="18" s="1"/>
  <c r="H14" i="15"/>
  <c r="G17" i="18" s="1"/>
  <c r="I17" i="18" s="1"/>
  <c r="J17" i="18" s="1"/>
  <c r="K17" i="18" s="1"/>
  <c r="H15" i="15"/>
  <c r="G18" i="18" s="1"/>
  <c r="I18" i="18" s="1"/>
  <c r="J18" i="18" s="1"/>
  <c r="K18" i="18" s="1"/>
  <c r="H16" i="15"/>
  <c r="G19" i="18" s="1"/>
  <c r="I19" i="18" s="1"/>
  <c r="J19" i="18" s="1"/>
  <c r="K19" i="18" s="1"/>
  <c r="H17" i="15"/>
  <c r="G20" i="18" s="1"/>
  <c r="I20" i="18" s="1"/>
  <c r="J20" i="18" s="1"/>
  <c r="K20" i="18" s="1"/>
  <c r="H18" i="15"/>
  <c r="G21" i="18" s="1"/>
  <c r="I21" i="18" s="1"/>
  <c r="J21" i="18" s="1"/>
  <c r="K21" i="18" s="1"/>
  <c r="H19" i="15"/>
  <c r="G22" i="18" s="1"/>
  <c r="I22" i="18" s="1"/>
  <c r="J22" i="18" s="1"/>
  <c r="K22" i="18" s="1"/>
  <c r="H20" i="15"/>
  <c r="G23" i="18" s="1"/>
  <c r="I23" i="18" s="1"/>
  <c r="J23" i="18" s="1"/>
  <c r="K23" i="18" s="1"/>
  <c r="N21" i="15"/>
  <c r="N22" i="15"/>
  <c r="I11" i="18" l="1"/>
  <c r="J11" i="18" s="1"/>
  <c r="K11" i="18" s="1"/>
  <c r="C34" i="15"/>
  <c r="H12" i="15"/>
  <c r="G15" i="18" s="1"/>
  <c r="I15" i="18" s="1"/>
  <c r="J15" i="18" s="1"/>
  <c r="K15" i="18" s="1"/>
  <c r="N29" i="15"/>
  <c r="P29" i="15" s="1"/>
  <c r="R29" i="15" s="1"/>
  <c r="W29" i="15" s="1"/>
  <c r="C33" i="15"/>
  <c r="C36" i="15" s="1"/>
  <c r="H22" i="15"/>
  <c r="G25" i="18" s="1"/>
  <c r="I25" i="18" s="1"/>
  <c r="J25" i="18" s="1"/>
  <c r="K25" i="18" s="1"/>
  <c r="N5" i="15"/>
  <c r="H21" i="15"/>
  <c r="G24" i="18" s="1"/>
  <c r="I24" i="18" s="1"/>
  <c r="J24" i="18" s="1"/>
  <c r="K24" i="18" s="1"/>
  <c r="P22" i="15"/>
  <c r="L21" i="15"/>
  <c r="P21" i="15" l="1"/>
  <c r="R21" i="15" s="1"/>
  <c r="W21" i="15" s="1"/>
  <c r="L22" i="15"/>
  <c r="R22" i="15"/>
  <c r="W22" i="15" s="1"/>
  <c r="N6" i="15" l="1"/>
  <c r="N7" i="15"/>
  <c r="N8" i="15"/>
  <c r="N9" i="15"/>
  <c r="N10" i="15"/>
  <c r="N11" i="15"/>
  <c r="N12" i="15"/>
  <c r="N13" i="15"/>
  <c r="N14" i="15"/>
  <c r="N15" i="15"/>
  <c r="N16" i="15"/>
  <c r="N17" i="15"/>
  <c r="N18" i="15"/>
  <c r="N19" i="15"/>
  <c r="N20" i="15"/>
  <c r="L5" i="15"/>
  <c r="L8" i="15"/>
  <c r="L9" i="15"/>
  <c r="L10" i="15"/>
  <c r="L11" i="15"/>
  <c r="L12" i="15"/>
  <c r="L13" i="15"/>
  <c r="L14" i="15"/>
  <c r="L15" i="15"/>
  <c r="L16" i="15"/>
  <c r="L18" i="15"/>
  <c r="L19" i="15"/>
  <c r="L20" i="15"/>
  <c r="N4" i="15"/>
  <c r="L4" i="15"/>
  <c r="P16" i="15" l="1"/>
  <c r="R16" i="15" s="1"/>
  <c r="W16" i="15" s="1"/>
  <c r="P7" i="15"/>
  <c r="R7" i="15" s="1"/>
  <c r="W7" i="15" s="1"/>
  <c r="L7" i="15"/>
  <c r="P6" i="15"/>
  <c r="R6" i="15" s="1"/>
  <c r="W6" i="15" s="1"/>
  <c r="L6" i="15"/>
  <c r="P14" i="15"/>
  <c r="R14" i="15" s="1"/>
  <c r="W14" i="15" s="1"/>
  <c r="P17" i="15"/>
  <c r="R17" i="15" s="1"/>
  <c r="W17" i="15" s="1"/>
  <c r="L17" i="15"/>
  <c r="P13" i="15"/>
  <c r="R13" i="15" s="1"/>
  <c r="W13" i="15" s="1"/>
  <c r="P5" i="15"/>
  <c r="R5" i="15" s="1"/>
  <c r="W5" i="15" s="1"/>
  <c r="P19" i="15"/>
  <c r="R19" i="15" s="1"/>
  <c r="W19" i="15" s="1"/>
  <c r="P11" i="15"/>
  <c r="R11" i="15" s="1"/>
  <c r="W11" i="15" s="1"/>
  <c r="P18" i="15"/>
  <c r="R18" i="15" s="1"/>
  <c r="W18" i="15" s="1"/>
  <c r="P10" i="15"/>
  <c r="R10" i="15" s="1"/>
  <c r="W10" i="15" s="1"/>
  <c r="P9" i="15"/>
  <c r="R9" i="15" s="1"/>
  <c r="W9" i="15" s="1"/>
  <c r="P8" i="15"/>
  <c r="R8" i="15" s="1"/>
  <c r="W8" i="15" s="1"/>
  <c r="P15" i="15"/>
  <c r="R15" i="15" s="1"/>
  <c r="W15" i="15" s="1"/>
  <c r="H30" i="15"/>
  <c r="P20" i="15"/>
  <c r="R20" i="15" s="1"/>
  <c r="W20" i="15" s="1"/>
  <c r="P12" i="15"/>
  <c r="R12" i="15" s="1"/>
  <c r="W12" i="15" s="1"/>
  <c r="F29" i="13"/>
  <c r="F30" i="13" s="1"/>
  <c r="F31" i="13" s="1"/>
  <c r="P4" i="15"/>
  <c r="R4" i="15" s="1"/>
  <c r="W4" i="15" s="1"/>
  <c r="L30" i="15" l="1"/>
  <c r="I7" i="18" l="1"/>
  <c r="P7" i="18"/>
  <c r="J7" i="18" l="1"/>
  <c r="K7" i="18" s="1"/>
  <c r="F33" i="18" s="1"/>
  <c r="Q7" i="18"/>
</calcChain>
</file>

<file path=xl/sharedStrings.xml><?xml version="1.0" encoding="utf-8"?>
<sst xmlns="http://schemas.openxmlformats.org/spreadsheetml/2006/main" count="359" uniqueCount="88">
  <si>
    <t>ITEM</t>
  </si>
  <si>
    <t>DESCRIPCION</t>
  </si>
  <si>
    <t>UNIDAD</t>
  </si>
  <si>
    <t xml:space="preserve">VALOR UNITARIO </t>
  </si>
  <si>
    <t>IVA</t>
  </si>
  <si>
    <t>TOTAL</t>
  </si>
  <si>
    <t>M2</t>
  </si>
  <si>
    <t>VALOR UNITARIO PROMEDIO ANTES DE IVA</t>
  </si>
  <si>
    <t>MEDIA</t>
  </si>
  <si>
    <t>DESVIACION ESTANDAR</t>
  </si>
  <si>
    <t>COEFICIENTE DE VARIACION</t>
  </si>
  <si>
    <t>PRUEBA AL 25%</t>
  </si>
  <si>
    <t>LIMITE INFERIOR</t>
  </si>
  <si>
    <t>LIMITE SUPERIOR</t>
  </si>
  <si>
    <t xml:space="preserve">MEDIA EXCLUYENDO VALORES EXTREMOS </t>
  </si>
  <si>
    <t>PROMEDIO (VALOR UNITARIO ANTES DE IVA)</t>
  </si>
  <si>
    <t>ESTUDIO Y ANÁLISIS COMPARATIVO DE PRECIOS</t>
  </si>
  <si>
    <t>N/A</t>
  </si>
  <si>
    <t>VALOR UNITARIO (B)</t>
  </si>
  <si>
    <t>IVA
( C )</t>
  </si>
  <si>
    <t>IVA 
(B*C) = D</t>
  </si>
  <si>
    <t>VALOR UNITARIO INCLUIDO IVA 
(B + D) = E</t>
  </si>
  <si>
    <t>CANTIDAD</t>
  </si>
  <si>
    <t>PRESUPUESTO OFICIAL TOTAL</t>
  </si>
  <si>
    <t>UND</t>
  </si>
  <si>
    <t>VALOR UNITARIO
(E*A)</t>
  </si>
  <si>
    <t>CANT [A]</t>
  </si>
  <si>
    <t>DESCRIPCIÓN</t>
  </si>
  <si>
    <t>PRESUPUESTO OFICIAL</t>
  </si>
  <si>
    <r>
      <rPr>
        <b/>
        <sz val="8"/>
        <color theme="1"/>
        <rFont val="Arial"/>
        <family val="2"/>
      </rPr>
      <t>NOTA 1.</t>
    </r>
    <r>
      <rPr>
        <sz val="8"/>
        <color theme="1"/>
        <rFont val="Arial"/>
        <family val="2"/>
      </rPr>
      <t xml:space="preserve"> La propuesta económica deberá contener todos y cada uno de los ítems requeridos, con sus condiciones técnicas, valores unitarios y totales; adicional a ello, los oferentes NO podrán exceder su propuesta los valores unitarios establecidos en el estudio de mercado realizado por el Municipio ni el valor total del presupuesto oficial del presente proceso.</t>
    </r>
  </si>
  <si>
    <r>
      <t xml:space="preserve">NOTA 2. </t>
    </r>
    <r>
      <rPr>
        <sz val="8"/>
        <color theme="1"/>
        <rFont val="Arial"/>
        <family val="2"/>
      </rPr>
      <t>Los proponentes deberán tener en cuenta para la formulación de su propuesta económica las ESPECIFICACIONES TÉCNICAS DETALLADAS contenida en el estudio previo.</t>
    </r>
  </si>
  <si>
    <r>
      <t xml:space="preserve">NOTA 3. </t>
    </r>
    <r>
      <rPr>
        <sz val="8"/>
        <color theme="1"/>
        <rFont val="Arial"/>
        <family val="2"/>
      </rPr>
      <t xml:space="preserve">El valor Incluye los impuestos (IVA), tasas, contribuciones y descuentos de carácter Nacional, Municipal y costos directos o indirectos que la ejecución del contrato conlleve. </t>
    </r>
  </si>
  <si>
    <r>
      <rPr>
        <b/>
        <sz val="8"/>
        <color theme="1"/>
        <rFont val="Arial"/>
        <family val="2"/>
      </rPr>
      <t>NOTA 4.</t>
    </r>
    <r>
      <rPr>
        <sz val="8"/>
        <color theme="1"/>
        <rFont val="Arial"/>
        <family val="2"/>
      </rPr>
      <t xml:space="preserve"> El proponente deberá mostrar </t>
    </r>
    <r>
      <rPr>
        <b/>
        <sz val="8"/>
        <color theme="1"/>
        <rFont val="Arial"/>
        <family val="2"/>
      </rPr>
      <t xml:space="preserve">2 decimales en la casilla B. VALOR UNITARIO </t>
    </r>
    <r>
      <rPr>
        <b/>
        <i/>
        <sz val="8"/>
        <color theme="1"/>
        <rFont val="Arial"/>
        <family val="2"/>
      </rPr>
      <t xml:space="preserve">E incluir iva si aplica. </t>
    </r>
    <r>
      <rPr>
        <sz val="8"/>
        <color theme="1"/>
        <rFont val="Arial"/>
        <family val="2"/>
      </rPr>
      <t xml:space="preserve">Cuando la fracción decimal del peso sea igual o superior a 5 se aproximará por exceso al número entero siguiente del peso y cuando la fracción decimal del peso sea inferior a 5 se aproximará por defecto al número entero del peso. 
Es importante anotar que para la ejecución del contrato, los valores unitarios ofertados podrán tenervariación de acuerdo a las disposiciones del Ministerio de Minas y Energía.
</t>
    </r>
  </si>
  <si>
    <t xml:space="preserve">TOTAL + IVA </t>
  </si>
  <si>
    <t xml:space="preserve">TOTAL SIN  IVA </t>
  </si>
  <si>
    <t>VALOR + IVA</t>
  </si>
  <si>
    <t>PROMEDIO</t>
  </si>
  <si>
    <t>ML</t>
  </si>
  <si>
    <t>GLO</t>
  </si>
  <si>
    <t xml:space="preserve">ANÁLISIS COTIZACIÓN 1 INSTALAR SABOGAL SAS
NIT 901261473-8
</t>
  </si>
  <si>
    <t>COTIZACIÓN 1 INSTALAR SABOGAL SAS</t>
  </si>
  <si>
    <t>COTIZACIÓN 2 AUTRONICS SAS</t>
  </si>
  <si>
    <t>COTIZACIÓN 3 HM SOLUCIONES DE INGENIERIA SAS</t>
  </si>
  <si>
    <t>INSTALAR SABOGAL SAS</t>
  </si>
  <si>
    <t>AUTRONICS SAS</t>
  </si>
  <si>
    <t>HM SOLUCIONES DE INGENIERIA SAS</t>
  </si>
  <si>
    <t xml:space="preserve">SUMINISTRO Y APLICACIÓN DE PINTURA TIPO 1 DISTINTAS AREAS. INCLUYE
PREPARACIÓN, A TRES MANOS.
</t>
  </si>
  <si>
    <t xml:space="preserve">NIVELACIÓN Y FIJACIÓN DE DIVISIONES DE BAÑOS Y PERFILADO DE FILOS EN
ESQUINAS. INCLUYE ANCLAJES, TORNILLERÍA Y SELLADO SI APLICA.
</t>
  </si>
  <si>
    <t>EJECUCIÓN DE LABORES EN ALTURAS CON PERSONAL CERTIFICADO</t>
  </si>
  <si>
    <t>UN</t>
  </si>
  <si>
    <t>RETIRO MANUAL DE REJILLAS METÁLICAS FIJADAS EN SUPERFICIES VERTICALES U HORIZONTALES EN ZONAS DE VENTILACIÓN, INCLUYE DESATORNILLADO, CORTE DE FIJACIONES SI APLICA, LIMPIEZA DEL ÁREA DE INTERVENCIÓN Y ACOPIO DEL MATERIAL RETIRADO EN ZONA DESTINADA.</t>
  </si>
  <si>
    <t xml:space="preserve">DEMOLICIÓN MANUAL DE MURO EN MAMPOSTERÍA PARA LA FORMACIÓN DE VANOS DESTINADOS A LA INSTALACIÓN DE REJILLAS DE VENTILACIÓN. INCLUYE CORTE Y AFINADO DE FILOS.
</t>
  </si>
  <si>
    <t xml:space="preserve"> SUMINISTRO E INSTALACIÓN DE ESTRUCTURA EN PERFIL DE ALUMINIO NATURAL O NEGRO, CON VIDRIO TRANSPARENTE , PARA CUBRIMIENTO DE HUECOS CORRESPONDIENTES A VENTILACIONES EN DESUSO. INCLUYE SELLADO PERIMETRAL, ANCLAJES, NIVELACIÓN Y LIMPIEZA FINAL DEL ÁREA DE TRABAJO.</t>
  </si>
  <si>
    <t>INTERVENCIÓN DE VENTANERÍA EXISTENTE EN ALUMINIO Y/O METAL PARA AJUSTES FUNCIONALES Y ESTÉTICOS. INCLUYE SELLADO DE JUNTAS, REEMPLAZO DE HERRAJES, NIVELACIÓN DE MARCOS, LUBRICACIÓN DE SISTEMAS CORREDIZOS Y LIMPIEZA GENERAL DE LOS ELEMENTOS INTERVENIDOS.</t>
  </si>
  <si>
    <t xml:space="preserve">REPARACIÓN DE PANELES DE SUPERBOARD DETERIORADOS. INCLUYE FIJACIÓN, RELLENO DE JUNTAS, SELLADO Y RETOQUE DE ACABADO SUPERFICIAL.
</t>
  </si>
  <si>
    <t xml:space="preserve">RETIRO MANUAL DE MUEBLE DE COCINA EN MAL ESTADO DE 3.20 M DE LONGITUD POR 0.60 M DE FONDO Y 1.00 M DE ALTURA. INCLUYE DESMONTAJE CONTROLADO, DESCONEXIÓN DE ACCESORIOS Y ACOPIO PARA DISPOSICIÓN FINAL.
</t>
  </si>
  <si>
    <t xml:space="preserve">RETIRO MANUAL DE ENCHAPE CERÁMICO EN MUROS O MESONES DEL ÁREA DE COCINA. INCLUYE PICADO, RETIRO DE ADHESIVO, LIMPIEZA DE SUPERFICIE Y ACOPIO DE ESCOMBROS PARA DISPOSICIÓN FINAL.
</t>
  </si>
  <si>
    <t>SUMINISTRO E INSTALACIÓN DE PLATERO FABRICADO EN ACERO INOXIDABLE TIPO 304, DE DIMENSIONES 3.20 M DE LONGITUD × 0.60 M DE FONDO × 0.90 M DE ALTURA, CON ACOPLES HIDRÁULICOS Y PATAS NIVELADAS DE IGUAL ALTURA. INCLUYE ANCLAJE, SELLADO Y VERIFICACIÓN DE FUNCIONAMIENTO.</t>
  </si>
  <si>
    <t xml:space="preserve">SUMINISTRO DE MATERIALES Y CONSTRUCCIÓN DE MURO EN MAMPOSTERÍA CON LADRILLO N°5, INCLUYE LEVANTE, PAÑETE EN AMBAS CARAS Y TERMINADO DE FILOS. SE GARANTIZA NIVELACIÓN, PLUMEO Y ACABADO LISTO PARA PINTURA.
</t>
  </si>
  <si>
    <t>CONSTRUCCIÓN DE BARRA CON ESTRUCTURA EN MAMPOSTERÍA DE 30 CM DE ANCHO EN SU PARTE SUPERIOR. INCLUYE LEVANTE CON LADRILLO N°5, PAÑETE, ENCHAPE CERÁMICO DECORATIVO EN CARA SUPERIOR Y VISTA FRONTAL, TERMINADO DE FILOS Y LIMPIEZA FINAL DEL ÁREA INTERVENIDA.</t>
  </si>
  <si>
    <t xml:space="preserve"> SUMINISTRO DE MATERIALES Y MANO DE OBRA PARA ENCHAPE CERÁMICO EN MUROS Y/O MESÓN DE COCINA. INCLUYE ADECUACIÓN DE SUPERFICIES, NIVELACIÓN, CORTE, INSTALACIÓN DE PIEZAS, SELLADO DE JUNTAS Y TERMINADOS LIMPIOS PARA ÁREA DE USO DOMÉSTICO.</t>
  </si>
  <si>
    <t xml:space="preserve"> SELLADO HERMÉTICO EN LA INTERSECCIÓN ENTRE MURO Y TEJA MEDIANTE
APLICACIÓN DE ESPUMA EXPANSIVA, SILICONA O MORTERO ESPECIAL, SEGÚN EL MATERIAL EXISTENTE. INCLUYE LIMPIEZA PREVIA, APLICACIÓN CONTROLADA Y ACABADO PARA EVITAR EL INGRESO DE PLAGAS Y CORRIENTES DE AIRE.</t>
  </si>
  <si>
    <t xml:space="preserve">SUMINISTRO E INSTALACIÓN DE PANELES DE SUPERBOARD PARA EL CIERRE DE LUCES ESTRUCTURALES O ABERTURAS EN MUROS O PLAFONES. INCLUYE CORTE, ANCLAJE,SELLADO DE JUNTAS Y TERMINADO PARA POSTERIOR ACABADO FINAL.
</t>
  </si>
  <si>
    <t xml:space="preserve"> INSTALACIÓN Y ANCLAJE DE VENTANERÍA EN ALUMINIO O METAL MEDIANTE
TORNILLERÍA Y/O TAQUETERÍA APROPIADA. INCLUYE NIVELACIÓN, SELLADO DE UNIONES Y REVISIÓN DE ESTABILIDAD ESTRUCTURAL.
</t>
  </si>
  <si>
    <t xml:space="preserve">SUMINISTRO E INSTALACIÓN DE PELÍCULA TIPO FROSTED  PARA VIDRIOS. INCLUYE CORTE A MEDIDA, APLICACIÓN CONTROLADA LIBRE DE BURBUJAS Y LIMPIEZA FINAL DEL ÁREA INTERVENIDA.
</t>
  </si>
  <si>
    <t>CONSTRUCCIÓN DE POCETA EN OBRA CIVIL CON DIMENSIONES DE 1,40 M DE
LONGITUD × 0,50 M DE ANCHO × 0,60 M DE ALTURA, EN CONCRETO O MAMPOSTERÍA REVESTIDA. INCLUYE PAÑETE INTERIOR, TERMINADO IMPERMEABLE Y ACABADOS LISOS APLICABLES PARA USO SANITARIO O INDUSTRIAL.</t>
  </si>
  <si>
    <t xml:space="preserve">RETIRO Y APLICACIÓN DE NUEVA BOQUILLA EN JUNTAS DE ENCHAPES DE BAÑOS. INCLUYE RETIRO DE SILICONA DETERIORADA Y APLICACIÓN DE SELLANTE SANITARIO EN LAVAMANOS, ORINALES Y ZONAS HÚMEDAS.
</t>
  </si>
  <si>
    <t xml:space="preserve">VERIFICACIÓN DE FUNCIONAMIENTO Y AJUSTE DE LAVAMANOS, ORINALES Y
ACCESORIOS EN BAÑOS. INCLUYE CAMBIO DE EMPAQUES, FIJACIÓN Y LIMPIEZA BÁSICA DE PIEZAS EXISTENTES.
</t>
  </si>
  <si>
    <t xml:space="preserve">PINTURA DE MARCOS DE PUERTAS Y RETOQUE DE ENCHAPES EN ZONAS
DETERIORADAS DE BAÑOS. INCLUYE LIMPIEZA, LIJADO Y APLICACIÓN DE PINTURA DE ALTA RESISTENCIA.
</t>
  </si>
  <si>
    <t xml:space="preserve">DESMONTE DE LUMINARIAS DETERIORADAS Y SUMINISTRO E INSTALACIÓN DE
NUEVAS LÁMPARAS TIPO LED O FLUORESCENTE SEGÚN ESPECIFICACIÓN. INCLUYE CONEXIÓN ELÉCTRICA Y VERIFICACIÓN DE FUNCIONAMIENTO.
</t>
  </si>
  <si>
    <t xml:space="preserve"> INTERVENCIÓN DE HUMEDADES CAUSADAS POR FILTRACIONES EN CANAL Y SISTEMAS DE BAJANTES. INCLUYE SELLADO DE UNIONES, CAMBIO DE TRAMOS DETERIORADOS, APLICACIÓN DE IMPERMEABILIZANTE Y RETOQUE DE ACABADOS AFECTADOS.
</t>
  </si>
  <si>
    <t xml:space="preserve">MANTENIMIENTO GENERAL DE PORTÓN METÁLICO. INCLUYE SOLDADURA EN PUNTOS DETERIORADOS, LIJADO DE ÓXIDO Y APLICACIÓN DE PINTURA ANTICORROSIVA Y DE TERMINADO EN ÁREAS AFECTADAS.
</t>
  </si>
  <si>
    <t xml:space="preserve">SUMINISTRO, ARMADO Y DESMONTAJE DE ANDAMIOS METÁLICOS CERTIFICADOS PARA TRABAJOS EN ALTURA. INCLUYE NIVELACIÓN, ELEMENTOS DE SEGURIDAD Y ADECUACIÓN SEGÚN EL ÁREA DE INTERVENCIÓN.
</t>
  </si>
  <si>
    <t xml:space="preserve">VALOR SIN IVA
</t>
  </si>
  <si>
    <t>SUDTOTAL</t>
  </si>
  <si>
    <t>IVA 19%</t>
  </si>
  <si>
    <t xml:space="preserve">ANÁLISIS COTIZACIÓN 1 AUTRONICS S.A.S.
NIT 900.087.552-2
</t>
  </si>
  <si>
    <t xml:space="preserve">ANÁLISIS COTIZACIÓN 1 HM SOLUCIONES DE INGENIERIA SAS
NIT 901.374.616-1
</t>
  </si>
  <si>
    <t xml:space="preserve">SUMINISTRO Y APLICACIÓN DE PINTURA TIPO 1 DISTINTAS AREAS. INCLUYE PREPARACIÓN, A TRES MANOS.
</t>
  </si>
  <si>
    <t xml:space="preserve"> SELLADO HERMÉTICO EN LA INTERSECCIÓN ENTRE MURO Y TEJA MEDIANTE APLICACIÓN DE ESPUMA EXPANSIVA, SILICONA O MORTERO ESPECIAL, SEGÚN EL MATERIAL EXISTENTE. INCLUYE LIMPIEZA PREVIA, APLICACIÓN CONTROLADA Y ACABADO PARA EVITAR EL INGRESO DE PLAGAS Y CORRIENTES DE AIRE.</t>
  </si>
  <si>
    <t xml:space="preserve"> INSTALACIÓN Y ANCLAJE DE VENTANERÍA EN ALUMINIO O METAL MEDIANTE TORNILLERÍA Y/O TAQUETERÍA APROPIADA. INCLUYE NIVELACIÓN, SELLADO DE UNIONES Y REVISIÓN DE ESTABILIDAD ESTRUCTURAL.
</t>
  </si>
  <si>
    <t>CONSTRUCCIÓN DE POCETA EN OBRA CIVIL CON DIMENSIONES DE 1,40 M DE LONGITUD × 0,50 M DE ANCHO × 0,60 M DE ALTURA, EN CONCRETO O MAMPOSTERÍA REVESTIDA. INCLUYE PAÑETE INTERIOR, TERMINADO IMPERMEABLE Y ACABADOS LISOS APLICABLES PARA USO SANITARIO O INDUSTRIAL.</t>
  </si>
  <si>
    <t xml:space="preserve">VERIFICACIÓN DE FUNCIONAMIENTO Y AJUSTE DE LAVAMANOS, ORINALES Y ACCESORIOS EN BAÑOS. INCLUYE CAMBIO DE EMPAQUES, FIJACIÓN Y LIMPIEZA BÁSICA DE PIEZAS EXISTENTES.
</t>
  </si>
  <si>
    <t xml:space="preserve">PINTURA DE MARCOS DE PUERTAS Y RETOQUE DE ENCHAPES EN ZONAS DETERIORADAS DE BAÑOS. INCLUYE LIMPIEZA, LIJADO Y APLICACIÓN DE PINTURA DE ALTA RESISTENCIA.
</t>
  </si>
  <si>
    <t xml:space="preserve">NIVELACIÓN Y FIJACIÓN DE DIVISIONES DE BAÑOS Y PERFILADO DE FILOS EN ESQUINAS. INCLUYE ANCLAJES, TORNILLERÍA Y SELLADO SI APLICA.
</t>
  </si>
  <si>
    <t xml:space="preserve">DESMONTE DE LUMINARIAS DETERIORADAS Y SUMINISTRO E INSTALACIÓN DE NUEVAS LÁMPARAS TIPO LED O FLUORESCENTE SEGÚN ESPECIFICACIÓN. INCLUYE CONEXIÓN ELÉCTRICA Y VERIFICACIÓN DE FUNCIONAMIENTO.
</t>
  </si>
  <si>
    <t>LIJADO, SELLADO Y SUMINISTRO Y APLICACIÓN DE PINTURA ANTICORROSIVA PARA BARANDAS EN COCINA Y RAMPA DE ACCESO</t>
  </si>
  <si>
    <t xml:space="preserve">CONSTRUCCIÓN DE ANTEPECHO BARRA DE 0,90 DE ALTURA EN GRANITO CON ESTRUCTURA EN MAMPOSTERÍA DE 30 CM DE ANCHO EN SU PARTE SUPERIOR. INCLUYE LEVANTE CON LADRILLO N°5, PAÑETE.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</si>
</sst>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\ * #,##0_-;\-&quot;$&quot;\ * #,##0_-;_-&quot;$&quot;\ * &quot;-&quot;??_-;_-@_-"/>
    <numFmt numFmtId="166" formatCode="_-* #,##0_-;\-* #,##0_-;_-* &quot;-&quot;??_-;_-@_-"/>
    <numFmt numFmtId="167" formatCode="&quot;$&quot;\ #,##0"/>
    <numFmt numFmtId="168" formatCode="0.0%"/>
    <numFmt numFmtId="169" formatCode="[$$-240A]#,##0"/>
    <numFmt numFmtId="170" formatCode="_-&quot;$&quot;\ * #,##0.0_-;\-&quot;$&quot;\ * #,##0.0_-;_-&quot;$&quot;\ * &quot;-&quot;??_-;_-@_-"/>
    <numFmt numFmtId="171" formatCode="&quot;XDR&quot;\ #,##0.00"/>
    <numFmt numFmtId="172" formatCode="&quot;$&quot;\ #,##0.00"/>
  </numFmts>
  <fonts count="22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9"/>
      <color rgb="FF000000"/>
      <name val="Times New Roman"/>
      <family val="1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sz val="10"/>
      <color rgb="FF000000"/>
      <name val="Times New Roman"/>
      <family val="1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rgb="FF0D0D0D"/>
      <name val="Arial"/>
      <family val="2"/>
    </font>
    <font>
      <b/>
      <i/>
      <sz val="8"/>
      <color theme="1"/>
      <name val="Arial"/>
      <family val="2"/>
    </font>
    <font>
      <sz val="8"/>
      <name val="Times New Roman"/>
      <family val="1"/>
    </font>
    <font>
      <sz val="8"/>
      <name val="Arial"/>
      <family val="2"/>
    </font>
    <font>
      <sz val="11"/>
      <name val="Calibri"/>
      <family val="2"/>
    </font>
    <font>
      <sz val="9"/>
      <color indexed="10"/>
      <name val="Geneva"/>
      <family val="2"/>
    </font>
    <font>
      <sz val="10"/>
      <color theme="1"/>
      <name val="Times New Roman"/>
      <family val="1"/>
    </font>
    <font>
      <sz val="7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41" fontId="2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9" fillId="0" borderId="0"/>
  </cellStyleXfs>
  <cellXfs count="163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/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165" fontId="5" fillId="2" borderId="1" xfId="0" applyNumberFormat="1" applyFont="1" applyFill="1" applyBorder="1" applyAlignment="1">
      <alignment horizontal="left" vertical="top"/>
    </xf>
    <xf numFmtId="0" fontId="6" fillId="0" borderId="1" xfId="0" applyFont="1" applyBorder="1" applyAlignment="1">
      <alignment horizontal="center" vertical="center" wrapText="1"/>
    </xf>
    <xf numFmtId="165" fontId="5" fillId="2" borderId="2" xfId="0" applyNumberFormat="1" applyFont="1" applyFill="1" applyBorder="1" applyAlignment="1">
      <alignment horizontal="left" vertical="top"/>
    </xf>
    <xf numFmtId="41" fontId="10" fillId="0" borderId="0" xfId="1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/>
    <xf numFmtId="0" fontId="9" fillId="4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top"/>
    </xf>
    <xf numFmtId="0" fontId="10" fillId="0" borderId="0" xfId="0" applyFont="1" applyAlignment="1">
      <alignment vertical="center"/>
    </xf>
    <xf numFmtId="0" fontId="4" fillId="5" borderId="3" xfId="0" applyFont="1" applyFill="1" applyBorder="1" applyAlignment="1">
      <alignment horizontal="center" vertical="center" wrapText="1"/>
    </xf>
    <xf numFmtId="41" fontId="4" fillId="5" borderId="3" xfId="1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41" fontId="4" fillId="5" borderId="14" xfId="1" applyFont="1" applyFill="1" applyBorder="1" applyAlignment="1">
      <alignment horizontal="center" vertical="center" wrapText="1"/>
    </xf>
    <xf numFmtId="1" fontId="5" fillId="0" borderId="15" xfId="0" applyNumberFormat="1" applyFont="1" applyBorder="1" applyAlignment="1">
      <alignment horizontal="center" vertical="top" shrinkToFit="1"/>
    </xf>
    <xf numFmtId="165" fontId="5" fillId="2" borderId="16" xfId="0" applyNumberFormat="1" applyFont="1" applyFill="1" applyBorder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44" fontId="10" fillId="0" borderId="1" xfId="2" applyFont="1" applyBorder="1" applyAlignment="1">
      <alignment vertical="center"/>
    </xf>
    <xf numFmtId="167" fontId="10" fillId="0" borderId="2" xfId="0" applyNumberFormat="1" applyFont="1" applyBorder="1" applyAlignment="1">
      <alignment vertical="center"/>
    </xf>
    <xf numFmtId="168" fontId="10" fillId="0" borderId="1" xfId="3" applyNumberFormat="1" applyFont="1" applyBorder="1" applyAlignment="1">
      <alignment horizontal="center" vertical="center"/>
    </xf>
    <xf numFmtId="167" fontId="10" fillId="0" borderId="1" xfId="0" applyNumberFormat="1" applyFont="1" applyBorder="1" applyAlignment="1">
      <alignment vertical="center"/>
    </xf>
    <xf numFmtId="169" fontId="10" fillId="0" borderId="1" xfId="0" applyNumberFormat="1" applyFont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67" fontId="10" fillId="0" borderId="1" xfId="2" applyNumberFormat="1" applyFont="1" applyBorder="1" applyAlignment="1">
      <alignment vertical="center"/>
    </xf>
    <xf numFmtId="0" fontId="10" fillId="0" borderId="0" xfId="4" applyFont="1"/>
    <xf numFmtId="0" fontId="10" fillId="0" borderId="0" xfId="4" applyFont="1" applyAlignment="1">
      <alignment horizontal="center" vertical="center"/>
    </xf>
    <xf numFmtId="0" fontId="10" fillId="0" borderId="0" xfId="4" applyFont="1" applyAlignment="1">
      <alignment wrapText="1"/>
    </xf>
    <xf numFmtId="43" fontId="10" fillId="0" borderId="0" xfId="6" applyFont="1" applyAlignment="1">
      <alignment horizontal="center"/>
    </xf>
    <xf numFmtId="166" fontId="10" fillId="0" borderId="0" xfId="6" applyNumberFormat="1" applyFont="1" applyAlignment="1">
      <alignment horizontal="center" vertical="center"/>
    </xf>
    <xf numFmtId="44" fontId="10" fillId="0" borderId="0" xfId="5" applyFont="1"/>
    <xf numFmtId="0" fontId="10" fillId="0" borderId="38" xfId="4" applyFont="1" applyBorder="1"/>
    <xf numFmtId="0" fontId="10" fillId="0" borderId="37" xfId="4" applyFont="1" applyBorder="1" applyAlignment="1">
      <alignment horizontal="center" vertical="center"/>
    </xf>
    <xf numFmtId="0" fontId="10" fillId="0" borderId="37" xfId="4" applyFont="1" applyBorder="1" applyAlignment="1">
      <alignment wrapText="1"/>
    </xf>
    <xf numFmtId="43" fontId="10" fillId="0" borderId="37" xfId="6" applyFont="1" applyBorder="1" applyAlignment="1">
      <alignment horizontal="center"/>
    </xf>
    <xf numFmtId="166" fontId="10" fillId="0" borderId="37" xfId="6" applyNumberFormat="1" applyFont="1" applyBorder="1" applyAlignment="1">
      <alignment horizontal="center" vertical="center"/>
    </xf>
    <xf numFmtId="0" fontId="10" fillId="0" borderId="36" xfId="4" applyFont="1" applyBorder="1"/>
    <xf numFmtId="0" fontId="10" fillId="0" borderId="26" xfId="4" applyFont="1" applyBorder="1"/>
    <xf numFmtId="0" fontId="10" fillId="0" borderId="25" xfId="4" applyFont="1" applyBorder="1"/>
    <xf numFmtId="0" fontId="14" fillId="0" borderId="0" xfId="4" applyFont="1" applyAlignment="1">
      <alignment horizontal="right" vertical="center" wrapText="1"/>
    </xf>
    <xf numFmtId="0" fontId="9" fillId="0" borderId="26" xfId="4" applyFont="1" applyBorder="1"/>
    <xf numFmtId="0" fontId="9" fillId="0" borderId="7" xfId="4" applyFont="1" applyBorder="1" applyAlignment="1">
      <alignment horizontal="center" vertical="center"/>
    </xf>
    <xf numFmtId="0" fontId="9" fillId="0" borderId="25" xfId="4" applyFont="1" applyBorder="1"/>
    <xf numFmtId="0" fontId="9" fillId="0" borderId="0" xfId="4" applyFont="1"/>
    <xf numFmtId="0" fontId="14" fillId="0" borderId="0" xfId="4" applyFont="1" applyAlignment="1">
      <alignment horizontal="right" vertical="center"/>
    </xf>
    <xf numFmtId="44" fontId="9" fillId="0" borderId="0" xfId="5" applyFont="1"/>
    <xf numFmtId="44" fontId="10" fillId="0" borderId="0" xfId="4" applyNumberFormat="1" applyFont="1"/>
    <xf numFmtId="9" fontId="10" fillId="0" borderId="5" xfId="7" applyFont="1" applyBorder="1" applyAlignment="1">
      <alignment horizontal="center" vertical="center"/>
    </xf>
    <xf numFmtId="0" fontId="10" fillId="0" borderId="28" xfId="4" applyFont="1" applyBorder="1" applyAlignment="1">
      <alignment horizontal="center" vertical="center"/>
    </xf>
    <xf numFmtId="0" fontId="9" fillId="2" borderId="0" xfId="4" applyFont="1" applyFill="1" applyAlignment="1">
      <alignment horizontal="center"/>
    </xf>
    <xf numFmtId="166" fontId="9" fillId="2" borderId="0" xfId="6" applyNumberFormat="1" applyFont="1" applyFill="1" applyBorder="1" applyAlignment="1">
      <alignment horizontal="center" vertical="center"/>
    </xf>
    <xf numFmtId="0" fontId="10" fillId="0" borderId="24" xfId="4" applyFont="1" applyBorder="1"/>
    <xf numFmtId="0" fontId="10" fillId="0" borderId="23" xfId="4" applyFont="1" applyBorder="1" applyAlignment="1">
      <alignment horizontal="center" vertical="center"/>
    </xf>
    <xf numFmtId="0" fontId="10" fillId="0" borderId="23" xfId="4" applyFont="1" applyBorder="1" applyAlignment="1">
      <alignment wrapText="1"/>
    </xf>
    <xf numFmtId="43" fontId="10" fillId="0" borderId="23" xfId="6" applyFont="1" applyBorder="1" applyAlignment="1">
      <alignment horizontal="center"/>
    </xf>
    <xf numFmtId="166" fontId="10" fillId="0" borderId="23" xfId="6" applyNumberFormat="1" applyFont="1" applyBorder="1" applyAlignment="1">
      <alignment horizontal="center" vertical="center"/>
    </xf>
    <xf numFmtId="0" fontId="10" fillId="0" borderId="22" xfId="4" applyFont="1" applyBorder="1"/>
    <xf numFmtId="0" fontId="12" fillId="0" borderId="3" xfId="0" applyFont="1" applyBorder="1" applyAlignment="1">
      <alignment horizontal="left" vertical="top"/>
    </xf>
    <xf numFmtId="0" fontId="9" fillId="0" borderId="8" xfId="4" applyFont="1" applyBorder="1" applyAlignment="1">
      <alignment horizontal="center" vertical="center" wrapText="1"/>
    </xf>
    <xf numFmtId="43" fontId="9" fillId="0" borderId="8" xfId="6" applyFont="1" applyBorder="1" applyAlignment="1">
      <alignment horizontal="center" vertical="center"/>
    </xf>
    <xf numFmtId="166" fontId="9" fillId="0" borderId="7" xfId="6" applyNumberFormat="1" applyFont="1" applyBorder="1" applyAlignment="1">
      <alignment horizontal="center" vertical="center" wrapText="1"/>
    </xf>
    <xf numFmtId="170" fontId="9" fillId="0" borderId="6" xfId="9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left" vertical="top"/>
    </xf>
    <xf numFmtId="0" fontId="12" fillId="0" borderId="18" xfId="0" applyFont="1" applyBorder="1" applyAlignment="1">
      <alignment horizontal="left" vertical="top"/>
    </xf>
    <xf numFmtId="9" fontId="10" fillId="0" borderId="1" xfId="3" applyFont="1" applyBorder="1" applyAlignment="1">
      <alignment vertical="center"/>
    </xf>
    <xf numFmtId="44" fontId="13" fillId="0" borderId="6" xfId="0" applyNumberFormat="1" applyFont="1" applyBorder="1" applyAlignment="1">
      <alignment horizontal="left" vertical="top"/>
    </xf>
    <xf numFmtId="0" fontId="13" fillId="0" borderId="0" xfId="0" applyFont="1" applyAlignment="1">
      <alignment horizontal="left" vertical="top"/>
    </xf>
    <xf numFmtId="165" fontId="3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165" fontId="5" fillId="2" borderId="20" xfId="0" applyNumberFormat="1" applyFont="1" applyFill="1" applyBorder="1" applyAlignment="1">
      <alignment horizontal="left" vertical="top"/>
    </xf>
    <xf numFmtId="164" fontId="12" fillId="0" borderId="0" xfId="0" applyNumberFormat="1" applyFont="1" applyAlignment="1">
      <alignment horizontal="left" vertical="top"/>
    </xf>
    <xf numFmtId="0" fontId="6" fillId="0" borderId="2" xfId="0" applyFont="1" applyBorder="1" applyAlignment="1">
      <alignment horizontal="center" vertical="top" wrapText="1"/>
    </xf>
    <xf numFmtId="1" fontId="5" fillId="0" borderId="1" xfId="0" applyNumberFormat="1" applyFont="1" applyBorder="1" applyAlignment="1">
      <alignment horizontal="center" vertical="top" shrinkToFit="1"/>
    </xf>
    <xf numFmtId="165" fontId="7" fillId="0" borderId="31" xfId="0" applyNumberFormat="1" applyFont="1" applyBorder="1" applyAlignment="1">
      <alignment horizontal="left" vertical="top"/>
    </xf>
    <xf numFmtId="165" fontId="7" fillId="0" borderId="6" xfId="0" applyNumberFormat="1" applyFont="1" applyBorder="1" applyAlignment="1">
      <alignment horizontal="left" vertical="top"/>
    </xf>
    <xf numFmtId="0" fontId="17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top" wrapText="1"/>
    </xf>
    <xf numFmtId="171" fontId="18" fillId="0" borderId="1" xfId="0" applyNumberFormat="1" applyFont="1" applyBorder="1" applyAlignment="1">
      <alignment horizontal="left" vertical="center" wrapText="1"/>
    </xf>
    <xf numFmtId="1" fontId="18" fillId="0" borderId="42" xfId="10" applyNumberFormat="1" applyFont="1" applyBorder="1" applyAlignment="1">
      <alignment horizontal="center" vertical="center" wrapText="1"/>
    </xf>
    <xf numFmtId="1" fontId="18" fillId="0" borderId="1" xfId="1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" fontId="20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20" fillId="2" borderId="43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/>
    </xf>
    <xf numFmtId="0" fontId="7" fillId="0" borderId="12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9" fillId="5" borderId="32" xfId="0" applyFont="1" applyFill="1" applyBorder="1" applyAlignment="1">
      <alignment horizontal="center" vertical="center" wrapText="1"/>
    </xf>
    <xf numFmtId="0" fontId="9" fillId="5" borderId="33" xfId="0" applyFont="1" applyFill="1" applyBorder="1" applyAlignment="1">
      <alignment horizontal="center" vertical="center" wrapText="1"/>
    </xf>
    <xf numFmtId="0" fontId="9" fillId="5" borderId="31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4" fontId="12" fillId="0" borderId="0" xfId="2" applyFont="1" applyAlignment="1">
      <alignment horizontal="center" vertical="top"/>
    </xf>
    <xf numFmtId="44" fontId="13" fillId="0" borderId="0" xfId="0" applyNumberFormat="1" applyFont="1" applyAlignment="1">
      <alignment horizontal="center" vertical="top"/>
    </xf>
    <xf numFmtId="0" fontId="13" fillId="0" borderId="7" xfId="0" applyFont="1" applyBorder="1" applyAlignment="1">
      <alignment horizontal="center" vertical="top"/>
    </xf>
    <xf numFmtId="0" fontId="13" fillId="0" borderId="9" xfId="0" applyFont="1" applyBorder="1" applyAlignment="1">
      <alignment horizontal="center" vertical="top"/>
    </xf>
    <xf numFmtId="0" fontId="13" fillId="0" borderId="39" xfId="0" applyFont="1" applyBorder="1" applyAlignment="1">
      <alignment horizontal="center" vertical="top"/>
    </xf>
    <xf numFmtId="0" fontId="10" fillId="2" borderId="10" xfId="4" applyFont="1" applyFill="1" applyBorder="1" applyAlignment="1">
      <alignment horizontal="center" vertical="center"/>
    </xf>
    <xf numFmtId="0" fontId="10" fillId="2" borderId="11" xfId="4" applyFont="1" applyFill="1" applyBorder="1" applyAlignment="1">
      <alignment horizontal="center" vertical="center"/>
    </xf>
    <xf numFmtId="0" fontId="10" fillId="2" borderId="12" xfId="4" applyFont="1" applyFill="1" applyBorder="1" applyAlignment="1">
      <alignment horizontal="center" vertical="center"/>
    </xf>
    <xf numFmtId="0" fontId="9" fillId="2" borderId="35" xfId="4" applyFont="1" applyFill="1" applyBorder="1" applyAlignment="1">
      <alignment horizontal="center"/>
    </xf>
    <xf numFmtId="0" fontId="9" fillId="2" borderId="4" xfId="4" applyFont="1" applyFill="1" applyBorder="1" applyAlignment="1">
      <alignment horizontal="center"/>
    </xf>
    <xf numFmtId="0" fontId="9" fillId="2" borderId="34" xfId="4" applyFont="1" applyFill="1" applyBorder="1" applyAlignment="1">
      <alignment horizontal="center"/>
    </xf>
    <xf numFmtId="0" fontId="9" fillId="5" borderId="7" xfId="4" applyFont="1" applyFill="1" applyBorder="1" applyAlignment="1">
      <alignment horizontal="center" wrapText="1"/>
    </xf>
    <xf numFmtId="0" fontId="9" fillId="5" borderId="8" xfId="4" applyFont="1" applyFill="1" applyBorder="1" applyAlignment="1">
      <alignment horizontal="center" wrapText="1"/>
    </xf>
    <xf numFmtId="0" fontId="9" fillId="5" borderId="9" xfId="4" applyFont="1" applyFill="1" applyBorder="1" applyAlignment="1">
      <alignment horizontal="center" wrapText="1"/>
    </xf>
    <xf numFmtId="0" fontId="10" fillId="0" borderId="7" xfId="4" applyFont="1" applyBorder="1" applyAlignment="1">
      <alignment horizontal="left" vertical="top" wrapText="1"/>
    </xf>
    <xf numFmtId="0" fontId="10" fillId="0" borderId="8" xfId="4" applyFont="1" applyBorder="1" applyAlignment="1">
      <alignment horizontal="left" vertical="top"/>
    </xf>
    <xf numFmtId="0" fontId="10" fillId="0" borderId="9" xfId="4" applyFont="1" applyBorder="1" applyAlignment="1">
      <alignment horizontal="left" vertical="top"/>
    </xf>
    <xf numFmtId="0" fontId="10" fillId="0" borderId="7" xfId="4" applyFont="1" applyBorder="1" applyAlignment="1">
      <alignment horizontal="left" vertical="center" wrapText="1"/>
    </xf>
    <xf numFmtId="0" fontId="10" fillId="0" borderId="8" xfId="4" applyFont="1" applyBorder="1" applyAlignment="1">
      <alignment horizontal="left" vertical="center"/>
    </xf>
    <xf numFmtId="0" fontId="10" fillId="0" borderId="9" xfId="4" applyFont="1" applyBorder="1" applyAlignment="1">
      <alignment horizontal="left" vertical="center"/>
    </xf>
    <xf numFmtId="0" fontId="9" fillId="7" borderId="7" xfId="4" applyFont="1" applyFill="1" applyBorder="1" applyAlignment="1">
      <alignment horizontal="right" wrapText="1"/>
    </xf>
    <xf numFmtId="0" fontId="9" fillId="7" borderId="29" xfId="4" applyFont="1" applyFill="1" applyBorder="1" applyAlignment="1">
      <alignment horizontal="right"/>
    </xf>
    <xf numFmtId="0" fontId="9" fillId="0" borderId="7" xfId="4" applyFont="1" applyBorder="1" applyAlignment="1">
      <alignment horizontal="left" vertical="top" wrapText="1"/>
    </xf>
    <xf numFmtId="0" fontId="9" fillId="0" borderId="8" xfId="4" applyFont="1" applyBorder="1" applyAlignment="1">
      <alignment horizontal="left" vertical="top"/>
    </xf>
    <xf numFmtId="0" fontId="9" fillId="0" borderId="9" xfId="4" applyFont="1" applyBorder="1" applyAlignment="1">
      <alignment horizontal="left" vertical="top"/>
    </xf>
    <xf numFmtId="44" fontId="9" fillId="7" borderId="18" xfId="5" applyFont="1" applyFill="1" applyBorder="1" applyAlignment="1">
      <alignment horizontal="center"/>
    </xf>
    <xf numFmtId="44" fontId="9" fillId="7" borderId="19" xfId="5" applyFont="1" applyFill="1" applyBorder="1" applyAlignment="1">
      <alignment horizontal="center"/>
    </xf>
    <xf numFmtId="44" fontId="9" fillId="7" borderId="29" xfId="5" applyFont="1" applyFill="1" applyBorder="1" applyAlignment="1">
      <alignment horizontal="center"/>
    </xf>
    <xf numFmtId="172" fontId="9" fillId="3" borderId="1" xfId="1" applyNumberFormat="1" applyFont="1" applyFill="1" applyBorder="1" applyAlignment="1">
      <alignment horizontal="center" vertical="center" wrapText="1"/>
    </xf>
    <xf numFmtId="172" fontId="11" fillId="6" borderId="20" xfId="1" applyNumberFormat="1" applyFont="1" applyFill="1" applyBorder="1" applyAlignment="1">
      <alignment horizontal="center" vertical="center" wrapText="1"/>
    </xf>
    <xf numFmtId="172" fontId="9" fillId="0" borderId="2" xfId="1" applyNumberFormat="1" applyFont="1" applyFill="1" applyBorder="1" applyAlignment="1">
      <alignment horizontal="center" vertical="center" wrapText="1"/>
    </xf>
    <xf numFmtId="172" fontId="9" fillId="0" borderId="21" xfId="1" applyNumberFormat="1" applyFont="1" applyFill="1" applyBorder="1" applyAlignment="1">
      <alignment horizontal="center" vertical="center" wrapText="1"/>
    </xf>
    <xf numFmtId="172" fontId="11" fillId="6" borderId="41" xfId="1" applyNumberFormat="1" applyFont="1" applyFill="1" applyBorder="1" applyAlignment="1">
      <alignment horizontal="center" vertical="center" wrapText="1"/>
    </xf>
    <xf numFmtId="172" fontId="12" fillId="0" borderId="1" xfId="0" applyNumberFormat="1" applyFont="1" applyBorder="1" applyAlignment="1">
      <alignment horizontal="center" vertical="top"/>
    </xf>
    <xf numFmtId="172" fontId="12" fillId="0" borderId="16" xfId="0" applyNumberFormat="1" applyFont="1" applyBorder="1" applyAlignment="1">
      <alignment horizontal="center" vertical="top"/>
    </xf>
    <xf numFmtId="172" fontId="12" fillId="0" borderId="6" xfId="0" applyNumberFormat="1" applyFont="1" applyBorder="1" applyAlignment="1">
      <alignment horizontal="center" vertical="top"/>
    </xf>
    <xf numFmtId="172" fontId="12" fillId="0" borderId="0" xfId="0" applyNumberFormat="1" applyFont="1" applyAlignment="1">
      <alignment horizontal="center" vertical="top"/>
    </xf>
    <xf numFmtId="172" fontId="10" fillId="0" borderId="0" xfId="6" applyNumberFormat="1" applyFont="1" applyAlignment="1">
      <alignment horizontal="center"/>
    </xf>
    <xf numFmtId="172" fontId="10" fillId="0" borderId="37" xfId="6" applyNumberFormat="1" applyFont="1" applyBorder="1" applyAlignment="1">
      <alignment horizontal="center"/>
    </xf>
    <xf numFmtId="172" fontId="9" fillId="0" borderId="6" xfId="9" applyNumberFormat="1" applyFont="1" applyBorder="1" applyAlignment="1">
      <alignment horizontal="center" vertical="center" wrapText="1"/>
    </xf>
    <xf numFmtId="172" fontId="10" fillId="0" borderId="1" xfId="2" applyNumberFormat="1" applyFont="1" applyBorder="1" applyAlignment="1">
      <alignment vertical="center"/>
    </xf>
    <xf numFmtId="172" fontId="9" fillId="2" borderId="0" xfId="4" applyNumberFormat="1" applyFont="1" applyFill="1" applyAlignment="1">
      <alignment horizontal="center"/>
    </xf>
    <xf numFmtId="172" fontId="10" fillId="0" borderId="23" xfId="6" applyNumberFormat="1" applyFont="1" applyBorder="1" applyAlignment="1">
      <alignment horizontal="center"/>
    </xf>
    <xf numFmtId="172" fontId="10" fillId="0" borderId="0" xfId="6" applyNumberFormat="1" applyFont="1" applyAlignment="1">
      <alignment horizontal="center" vertical="center"/>
    </xf>
    <xf numFmtId="172" fontId="10" fillId="0" borderId="37" xfId="6" applyNumberFormat="1" applyFont="1" applyBorder="1" applyAlignment="1">
      <alignment horizontal="center" vertical="center"/>
    </xf>
    <xf numFmtId="172" fontId="9" fillId="2" borderId="0" xfId="4" applyNumberFormat="1" applyFont="1" applyFill="1" applyAlignment="1">
      <alignment horizontal="center" vertical="center"/>
    </xf>
    <xf numFmtId="172" fontId="10" fillId="0" borderId="23" xfId="6" applyNumberFormat="1" applyFont="1" applyBorder="1" applyAlignment="1">
      <alignment horizontal="center" vertical="center"/>
    </xf>
    <xf numFmtId="172" fontId="10" fillId="0" borderId="0" xfId="5" applyNumberFormat="1" applyFont="1" applyAlignment="1"/>
    <xf numFmtId="172" fontId="10" fillId="0" borderId="37" xfId="5" applyNumberFormat="1" applyFont="1" applyBorder="1" applyAlignment="1"/>
    <xf numFmtId="172" fontId="9" fillId="0" borderId="40" xfId="9" applyNumberFormat="1" applyFont="1" applyBorder="1" applyAlignment="1">
      <alignment horizontal="center" vertical="center" wrapText="1"/>
    </xf>
    <xf numFmtId="172" fontId="9" fillId="0" borderId="9" xfId="5" applyNumberFormat="1" applyFont="1" applyBorder="1" applyAlignment="1">
      <alignment horizontal="center" vertical="center" wrapText="1"/>
    </xf>
    <xf numFmtId="172" fontId="10" fillId="0" borderId="3" xfId="6" applyNumberFormat="1" applyFont="1" applyFill="1" applyBorder="1" applyAlignment="1">
      <alignment horizontal="center" vertical="center"/>
    </xf>
    <xf numFmtId="172" fontId="9" fillId="2" borderId="27" xfId="5" applyNumberFormat="1" applyFont="1" applyFill="1" applyBorder="1" applyAlignment="1"/>
    <xf numFmtId="172" fontId="10" fillId="0" borderId="23" xfId="5" applyNumberFormat="1" applyFont="1" applyBorder="1" applyAlignment="1"/>
  </cellXfs>
  <cellStyles count="11">
    <cellStyle name="Millares [0]" xfId="1" builtinId="6"/>
    <cellStyle name="Millares 2" xfId="6" xr:uid="{00000000-0005-0000-0000-000001000000}"/>
    <cellStyle name="Moneda" xfId="2" builtinId="4"/>
    <cellStyle name="Moneda 2" xfId="5" xr:uid="{00000000-0005-0000-0000-000003000000}"/>
    <cellStyle name="Moneda 3" xfId="9" xr:uid="{00000000-0005-0000-0000-000004000000}"/>
    <cellStyle name="Normal" xfId="0" builtinId="0"/>
    <cellStyle name="Normal 2" xfId="4" xr:uid="{00000000-0005-0000-0000-000006000000}"/>
    <cellStyle name="Normal 3" xfId="8" xr:uid="{00000000-0005-0000-0000-000007000000}"/>
    <cellStyle name="Normal_ENTREGADO ALT 1 pto  2008-04-02" xfId="10" xr:uid="{00000000-0005-0000-0000-000008000000}"/>
    <cellStyle name="Porcentaje" xfId="3" builtinId="5"/>
    <cellStyle name="Porcentaje 2" xfId="7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2409092</xdr:colOff>
      <xdr:row>2</xdr:row>
      <xdr:rowOff>52752</xdr:rowOff>
    </xdr:from>
    <xdr:to>
      <xdr:col>6</xdr:col>
      <xdr:colOff>420565</xdr:colOff>
      <xdr:row>2</xdr:row>
      <xdr:rowOff>574137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1461" y="287214"/>
          <a:ext cx="2460381" cy="5213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I39"/>
  <sheetViews>
    <sheetView topLeftCell="A22" zoomScale="99" zoomScaleNormal="99" workbookViewId="0">
      <selection activeCell="I8" sqref="I8"/>
    </sheetView>
  </sheetViews>
  <sheetFormatPr baseColWidth="10" defaultColWidth="11.5" defaultRowHeight="12"/>
  <cols>
    <col min="1" max="1" width="5" style="1" bestFit="1" customWidth="1"/>
    <col min="2" max="2" width="63.5" style="1" customWidth="1"/>
    <col min="3" max="4" width="11.33203125" style="1" customWidth="1"/>
    <col min="5" max="5" width="11.83203125" style="1" bestFit="1" customWidth="1"/>
    <col min="6" max="6" width="14.6640625" style="1" bestFit="1" customWidth="1"/>
    <col min="7" max="7" width="13.6640625" style="1" bestFit="1" customWidth="1"/>
    <col min="8" max="16384" width="11.5" style="1"/>
  </cols>
  <sheetData>
    <row r="1" spans="1:9" ht="31.15" customHeight="1">
      <c r="A1" s="89" t="s">
        <v>39</v>
      </c>
      <c r="B1" s="90"/>
      <c r="C1" s="90"/>
      <c r="D1" s="90"/>
      <c r="E1" s="90"/>
      <c r="F1" s="91"/>
    </row>
    <row r="2" spans="1:9" ht="60.75" customHeight="1">
      <c r="A2" s="16" t="s">
        <v>0</v>
      </c>
      <c r="B2" s="14" t="s">
        <v>1</v>
      </c>
      <c r="C2" s="14" t="s">
        <v>2</v>
      </c>
      <c r="D2" s="14" t="s">
        <v>22</v>
      </c>
      <c r="E2" s="15" t="s">
        <v>3</v>
      </c>
      <c r="F2" s="17" t="s">
        <v>73</v>
      </c>
    </row>
    <row r="3" spans="1:9" ht="48.6" customHeight="1">
      <c r="A3" s="18">
        <v>1</v>
      </c>
      <c r="B3" s="3" t="s">
        <v>50</v>
      </c>
      <c r="C3" s="4" t="s">
        <v>6</v>
      </c>
      <c r="D3" s="4">
        <v>21</v>
      </c>
      <c r="E3" s="5">
        <v>18519</v>
      </c>
      <c r="F3" s="19">
        <f>E3*D3</f>
        <v>388899</v>
      </c>
      <c r="H3" s="71"/>
      <c r="I3" s="71"/>
    </row>
    <row r="4" spans="1:9" ht="36.6" customHeight="1">
      <c r="A4" s="18">
        <v>2</v>
      </c>
      <c r="B4" s="3" t="s">
        <v>51</v>
      </c>
      <c r="C4" s="4" t="s">
        <v>6</v>
      </c>
      <c r="D4" s="4">
        <v>15</v>
      </c>
      <c r="E4" s="5">
        <v>29690</v>
      </c>
      <c r="F4" s="19">
        <f t="shared" ref="F4:F28" si="0">E4*D4</f>
        <v>445350</v>
      </c>
      <c r="H4" s="71"/>
      <c r="I4" s="71"/>
    </row>
    <row r="5" spans="1:9" ht="72">
      <c r="A5" s="18">
        <v>3</v>
      </c>
      <c r="B5" s="3" t="s">
        <v>52</v>
      </c>
      <c r="C5" s="4" t="s">
        <v>2</v>
      </c>
      <c r="D5" s="4">
        <v>6</v>
      </c>
      <c r="E5" s="5">
        <v>650000</v>
      </c>
      <c r="F5" s="19">
        <f t="shared" si="0"/>
        <v>3900000</v>
      </c>
      <c r="H5" s="71"/>
      <c r="I5" s="71"/>
    </row>
    <row r="6" spans="1:9" ht="45">
      <c r="A6" s="18">
        <v>4</v>
      </c>
      <c r="B6" s="82" t="s">
        <v>86</v>
      </c>
      <c r="C6" s="4" t="s">
        <v>2</v>
      </c>
      <c r="D6" s="4">
        <v>2</v>
      </c>
      <c r="E6" s="5">
        <v>180000</v>
      </c>
      <c r="F6" s="19">
        <f t="shared" si="0"/>
        <v>360000</v>
      </c>
      <c r="H6" s="71"/>
      <c r="I6" s="71"/>
    </row>
    <row r="7" spans="1:9" ht="27" customHeight="1">
      <c r="A7" s="18">
        <v>5</v>
      </c>
      <c r="B7" s="3" t="s">
        <v>46</v>
      </c>
      <c r="C7" s="4" t="s">
        <v>6</v>
      </c>
      <c r="D7" s="4">
        <v>228</v>
      </c>
      <c r="E7" s="5">
        <v>18500</v>
      </c>
      <c r="F7" s="19">
        <f>E7*D7</f>
        <v>4218000</v>
      </c>
      <c r="H7" s="71"/>
      <c r="I7" s="71"/>
    </row>
    <row r="8" spans="1:9" ht="36.6" customHeight="1">
      <c r="A8" s="18">
        <v>6</v>
      </c>
      <c r="B8" s="3" t="s">
        <v>54</v>
      </c>
      <c r="C8" s="6" t="s">
        <v>37</v>
      </c>
      <c r="D8" s="4">
        <v>22</v>
      </c>
      <c r="E8" s="5">
        <v>7840</v>
      </c>
      <c r="F8" s="19">
        <f t="shared" si="0"/>
        <v>172480</v>
      </c>
      <c r="H8" s="71"/>
      <c r="I8" s="71"/>
    </row>
    <row r="9" spans="1:9" ht="46.15" customHeight="1">
      <c r="A9" s="18">
        <v>7</v>
      </c>
      <c r="B9" s="3" t="s">
        <v>55</v>
      </c>
      <c r="C9" s="6" t="s">
        <v>24</v>
      </c>
      <c r="D9" s="4">
        <v>1</v>
      </c>
      <c r="E9" s="5">
        <v>358400</v>
      </c>
      <c r="F9" s="19">
        <f t="shared" si="0"/>
        <v>358400</v>
      </c>
      <c r="H9" s="71"/>
      <c r="I9" s="71"/>
    </row>
    <row r="10" spans="1:9" ht="39" customHeight="1">
      <c r="A10" s="18">
        <v>8</v>
      </c>
      <c r="B10" s="3" t="s">
        <v>56</v>
      </c>
      <c r="C10" s="4" t="s">
        <v>38</v>
      </c>
      <c r="D10" s="4">
        <v>1</v>
      </c>
      <c r="E10" s="5">
        <v>504000</v>
      </c>
      <c r="F10" s="19">
        <f t="shared" si="0"/>
        <v>504000</v>
      </c>
      <c r="H10" s="71"/>
      <c r="I10" s="71"/>
    </row>
    <row r="11" spans="1:9" ht="48.6" customHeight="1">
      <c r="A11" s="18">
        <v>9</v>
      </c>
      <c r="B11" s="3" t="s">
        <v>57</v>
      </c>
      <c r="C11" s="4" t="s">
        <v>24</v>
      </c>
      <c r="D11" s="4">
        <v>1</v>
      </c>
      <c r="E11" s="5">
        <v>3500000</v>
      </c>
      <c r="F11" s="19">
        <f t="shared" si="0"/>
        <v>3500000</v>
      </c>
      <c r="H11" s="71"/>
      <c r="I11" s="71"/>
    </row>
    <row r="12" spans="1:9" ht="49.15" customHeight="1">
      <c r="A12" s="18">
        <v>10</v>
      </c>
      <c r="B12" s="3" t="s">
        <v>58</v>
      </c>
      <c r="C12" s="4" t="s">
        <v>6</v>
      </c>
      <c r="D12" s="4">
        <v>18</v>
      </c>
      <c r="E12" s="5">
        <v>117600</v>
      </c>
      <c r="F12" s="19">
        <f t="shared" si="0"/>
        <v>2116800</v>
      </c>
      <c r="H12" s="71"/>
      <c r="I12" s="71"/>
    </row>
    <row r="13" spans="1:9" ht="60">
      <c r="A13" s="18">
        <v>11</v>
      </c>
      <c r="B13" s="3" t="s">
        <v>87</v>
      </c>
      <c r="C13" s="4" t="s">
        <v>2</v>
      </c>
      <c r="D13" s="4">
        <v>1</v>
      </c>
      <c r="E13" s="5">
        <v>798200</v>
      </c>
      <c r="F13" s="19">
        <f t="shared" si="0"/>
        <v>798200</v>
      </c>
      <c r="H13" s="71"/>
      <c r="I13" s="71"/>
    </row>
    <row r="14" spans="1:9" ht="60">
      <c r="A14" s="18">
        <v>12</v>
      </c>
      <c r="B14" s="3" t="s">
        <v>60</v>
      </c>
      <c r="C14" s="4" t="s">
        <v>6</v>
      </c>
      <c r="D14" s="4">
        <v>20</v>
      </c>
      <c r="E14" s="5">
        <v>100800</v>
      </c>
      <c r="F14" s="19">
        <f t="shared" si="0"/>
        <v>2016000</v>
      </c>
      <c r="H14" s="71"/>
      <c r="I14" s="71"/>
    </row>
    <row r="15" spans="1:9" ht="72">
      <c r="A15" s="18">
        <v>13</v>
      </c>
      <c r="B15" s="3" t="s">
        <v>61</v>
      </c>
      <c r="C15" s="4" t="s">
        <v>24</v>
      </c>
      <c r="D15" s="4">
        <v>1</v>
      </c>
      <c r="E15" s="5">
        <v>753983</v>
      </c>
      <c r="F15" s="19">
        <f t="shared" si="0"/>
        <v>753983</v>
      </c>
      <c r="H15" s="71"/>
      <c r="I15" s="71"/>
    </row>
    <row r="16" spans="1:9" ht="49.9" customHeight="1">
      <c r="A16" s="18">
        <v>14</v>
      </c>
      <c r="B16" s="3" t="s">
        <v>62</v>
      </c>
      <c r="C16" s="4" t="s">
        <v>6</v>
      </c>
      <c r="D16" s="4">
        <v>2</v>
      </c>
      <c r="E16" s="5">
        <v>128800</v>
      </c>
      <c r="F16" s="19">
        <f t="shared" si="0"/>
        <v>257600</v>
      </c>
      <c r="H16" s="71"/>
      <c r="I16" s="71"/>
    </row>
    <row r="17" spans="1:9" ht="38.450000000000003" customHeight="1">
      <c r="A17" s="18">
        <v>15</v>
      </c>
      <c r="B17" s="3" t="s">
        <v>63</v>
      </c>
      <c r="C17" s="4" t="s">
        <v>24</v>
      </c>
      <c r="D17" s="4">
        <v>1</v>
      </c>
      <c r="E17" s="5">
        <v>520800</v>
      </c>
      <c r="F17" s="19">
        <f t="shared" si="0"/>
        <v>520800</v>
      </c>
      <c r="H17" s="71"/>
      <c r="I17" s="71"/>
    </row>
    <row r="18" spans="1:9" ht="36" customHeight="1">
      <c r="A18" s="18">
        <v>16</v>
      </c>
      <c r="B18" s="3" t="s">
        <v>64</v>
      </c>
      <c r="C18" s="4" t="s">
        <v>6</v>
      </c>
      <c r="D18" s="4">
        <v>12</v>
      </c>
      <c r="E18" s="5">
        <v>125000</v>
      </c>
      <c r="F18" s="19">
        <f t="shared" si="0"/>
        <v>1500000</v>
      </c>
      <c r="H18" s="71"/>
      <c r="I18" s="71"/>
    </row>
    <row r="19" spans="1:9" ht="72">
      <c r="A19" s="18">
        <v>17</v>
      </c>
      <c r="B19" s="3" t="s">
        <v>65</v>
      </c>
      <c r="C19" s="4" t="s">
        <v>24</v>
      </c>
      <c r="D19" s="4">
        <v>1</v>
      </c>
      <c r="E19" s="5">
        <v>548800</v>
      </c>
      <c r="F19" s="19">
        <f t="shared" si="0"/>
        <v>548800</v>
      </c>
      <c r="H19" s="71"/>
      <c r="I19" s="71"/>
    </row>
    <row r="20" spans="1:9" ht="38.450000000000003" customHeight="1">
      <c r="A20" s="18">
        <v>18</v>
      </c>
      <c r="B20" s="3" t="s">
        <v>66</v>
      </c>
      <c r="C20" s="4" t="s">
        <v>37</v>
      </c>
      <c r="D20" s="4">
        <v>85</v>
      </c>
      <c r="E20" s="5">
        <v>4100</v>
      </c>
      <c r="F20" s="19">
        <f t="shared" si="0"/>
        <v>348500</v>
      </c>
      <c r="H20" s="71"/>
      <c r="I20" s="71"/>
    </row>
    <row r="21" spans="1:9" ht="36" customHeight="1">
      <c r="A21" s="18">
        <v>19</v>
      </c>
      <c r="B21" s="3" t="s">
        <v>67</v>
      </c>
      <c r="C21" s="4" t="s">
        <v>24</v>
      </c>
      <c r="D21" s="4">
        <v>6</v>
      </c>
      <c r="E21" s="5">
        <v>125800</v>
      </c>
      <c r="F21" s="19">
        <f t="shared" si="0"/>
        <v>754800</v>
      </c>
      <c r="H21" s="71"/>
      <c r="I21" s="71"/>
    </row>
    <row r="22" spans="1:9" ht="37.15" customHeight="1">
      <c r="A22" s="18">
        <v>20</v>
      </c>
      <c r="B22" s="3" t="s">
        <v>68</v>
      </c>
      <c r="C22" s="4" t="s">
        <v>6</v>
      </c>
      <c r="D22" s="4">
        <v>35</v>
      </c>
      <c r="E22" s="5">
        <v>15630</v>
      </c>
      <c r="F22" s="19">
        <f t="shared" si="0"/>
        <v>547050</v>
      </c>
      <c r="H22" s="71"/>
      <c r="I22" s="71"/>
    </row>
    <row r="23" spans="1:9" ht="25.15" customHeight="1">
      <c r="A23" s="18">
        <v>21</v>
      </c>
      <c r="B23" s="3" t="s">
        <v>47</v>
      </c>
      <c r="C23" s="4" t="s">
        <v>49</v>
      </c>
      <c r="D23" s="4">
        <v>3</v>
      </c>
      <c r="E23" s="5">
        <v>85200</v>
      </c>
      <c r="F23" s="19">
        <f t="shared" si="0"/>
        <v>255600</v>
      </c>
      <c r="H23" s="71"/>
      <c r="I23" s="71"/>
    </row>
    <row r="24" spans="1:9" ht="36.6" customHeight="1">
      <c r="A24" s="18">
        <v>22</v>
      </c>
      <c r="B24" s="3" t="s">
        <v>69</v>
      </c>
      <c r="C24" s="4" t="s">
        <v>49</v>
      </c>
      <c r="D24" s="4">
        <v>8</v>
      </c>
      <c r="E24" s="5">
        <v>125000</v>
      </c>
      <c r="F24" s="19">
        <f t="shared" si="0"/>
        <v>1000000</v>
      </c>
      <c r="H24" s="71"/>
      <c r="I24" s="71"/>
    </row>
    <row r="25" spans="1:9" ht="48.6" customHeight="1">
      <c r="A25" s="18">
        <v>23</v>
      </c>
      <c r="B25" s="3" t="s">
        <v>70</v>
      </c>
      <c r="C25" s="4" t="s">
        <v>49</v>
      </c>
      <c r="D25" s="4">
        <v>1</v>
      </c>
      <c r="E25" s="5">
        <v>2798500</v>
      </c>
      <c r="F25" s="19">
        <f t="shared" si="0"/>
        <v>2798500</v>
      </c>
      <c r="H25" s="71"/>
      <c r="I25" s="71"/>
    </row>
    <row r="26" spans="1:9" ht="36" customHeight="1">
      <c r="A26" s="18">
        <v>24</v>
      </c>
      <c r="B26" s="3" t="s">
        <v>71</v>
      </c>
      <c r="C26" s="4" t="s">
        <v>49</v>
      </c>
      <c r="D26" s="4">
        <v>1</v>
      </c>
      <c r="E26" s="5">
        <v>2057819</v>
      </c>
      <c r="F26" s="19">
        <f t="shared" si="0"/>
        <v>2057819</v>
      </c>
      <c r="H26" s="71"/>
      <c r="I26" s="71"/>
    </row>
    <row r="27" spans="1:9" ht="46.15" customHeight="1">
      <c r="A27" s="18">
        <v>25</v>
      </c>
      <c r="B27" s="3" t="s">
        <v>72</v>
      </c>
      <c r="C27" s="4" t="s">
        <v>49</v>
      </c>
      <c r="D27" s="4">
        <v>1</v>
      </c>
      <c r="E27" s="5">
        <v>1506893</v>
      </c>
      <c r="F27" s="19">
        <f t="shared" si="0"/>
        <v>1506893</v>
      </c>
      <c r="H27" s="71"/>
      <c r="I27" s="71"/>
    </row>
    <row r="28" spans="1:9" ht="14.45" customHeight="1" thickBot="1">
      <c r="A28" s="76">
        <v>26</v>
      </c>
      <c r="B28" s="3" t="s">
        <v>48</v>
      </c>
      <c r="C28" s="75" t="s">
        <v>2</v>
      </c>
      <c r="D28" s="75">
        <v>5</v>
      </c>
      <c r="E28" s="7">
        <v>250000</v>
      </c>
      <c r="F28" s="73">
        <f t="shared" si="0"/>
        <v>1250000</v>
      </c>
      <c r="H28" s="71"/>
      <c r="I28" s="71"/>
    </row>
    <row r="29" spans="1:9" ht="13.9" customHeight="1" thickBot="1">
      <c r="A29" s="72"/>
      <c r="B29" s="72"/>
      <c r="C29" s="92" t="s">
        <v>74</v>
      </c>
      <c r="D29" s="93"/>
      <c r="E29" s="94"/>
      <c r="F29" s="77">
        <f>SUM(F3:F28)</f>
        <v>32878474</v>
      </c>
    </row>
    <row r="30" spans="1:9" ht="12.75" thickBot="1">
      <c r="C30" s="95" t="s">
        <v>75</v>
      </c>
      <c r="D30" s="96"/>
      <c r="E30" s="97"/>
      <c r="F30" s="77">
        <f>F29*19%</f>
        <v>6246910.0600000005</v>
      </c>
    </row>
    <row r="31" spans="1:9" ht="12.75" thickBot="1">
      <c r="C31" s="98" t="s">
        <v>5</v>
      </c>
      <c r="D31" s="99"/>
      <c r="E31" s="100"/>
      <c r="F31" s="78">
        <f>F30+F29</f>
        <v>39125384.060000002</v>
      </c>
    </row>
    <row r="37" spans="1:1">
      <c r="A37" s="2"/>
    </row>
    <row r="38" spans="1:1">
      <c r="A38" s="2"/>
    </row>
    <row r="39" spans="1:1">
      <c r="A39" s="2"/>
    </row>
  </sheetData>
  <mergeCells count="4">
    <mergeCell ref="A1:F1"/>
    <mergeCell ref="C29:E29"/>
    <mergeCell ref="C30:E30"/>
    <mergeCell ref="C31:E3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A1:I39"/>
  <sheetViews>
    <sheetView topLeftCell="A19" zoomScale="99" zoomScaleNormal="99" workbookViewId="0">
      <selection activeCell="D3" sqref="D3:D28"/>
    </sheetView>
  </sheetViews>
  <sheetFormatPr baseColWidth="10" defaultColWidth="11.5" defaultRowHeight="12"/>
  <cols>
    <col min="1" max="1" width="5" style="1" bestFit="1" customWidth="1"/>
    <col min="2" max="2" width="63.5" style="1" customWidth="1"/>
    <col min="3" max="4" width="11.33203125" style="1" customWidth="1"/>
    <col min="5" max="5" width="11.83203125" style="1" bestFit="1" customWidth="1"/>
    <col min="6" max="6" width="14.6640625" style="1" bestFit="1" customWidth="1"/>
    <col min="7" max="7" width="13.6640625" style="1" bestFit="1" customWidth="1"/>
    <col min="8" max="16384" width="11.5" style="1"/>
  </cols>
  <sheetData>
    <row r="1" spans="1:9" ht="31.15" customHeight="1">
      <c r="A1" s="89" t="s">
        <v>76</v>
      </c>
      <c r="B1" s="90"/>
      <c r="C1" s="90"/>
      <c r="D1" s="90"/>
      <c r="E1" s="90"/>
      <c r="F1" s="91"/>
    </row>
    <row r="2" spans="1:9" ht="60.75" customHeight="1" thickBot="1">
      <c r="A2" s="16" t="s">
        <v>0</v>
      </c>
      <c r="B2" s="14" t="s">
        <v>1</v>
      </c>
      <c r="C2" s="14" t="s">
        <v>2</v>
      </c>
      <c r="D2" s="14" t="s">
        <v>22</v>
      </c>
      <c r="E2" s="15" t="s">
        <v>3</v>
      </c>
      <c r="F2" s="17" t="s">
        <v>73</v>
      </c>
    </row>
    <row r="3" spans="1:9" ht="48.6" customHeight="1">
      <c r="A3" s="18">
        <v>1</v>
      </c>
      <c r="B3" s="3" t="s">
        <v>50</v>
      </c>
      <c r="C3" s="4" t="s">
        <v>6</v>
      </c>
      <c r="D3" s="83">
        <v>21</v>
      </c>
      <c r="E3" s="5">
        <v>18000</v>
      </c>
      <c r="F3" s="19">
        <f>E3*D3</f>
        <v>378000</v>
      </c>
      <c r="H3" s="71"/>
      <c r="I3" s="71"/>
    </row>
    <row r="4" spans="1:9" ht="36.6" customHeight="1">
      <c r="A4" s="18">
        <v>2</v>
      </c>
      <c r="B4" s="3" t="s">
        <v>51</v>
      </c>
      <c r="C4" s="4" t="s">
        <v>6</v>
      </c>
      <c r="D4" s="84">
        <v>15</v>
      </c>
      <c r="E4" s="5">
        <v>30000</v>
      </c>
      <c r="F4" s="19">
        <f t="shared" ref="F4:F28" si="0">E4*D4</f>
        <v>450000</v>
      </c>
      <c r="H4" s="71"/>
      <c r="I4" s="71"/>
    </row>
    <row r="5" spans="1:9" ht="72">
      <c r="A5" s="18">
        <v>3</v>
      </c>
      <c r="B5" s="3" t="s">
        <v>52</v>
      </c>
      <c r="C5" s="4" t="s">
        <v>2</v>
      </c>
      <c r="D5" s="85">
        <v>6</v>
      </c>
      <c r="E5" s="5">
        <v>655500</v>
      </c>
      <c r="F5" s="19">
        <f t="shared" si="0"/>
        <v>3933000</v>
      </c>
      <c r="H5" s="71"/>
      <c r="I5" s="71"/>
    </row>
    <row r="6" spans="1:9" ht="72">
      <c r="A6" s="18">
        <v>4</v>
      </c>
      <c r="B6" s="3" t="s">
        <v>53</v>
      </c>
      <c r="C6" s="4" t="s">
        <v>2</v>
      </c>
      <c r="D6" s="85">
        <v>2</v>
      </c>
      <c r="E6" s="5">
        <v>182500</v>
      </c>
      <c r="F6" s="19">
        <f t="shared" si="0"/>
        <v>365000</v>
      </c>
      <c r="H6" s="71"/>
      <c r="I6" s="71"/>
    </row>
    <row r="7" spans="1:9" ht="27" customHeight="1">
      <c r="A7" s="18">
        <v>5</v>
      </c>
      <c r="B7" s="3" t="s">
        <v>46</v>
      </c>
      <c r="C7" s="4" t="s">
        <v>6</v>
      </c>
      <c r="D7" s="85">
        <v>228</v>
      </c>
      <c r="E7" s="5">
        <v>19000</v>
      </c>
      <c r="F7" s="19">
        <f>E7*D7</f>
        <v>4332000</v>
      </c>
      <c r="H7" s="71"/>
      <c r="I7" s="71"/>
    </row>
    <row r="8" spans="1:9" ht="36.6" customHeight="1">
      <c r="A8" s="18">
        <v>6</v>
      </c>
      <c r="B8" s="3" t="s">
        <v>54</v>
      </c>
      <c r="C8" s="6" t="s">
        <v>37</v>
      </c>
      <c r="D8" s="84">
        <v>22</v>
      </c>
      <c r="E8" s="5">
        <v>8000</v>
      </c>
      <c r="F8" s="19">
        <f t="shared" si="0"/>
        <v>176000</v>
      </c>
      <c r="H8" s="71"/>
      <c r="I8" s="71"/>
    </row>
    <row r="9" spans="1:9" ht="46.15" customHeight="1">
      <c r="A9" s="18">
        <v>7</v>
      </c>
      <c r="B9" s="3" t="s">
        <v>55</v>
      </c>
      <c r="C9" s="6" t="s">
        <v>24</v>
      </c>
      <c r="D9" s="85">
        <v>1</v>
      </c>
      <c r="E9" s="5">
        <v>340000</v>
      </c>
      <c r="F9" s="19">
        <f t="shared" si="0"/>
        <v>340000</v>
      </c>
      <c r="H9" s="71"/>
      <c r="I9" s="71"/>
    </row>
    <row r="10" spans="1:9" ht="39" customHeight="1">
      <c r="A10" s="18">
        <v>8</v>
      </c>
      <c r="B10" s="3" t="s">
        <v>56</v>
      </c>
      <c r="C10" s="4" t="s">
        <v>38</v>
      </c>
      <c r="D10" s="86">
        <v>1</v>
      </c>
      <c r="E10" s="5">
        <v>510000</v>
      </c>
      <c r="F10" s="19">
        <f t="shared" si="0"/>
        <v>510000</v>
      </c>
      <c r="H10" s="71"/>
      <c r="I10" s="71"/>
    </row>
    <row r="11" spans="1:9" ht="48.6" customHeight="1">
      <c r="A11" s="18">
        <v>9</v>
      </c>
      <c r="B11" s="3" t="s">
        <v>57</v>
      </c>
      <c r="C11" s="4" t="s">
        <v>24</v>
      </c>
      <c r="D11" s="86">
        <v>1</v>
      </c>
      <c r="E11" s="5">
        <v>3600000</v>
      </c>
      <c r="F11" s="19">
        <f t="shared" si="0"/>
        <v>3600000</v>
      </c>
      <c r="H11" s="71"/>
      <c r="I11" s="71"/>
    </row>
    <row r="12" spans="1:9" ht="49.15" customHeight="1">
      <c r="A12" s="18">
        <v>10</v>
      </c>
      <c r="B12" s="3" t="s">
        <v>58</v>
      </c>
      <c r="C12" s="4" t="s">
        <v>6</v>
      </c>
      <c r="D12" s="86">
        <v>18</v>
      </c>
      <c r="E12" s="5">
        <v>120000</v>
      </c>
      <c r="F12" s="19">
        <f t="shared" si="0"/>
        <v>2160000</v>
      </c>
      <c r="H12" s="71"/>
      <c r="I12" s="71"/>
    </row>
    <row r="13" spans="1:9" ht="72">
      <c r="A13" s="18">
        <v>11</v>
      </c>
      <c r="B13" s="3" t="s">
        <v>59</v>
      </c>
      <c r="C13" s="4" t="s">
        <v>2</v>
      </c>
      <c r="D13" s="86">
        <v>1</v>
      </c>
      <c r="E13" s="5">
        <v>800000</v>
      </c>
      <c r="F13" s="19">
        <f t="shared" si="0"/>
        <v>800000</v>
      </c>
      <c r="H13" s="71"/>
      <c r="I13" s="71"/>
    </row>
    <row r="14" spans="1:9" ht="60">
      <c r="A14" s="18">
        <v>12</v>
      </c>
      <c r="B14" s="3" t="s">
        <v>60</v>
      </c>
      <c r="C14" s="4" t="s">
        <v>6</v>
      </c>
      <c r="D14" s="86">
        <v>20</v>
      </c>
      <c r="E14" s="5">
        <v>98000</v>
      </c>
      <c r="F14" s="19">
        <f t="shared" si="0"/>
        <v>1960000</v>
      </c>
      <c r="H14" s="71"/>
      <c r="I14" s="71"/>
    </row>
    <row r="15" spans="1:9" ht="72">
      <c r="A15" s="18">
        <v>13</v>
      </c>
      <c r="B15" s="3" t="s">
        <v>61</v>
      </c>
      <c r="C15" s="4" t="s">
        <v>24</v>
      </c>
      <c r="D15" s="86">
        <v>1</v>
      </c>
      <c r="E15" s="5">
        <v>755000</v>
      </c>
      <c r="F15" s="19">
        <f t="shared" si="0"/>
        <v>755000</v>
      </c>
      <c r="H15" s="71"/>
      <c r="I15" s="71"/>
    </row>
    <row r="16" spans="1:9" ht="49.9" customHeight="1">
      <c r="A16" s="18">
        <v>14</v>
      </c>
      <c r="B16" s="3" t="s">
        <v>62</v>
      </c>
      <c r="C16" s="4" t="s">
        <v>6</v>
      </c>
      <c r="D16" s="86">
        <v>2</v>
      </c>
      <c r="E16" s="5">
        <v>130000</v>
      </c>
      <c r="F16" s="19">
        <f t="shared" si="0"/>
        <v>260000</v>
      </c>
      <c r="H16" s="71"/>
      <c r="I16" s="71"/>
    </row>
    <row r="17" spans="1:9" ht="38.450000000000003" customHeight="1">
      <c r="A17" s="18">
        <v>15</v>
      </c>
      <c r="B17" s="3" t="s">
        <v>63</v>
      </c>
      <c r="C17" s="4" t="s">
        <v>24</v>
      </c>
      <c r="D17" s="86">
        <v>1</v>
      </c>
      <c r="E17" s="5">
        <v>515000</v>
      </c>
      <c r="F17" s="19">
        <f t="shared" si="0"/>
        <v>515000</v>
      </c>
      <c r="H17" s="71"/>
      <c r="I17" s="71"/>
    </row>
    <row r="18" spans="1:9" ht="36" customHeight="1">
      <c r="A18" s="18">
        <v>16</v>
      </c>
      <c r="B18" s="3" t="s">
        <v>64</v>
      </c>
      <c r="C18" s="4" t="s">
        <v>6</v>
      </c>
      <c r="D18" s="86">
        <v>12</v>
      </c>
      <c r="E18" s="5">
        <v>130000</v>
      </c>
      <c r="F18" s="19">
        <f t="shared" si="0"/>
        <v>1560000</v>
      </c>
      <c r="H18" s="71"/>
      <c r="I18" s="71"/>
    </row>
    <row r="19" spans="1:9" ht="72">
      <c r="A19" s="18">
        <v>17</v>
      </c>
      <c r="B19" s="3" t="s">
        <v>65</v>
      </c>
      <c r="C19" s="4" t="s">
        <v>24</v>
      </c>
      <c r="D19" s="86">
        <v>1</v>
      </c>
      <c r="E19" s="5">
        <v>550000</v>
      </c>
      <c r="F19" s="19">
        <f t="shared" si="0"/>
        <v>550000</v>
      </c>
      <c r="H19" s="71"/>
      <c r="I19" s="71"/>
    </row>
    <row r="20" spans="1:9" ht="38.450000000000003" customHeight="1">
      <c r="A20" s="18">
        <v>18</v>
      </c>
      <c r="B20" s="3" t="s">
        <v>66</v>
      </c>
      <c r="C20" s="4" t="s">
        <v>37</v>
      </c>
      <c r="D20" s="86">
        <v>85</v>
      </c>
      <c r="E20" s="5">
        <v>4500</v>
      </c>
      <c r="F20" s="19">
        <f t="shared" si="0"/>
        <v>382500</v>
      </c>
      <c r="H20" s="71"/>
      <c r="I20" s="71"/>
    </row>
    <row r="21" spans="1:9" ht="36" customHeight="1">
      <c r="A21" s="18">
        <v>19</v>
      </c>
      <c r="B21" s="3" t="s">
        <v>67</v>
      </c>
      <c r="C21" s="4" t="s">
        <v>24</v>
      </c>
      <c r="D21" s="86">
        <v>6</v>
      </c>
      <c r="E21" s="5">
        <v>126000</v>
      </c>
      <c r="F21" s="19">
        <f t="shared" si="0"/>
        <v>756000</v>
      </c>
      <c r="H21" s="71"/>
      <c r="I21" s="71"/>
    </row>
    <row r="22" spans="1:9" ht="37.15" customHeight="1">
      <c r="A22" s="18">
        <v>20</v>
      </c>
      <c r="B22" s="3" t="s">
        <v>68</v>
      </c>
      <c r="C22" s="4" t="s">
        <v>6</v>
      </c>
      <c r="D22" s="86">
        <v>35</v>
      </c>
      <c r="E22" s="5">
        <v>16000</v>
      </c>
      <c r="F22" s="19">
        <f t="shared" si="0"/>
        <v>560000</v>
      </c>
      <c r="H22" s="71"/>
      <c r="I22" s="71"/>
    </row>
    <row r="23" spans="1:9" ht="25.15" customHeight="1">
      <c r="A23" s="18">
        <v>21</v>
      </c>
      <c r="B23" s="3" t="s">
        <v>47</v>
      </c>
      <c r="C23" s="4" t="s">
        <v>49</v>
      </c>
      <c r="D23" s="86">
        <v>3</v>
      </c>
      <c r="E23" s="5">
        <v>86000</v>
      </c>
      <c r="F23" s="19">
        <f t="shared" si="0"/>
        <v>258000</v>
      </c>
      <c r="H23" s="71"/>
      <c r="I23" s="71"/>
    </row>
    <row r="24" spans="1:9" ht="36.6" customHeight="1">
      <c r="A24" s="18">
        <v>22</v>
      </c>
      <c r="B24" s="3" t="s">
        <v>69</v>
      </c>
      <c r="C24" s="4" t="s">
        <v>49</v>
      </c>
      <c r="D24" s="86">
        <v>8</v>
      </c>
      <c r="E24" s="5">
        <v>130000</v>
      </c>
      <c r="F24" s="19">
        <f t="shared" si="0"/>
        <v>1040000</v>
      </c>
      <c r="H24" s="71"/>
      <c r="I24" s="71"/>
    </row>
    <row r="25" spans="1:9" ht="48.6" customHeight="1">
      <c r="A25" s="18">
        <v>23</v>
      </c>
      <c r="B25" s="3" t="s">
        <v>70</v>
      </c>
      <c r="C25" s="4" t="s">
        <v>49</v>
      </c>
      <c r="D25" s="86">
        <v>1</v>
      </c>
      <c r="E25" s="5">
        <v>2750000</v>
      </c>
      <c r="F25" s="19">
        <f t="shared" si="0"/>
        <v>2750000</v>
      </c>
      <c r="H25" s="71"/>
      <c r="I25" s="71"/>
    </row>
    <row r="26" spans="1:9" ht="36" customHeight="1">
      <c r="A26" s="18">
        <v>24</v>
      </c>
      <c r="B26" s="3" t="s">
        <v>71</v>
      </c>
      <c r="C26" s="4" t="s">
        <v>49</v>
      </c>
      <c r="D26" s="86">
        <v>1</v>
      </c>
      <c r="E26" s="5">
        <v>2060000</v>
      </c>
      <c r="F26" s="19">
        <f t="shared" si="0"/>
        <v>2060000</v>
      </c>
      <c r="H26" s="71"/>
      <c r="I26" s="71"/>
    </row>
    <row r="27" spans="1:9" ht="46.15" customHeight="1">
      <c r="A27" s="18">
        <v>25</v>
      </c>
      <c r="B27" s="3" t="s">
        <v>72</v>
      </c>
      <c r="C27" s="4" t="s">
        <v>49</v>
      </c>
      <c r="D27" s="86">
        <v>1</v>
      </c>
      <c r="E27" s="5">
        <v>1510000</v>
      </c>
      <c r="F27" s="19">
        <f t="shared" si="0"/>
        <v>1510000</v>
      </c>
      <c r="H27" s="71"/>
      <c r="I27" s="71"/>
    </row>
    <row r="28" spans="1:9" ht="14.45" customHeight="1" thickBot="1">
      <c r="A28" s="76">
        <v>26</v>
      </c>
      <c r="B28" s="3" t="s">
        <v>48</v>
      </c>
      <c r="C28" s="75" t="s">
        <v>2</v>
      </c>
      <c r="D28" s="87">
        <v>5</v>
      </c>
      <c r="E28" s="7">
        <v>245000</v>
      </c>
      <c r="F28" s="73">
        <f t="shared" si="0"/>
        <v>1225000</v>
      </c>
      <c r="H28" s="71"/>
      <c r="I28" s="71"/>
    </row>
    <row r="29" spans="1:9" ht="13.9" customHeight="1" thickBot="1">
      <c r="A29" s="72"/>
      <c r="B29" s="72"/>
      <c r="C29" s="92" t="s">
        <v>74</v>
      </c>
      <c r="D29" s="93"/>
      <c r="E29" s="94"/>
      <c r="F29" s="77">
        <f>SUM(F3:F28)</f>
        <v>33185500</v>
      </c>
    </row>
    <row r="30" spans="1:9" ht="12.75" thickBot="1">
      <c r="C30" s="95" t="s">
        <v>75</v>
      </c>
      <c r="D30" s="96"/>
      <c r="E30" s="97"/>
      <c r="F30" s="77">
        <f>F29*19%</f>
        <v>6305245</v>
      </c>
    </row>
    <row r="31" spans="1:9" ht="12.75" thickBot="1">
      <c r="C31" s="98" t="s">
        <v>5</v>
      </c>
      <c r="D31" s="99"/>
      <c r="E31" s="100"/>
      <c r="F31" s="78">
        <f>F30+F29</f>
        <v>39490745</v>
      </c>
    </row>
    <row r="37" spans="1:1">
      <c r="A37" s="2"/>
    </row>
    <row r="38" spans="1:1">
      <c r="A38" s="2"/>
    </row>
    <row r="39" spans="1:1">
      <c r="A39" s="2"/>
    </row>
  </sheetData>
  <mergeCells count="4">
    <mergeCell ref="A1:F1"/>
    <mergeCell ref="C29:E29"/>
    <mergeCell ref="C30:E30"/>
    <mergeCell ref="C31:E3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I39"/>
  <sheetViews>
    <sheetView zoomScale="99" zoomScaleNormal="99" workbookViewId="0">
      <selection activeCell="B6" sqref="B6"/>
    </sheetView>
  </sheetViews>
  <sheetFormatPr baseColWidth="10" defaultColWidth="11.5" defaultRowHeight="12"/>
  <cols>
    <col min="1" max="1" width="5" style="1" bestFit="1" customWidth="1"/>
    <col min="2" max="2" width="63.5" style="1" customWidth="1"/>
    <col min="3" max="4" width="11.33203125" style="1" customWidth="1"/>
    <col min="5" max="5" width="11.83203125" style="1" bestFit="1" customWidth="1"/>
    <col min="6" max="6" width="14.6640625" style="1" bestFit="1" customWidth="1"/>
    <col min="7" max="7" width="13.6640625" style="1" bestFit="1" customWidth="1"/>
    <col min="8" max="16384" width="11.5" style="1"/>
  </cols>
  <sheetData>
    <row r="1" spans="1:9" ht="31.15" customHeight="1">
      <c r="A1" s="89" t="s">
        <v>77</v>
      </c>
      <c r="B1" s="90"/>
      <c r="C1" s="90"/>
      <c r="D1" s="90"/>
      <c r="E1" s="90"/>
      <c r="F1" s="91"/>
    </row>
    <row r="2" spans="1:9" ht="60.75" customHeight="1" thickBot="1">
      <c r="A2" s="16" t="s">
        <v>0</v>
      </c>
      <c r="B2" s="14" t="s">
        <v>1</v>
      </c>
      <c r="C2" s="14" t="s">
        <v>2</v>
      </c>
      <c r="D2" s="14" t="s">
        <v>22</v>
      </c>
      <c r="E2" s="15" t="s">
        <v>3</v>
      </c>
      <c r="F2" s="17" t="s">
        <v>73</v>
      </c>
    </row>
    <row r="3" spans="1:9" ht="48.6" customHeight="1">
      <c r="A3" s="18">
        <v>1</v>
      </c>
      <c r="B3" s="3" t="s">
        <v>50</v>
      </c>
      <c r="C3" s="4" t="s">
        <v>6</v>
      </c>
      <c r="D3" s="83">
        <v>21</v>
      </c>
      <c r="E3" s="5">
        <v>18300</v>
      </c>
      <c r="F3" s="19">
        <f>E3*D3</f>
        <v>384300</v>
      </c>
      <c r="H3" s="71"/>
      <c r="I3" s="71"/>
    </row>
    <row r="4" spans="1:9" ht="36.6" customHeight="1">
      <c r="A4" s="18">
        <v>2</v>
      </c>
      <c r="B4" s="3" t="s">
        <v>51</v>
      </c>
      <c r="C4" s="4" t="s">
        <v>6</v>
      </c>
      <c r="D4" s="84">
        <v>15</v>
      </c>
      <c r="E4" s="5">
        <v>29500</v>
      </c>
      <c r="F4" s="19">
        <f t="shared" ref="F4:F28" si="0">E4*D4</f>
        <v>442500</v>
      </c>
      <c r="H4" s="71"/>
      <c r="I4" s="71"/>
    </row>
    <row r="5" spans="1:9" ht="72">
      <c r="A5" s="18">
        <v>3</v>
      </c>
      <c r="B5" s="3" t="s">
        <v>52</v>
      </c>
      <c r="C5" s="4" t="s">
        <v>2</v>
      </c>
      <c r="D5" s="85">
        <v>6</v>
      </c>
      <c r="E5" s="5">
        <v>665000</v>
      </c>
      <c r="F5" s="19">
        <f t="shared" si="0"/>
        <v>3990000</v>
      </c>
      <c r="H5" s="71"/>
      <c r="I5" s="71"/>
    </row>
    <row r="6" spans="1:9" ht="72">
      <c r="A6" s="18">
        <v>4</v>
      </c>
      <c r="B6" s="3" t="s">
        <v>53</v>
      </c>
      <c r="C6" s="4" t="s">
        <v>2</v>
      </c>
      <c r="D6" s="85">
        <v>2</v>
      </c>
      <c r="E6" s="5">
        <v>184500</v>
      </c>
      <c r="F6" s="19">
        <f t="shared" si="0"/>
        <v>369000</v>
      </c>
      <c r="H6" s="71"/>
      <c r="I6" s="71"/>
    </row>
    <row r="7" spans="1:9" ht="27" customHeight="1">
      <c r="A7" s="18">
        <v>5</v>
      </c>
      <c r="B7" s="3" t="s">
        <v>46</v>
      </c>
      <c r="C7" s="4" t="s">
        <v>6</v>
      </c>
      <c r="D7" s="85">
        <v>228</v>
      </c>
      <c r="E7" s="5">
        <v>18000</v>
      </c>
      <c r="F7" s="19">
        <f>E7*D7</f>
        <v>4104000</v>
      </c>
      <c r="H7" s="71"/>
      <c r="I7" s="71"/>
    </row>
    <row r="8" spans="1:9" ht="36.6" customHeight="1">
      <c r="A8" s="18">
        <v>6</v>
      </c>
      <c r="B8" s="3" t="s">
        <v>54</v>
      </c>
      <c r="C8" s="6" t="s">
        <v>37</v>
      </c>
      <c r="D8" s="84">
        <v>22</v>
      </c>
      <c r="E8" s="5">
        <v>7500</v>
      </c>
      <c r="F8" s="19">
        <f t="shared" si="0"/>
        <v>165000</v>
      </c>
      <c r="H8" s="71"/>
      <c r="I8" s="71"/>
    </row>
    <row r="9" spans="1:9" ht="46.15" customHeight="1">
      <c r="A9" s="18">
        <v>7</v>
      </c>
      <c r="B9" s="3" t="s">
        <v>55</v>
      </c>
      <c r="C9" s="6" t="s">
        <v>24</v>
      </c>
      <c r="D9" s="85">
        <v>1</v>
      </c>
      <c r="E9" s="5">
        <v>350000</v>
      </c>
      <c r="F9" s="19">
        <f t="shared" si="0"/>
        <v>350000</v>
      </c>
      <c r="H9" s="71"/>
      <c r="I9" s="71"/>
    </row>
    <row r="10" spans="1:9" ht="39" customHeight="1">
      <c r="A10" s="18">
        <v>8</v>
      </c>
      <c r="B10" s="3" t="s">
        <v>56</v>
      </c>
      <c r="C10" s="4" t="s">
        <v>38</v>
      </c>
      <c r="D10" s="86">
        <v>1</v>
      </c>
      <c r="E10" s="5">
        <v>504000</v>
      </c>
      <c r="F10" s="19">
        <f t="shared" si="0"/>
        <v>504000</v>
      </c>
      <c r="H10" s="71"/>
      <c r="I10" s="71"/>
    </row>
    <row r="11" spans="1:9" ht="48.6" customHeight="1">
      <c r="A11" s="18">
        <v>9</v>
      </c>
      <c r="B11" s="3" t="s">
        <v>57</v>
      </c>
      <c r="C11" s="4" t="s">
        <v>24</v>
      </c>
      <c r="D11" s="86">
        <v>1</v>
      </c>
      <c r="E11" s="5">
        <v>3550000</v>
      </c>
      <c r="F11" s="19">
        <f t="shared" si="0"/>
        <v>3550000</v>
      </c>
      <c r="H11" s="71"/>
      <c r="I11" s="71"/>
    </row>
    <row r="12" spans="1:9" ht="49.15" customHeight="1">
      <c r="A12" s="18">
        <v>10</v>
      </c>
      <c r="B12" s="3" t="s">
        <v>58</v>
      </c>
      <c r="C12" s="4" t="s">
        <v>6</v>
      </c>
      <c r="D12" s="86">
        <v>18</v>
      </c>
      <c r="E12" s="5">
        <v>118500</v>
      </c>
      <c r="F12" s="19">
        <f t="shared" si="0"/>
        <v>2133000</v>
      </c>
      <c r="H12" s="71"/>
      <c r="I12" s="71"/>
    </row>
    <row r="13" spans="1:9" ht="72">
      <c r="A13" s="18">
        <v>11</v>
      </c>
      <c r="B13" s="3" t="s">
        <v>59</v>
      </c>
      <c r="C13" s="4" t="s">
        <v>2</v>
      </c>
      <c r="D13" s="86">
        <v>1</v>
      </c>
      <c r="E13" s="5">
        <v>790000</v>
      </c>
      <c r="F13" s="19">
        <f t="shared" si="0"/>
        <v>790000</v>
      </c>
      <c r="H13" s="71"/>
      <c r="I13" s="71"/>
    </row>
    <row r="14" spans="1:9" ht="60">
      <c r="A14" s="18">
        <v>12</v>
      </c>
      <c r="B14" s="3" t="s">
        <v>60</v>
      </c>
      <c r="C14" s="4" t="s">
        <v>6</v>
      </c>
      <c r="D14" s="86">
        <v>20</v>
      </c>
      <c r="E14" s="5">
        <v>99500</v>
      </c>
      <c r="F14" s="19">
        <f t="shared" si="0"/>
        <v>1990000</v>
      </c>
      <c r="H14" s="71"/>
      <c r="I14" s="71"/>
    </row>
    <row r="15" spans="1:9" ht="72">
      <c r="A15" s="18">
        <v>13</v>
      </c>
      <c r="B15" s="3" t="s">
        <v>61</v>
      </c>
      <c r="C15" s="4" t="s">
        <v>24</v>
      </c>
      <c r="D15" s="86">
        <v>1</v>
      </c>
      <c r="E15" s="5">
        <v>745000</v>
      </c>
      <c r="F15" s="19">
        <f t="shared" si="0"/>
        <v>745000</v>
      </c>
      <c r="H15" s="71"/>
      <c r="I15" s="71"/>
    </row>
    <row r="16" spans="1:9" ht="49.9" customHeight="1">
      <c r="A16" s="18">
        <v>14</v>
      </c>
      <c r="B16" s="3" t="s">
        <v>62</v>
      </c>
      <c r="C16" s="4" t="s">
        <v>6</v>
      </c>
      <c r="D16" s="86">
        <v>2</v>
      </c>
      <c r="E16" s="5">
        <v>133000</v>
      </c>
      <c r="F16" s="19">
        <f t="shared" si="0"/>
        <v>266000</v>
      </c>
      <c r="H16" s="71"/>
      <c r="I16" s="71"/>
    </row>
    <row r="17" spans="1:9" ht="38.450000000000003" customHeight="1">
      <c r="A17" s="18">
        <v>15</v>
      </c>
      <c r="B17" s="3" t="s">
        <v>63</v>
      </c>
      <c r="C17" s="4" t="s">
        <v>24</v>
      </c>
      <c r="D17" s="86">
        <v>1</v>
      </c>
      <c r="E17" s="5">
        <v>518300</v>
      </c>
      <c r="F17" s="19">
        <f t="shared" si="0"/>
        <v>518300</v>
      </c>
      <c r="H17" s="71"/>
      <c r="I17" s="71"/>
    </row>
    <row r="18" spans="1:9" ht="36" customHeight="1">
      <c r="A18" s="18">
        <v>16</v>
      </c>
      <c r="B18" s="3" t="s">
        <v>64</v>
      </c>
      <c r="C18" s="4" t="s">
        <v>6</v>
      </c>
      <c r="D18" s="86">
        <v>12</v>
      </c>
      <c r="E18" s="5">
        <v>125000</v>
      </c>
      <c r="F18" s="19">
        <f t="shared" si="0"/>
        <v>1500000</v>
      </c>
      <c r="H18" s="71"/>
      <c r="I18" s="71"/>
    </row>
    <row r="19" spans="1:9" ht="72">
      <c r="A19" s="18">
        <v>17</v>
      </c>
      <c r="B19" s="3" t="s">
        <v>65</v>
      </c>
      <c r="C19" s="4" t="s">
        <v>24</v>
      </c>
      <c r="D19" s="86">
        <v>1</v>
      </c>
      <c r="E19" s="5">
        <v>555000</v>
      </c>
      <c r="F19" s="19">
        <f t="shared" si="0"/>
        <v>555000</v>
      </c>
      <c r="H19" s="71"/>
      <c r="I19" s="71"/>
    </row>
    <row r="20" spans="1:9" ht="38.450000000000003" customHeight="1">
      <c r="A20" s="18">
        <v>18</v>
      </c>
      <c r="B20" s="3" t="s">
        <v>66</v>
      </c>
      <c r="C20" s="4" t="s">
        <v>37</v>
      </c>
      <c r="D20" s="86">
        <v>85</v>
      </c>
      <c r="E20" s="5">
        <v>4450</v>
      </c>
      <c r="F20" s="19">
        <f t="shared" si="0"/>
        <v>378250</v>
      </c>
      <c r="H20" s="71"/>
      <c r="I20" s="71"/>
    </row>
    <row r="21" spans="1:9" ht="36" customHeight="1">
      <c r="A21" s="18">
        <v>19</v>
      </c>
      <c r="B21" s="3" t="s">
        <v>67</v>
      </c>
      <c r="C21" s="4" t="s">
        <v>24</v>
      </c>
      <c r="D21" s="86">
        <v>6</v>
      </c>
      <c r="E21" s="5">
        <v>127000</v>
      </c>
      <c r="F21" s="19">
        <f t="shared" si="0"/>
        <v>762000</v>
      </c>
      <c r="H21" s="71"/>
      <c r="I21" s="71"/>
    </row>
    <row r="22" spans="1:9" ht="37.15" customHeight="1">
      <c r="A22" s="18">
        <v>20</v>
      </c>
      <c r="B22" s="3" t="s">
        <v>68</v>
      </c>
      <c r="C22" s="4" t="s">
        <v>6</v>
      </c>
      <c r="D22" s="86">
        <v>35</v>
      </c>
      <c r="E22" s="5">
        <v>17200</v>
      </c>
      <c r="F22" s="19">
        <f t="shared" si="0"/>
        <v>602000</v>
      </c>
      <c r="H22" s="71"/>
      <c r="I22" s="71"/>
    </row>
    <row r="23" spans="1:9" ht="25.15" customHeight="1">
      <c r="A23" s="18">
        <v>21</v>
      </c>
      <c r="B23" s="3" t="s">
        <v>47</v>
      </c>
      <c r="C23" s="4" t="s">
        <v>49</v>
      </c>
      <c r="D23" s="86">
        <v>3</v>
      </c>
      <c r="E23" s="5">
        <v>87500</v>
      </c>
      <c r="F23" s="19">
        <f t="shared" si="0"/>
        <v>262500</v>
      </c>
      <c r="H23" s="71"/>
      <c r="I23" s="71"/>
    </row>
    <row r="24" spans="1:9" ht="36.6" customHeight="1">
      <c r="A24" s="18">
        <v>22</v>
      </c>
      <c r="B24" s="3" t="s">
        <v>69</v>
      </c>
      <c r="C24" s="4" t="s">
        <v>49</v>
      </c>
      <c r="D24" s="86">
        <v>8</v>
      </c>
      <c r="E24" s="5">
        <v>128500</v>
      </c>
      <c r="F24" s="19">
        <f t="shared" si="0"/>
        <v>1028000</v>
      </c>
      <c r="H24" s="71"/>
      <c r="I24" s="71"/>
    </row>
    <row r="25" spans="1:9" ht="48.6" customHeight="1">
      <c r="A25" s="18">
        <v>23</v>
      </c>
      <c r="B25" s="3" t="s">
        <v>70</v>
      </c>
      <c r="C25" s="4" t="s">
        <v>49</v>
      </c>
      <c r="D25" s="86">
        <v>1</v>
      </c>
      <c r="E25" s="5">
        <v>2785000</v>
      </c>
      <c r="F25" s="19">
        <f t="shared" si="0"/>
        <v>2785000</v>
      </c>
      <c r="H25" s="71"/>
      <c r="I25" s="71"/>
    </row>
    <row r="26" spans="1:9" ht="36" customHeight="1">
      <c r="A26" s="18">
        <v>24</v>
      </c>
      <c r="B26" s="3" t="s">
        <v>71</v>
      </c>
      <c r="C26" s="4" t="s">
        <v>49</v>
      </c>
      <c r="D26" s="86">
        <v>1</v>
      </c>
      <c r="E26" s="5">
        <v>2050000</v>
      </c>
      <c r="F26" s="19">
        <f t="shared" si="0"/>
        <v>2050000</v>
      </c>
      <c r="H26" s="71"/>
      <c r="I26" s="71"/>
    </row>
    <row r="27" spans="1:9" ht="46.15" customHeight="1">
      <c r="A27" s="18">
        <v>25</v>
      </c>
      <c r="B27" s="3" t="s">
        <v>72</v>
      </c>
      <c r="C27" s="4" t="s">
        <v>49</v>
      </c>
      <c r="D27" s="86">
        <v>1</v>
      </c>
      <c r="E27" s="5">
        <v>1520000</v>
      </c>
      <c r="F27" s="19">
        <f t="shared" si="0"/>
        <v>1520000</v>
      </c>
      <c r="H27" s="71"/>
      <c r="I27" s="71"/>
    </row>
    <row r="28" spans="1:9" ht="14.45" customHeight="1" thickBot="1">
      <c r="A28" s="76">
        <v>26</v>
      </c>
      <c r="B28" s="3" t="s">
        <v>48</v>
      </c>
      <c r="C28" s="75" t="s">
        <v>2</v>
      </c>
      <c r="D28" s="87">
        <v>5</v>
      </c>
      <c r="E28" s="7">
        <v>265500</v>
      </c>
      <c r="F28" s="73">
        <f t="shared" si="0"/>
        <v>1327500</v>
      </c>
      <c r="H28" s="71"/>
      <c r="I28" s="71"/>
    </row>
    <row r="29" spans="1:9" ht="13.9" customHeight="1" thickBot="1">
      <c r="A29" s="72"/>
      <c r="B29" s="72"/>
      <c r="C29" s="92" t="s">
        <v>74</v>
      </c>
      <c r="D29" s="93"/>
      <c r="E29" s="94"/>
      <c r="F29" s="77">
        <f>SUM(F3:F28)</f>
        <v>33071350</v>
      </c>
    </row>
    <row r="30" spans="1:9" ht="12.75" thickBot="1">
      <c r="C30" s="95" t="s">
        <v>75</v>
      </c>
      <c r="D30" s="96"/>
      <c r="E30" s="97"/>
      <c r="F30" s="77">
        <f>F29*19%</f>
        <v>6283556.5</v>
      </c>
    </row>
    <row r="31" spans="1:9" ht="12.75" thickBot="1">
      <c r="C31" s="98" t="s">
        <v>5</v>
      </c>
      <c r="D31" s="99"/>
      <c r="E31" s="100"/>
      <c r="F31" s="78">
        <f>F30+F29</f>
        <v>39354906.5</v>
      </c>
    </row>
    <row r="37" spans="1:1">
      <c r="A37" s="2"/>
    </row>
    <row r="38" spans="1:1">
      <c r="A38" s="2"/>
    </row>
    <row r="39" spans="1:1">
      <c r="A39" s="2"/>
    </row>
  </sheetData>
  <mergeCells count="4">
    <mergeCell ref="A1:F1"/>
    <mergeCell ref="C29:E29"/>
    <mergeCell ref="C30:E30"/>
    <mergeCell ref="C31:E3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/>
  <dimension ref="A1:Z36"/>
  <sheetViews>
    <sheetView workbookViewId="0">
      <selection activeCell="E2" sqref="E1:H1048576"/>
    </sheetView>
  </sheetViews>
  <sheetFormatPr baseColWidth="10" defaultColWidth="12" defaultRowHeight="11.25"/>
  <cols>
    <col min="1" max="1" width="5.5" style="12" bestFit="1" customWidth="1"/>
    <col min="2" max="2" width="55.1640625" style="12" customWidth="1"/>
    <col min="3" max="3" width="7.1640625" style="12" customWidth="1"/>
    <col min="4" max="4" width="7.83203125" style="12" customWidth="1"/>
    <col min="5" max="5" width="15.33203125" style="145" customWidth="1"/>
    <col min="6" max="6" width="13.6640625" style="145" bestFit="1" customWidth="1"/>
    <col min="7" max="7" width="14.5" style="145" customWidth="1"/>
    <col min="8" max="8" width="14.1640625" style="145" bestFit="1" customWidth="1"/>
    <col min="9" max="9" width="2.6640625" style="12" customWidth="1"/>
    <col min="10" max="10" width="15.83203125" style="12" customWidth="1"/>
    <col min="11" max="11" width="4.83203125" style="12" bestFit="1" customWidth="1"/>
    <col min="12" max="12" width="15.5" style="12" bestFit="1" customWidth="1"/>
    <col min="13" max="13" width="2" style="12" customWidth="1"/>
    <col min="14" max="14" width="12.1640625" style="12" bestFit="1" customWidth="1"/>
    <col min="15" max="15" width="1.83203125" style="12" customWidth="1"/>
    <col min="16" max="16" width="12.1640625" style="12" bestFit="1" customWidth="1"/>
    <col min="17" max="17" width="1.83203125" style="12" customWidth="1"/>
    <col min="18" max="18" width="12.1640625" style="12" customWidth="1"/>
    <col min="19" max="20" width="0" style="12" hidden="1" customWidth="1"/>
    <col min="21" max="22" width="12" style="12"/>
    <col min="23" max="23" width="13" style="12" customWidth="1"/>
    <col min="24" max="16384" width="12" style="12"/>
  </cols>
  <sheetData>
    <row r="1" spans="1:26" s="9" customFormat="1">
      <c r="A1" s="101" t="s">
        <v>16</v>
      </c>
      <c r="B1" s="102"/>
      <c r="C1" s="102"/>
      <c r="D1" s="102"/>
      <c r="E1" s="102"/>
      <c r="F1" s="102"/>
      <c r="G1" s="102"/>
      <c r="H1" s="103"/>
      <c r="I1" s="8"/>
    </row>
    <row r="2" spans="1:26" s="9" customFormat="1" ht="59.45" customHeight="1">
      <c r="A2" s="104" t="s">
        <v>0</v>
      </c>
      <c r="B2" s="106" t="s">
        <v>1</v>
      </c>
      <c r="C2" s="106" t="s">
        <v>2</v>
      </c>
      <c r="D2" s="108" t="s">
        <v>22</v>
      </c>
      <c r="E2" s="137" t="s">
        <v>43</v>
      </c>
      <c r="F2" s="137" t="s">
        <v>44</v>
      </c>
      <c r="G2" s="137" t="s">
        <v>45</v>
      </c>
      <c r="H2" s="138" t="s">
        <v>7</v>
      </c>
      <c r="I2" s="8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6" s="9" customFormat="1" ht="56.25">
      <c r="A3" s="105"/>
      <c r="B3" s="107"/>
      <c r="C3" s="107"/>
      <c r="D3" s="108"/>
      <c r="E3" s="139" t="s">
        <v>3</v>
      </c>
      <c r="F3" s="139" t="s">
        <v>3</v>
      </c>
      <c r="G3" s="140" t="s">
        <v>3</v>
      </c>
      <c r="H3" s="141"/>
      <c r="I3" s="8"/>
      <c r="J3" s="11" t="s">
        <v>8</v>
      </c>
      <c r="K3" s="11" t="s">
        <v>4</v>
      </c>
      <c r="L3" s="11" t="s">
        <v>35</v>
      </c>
      <c r="M3" s="10"/>
      <c r="N3" s="11" t="s">
        <v>9</v>
      </c>
      <c r="O3" s="10"/>
      <c r="P3" s="11" t="s">
        <v>10</v>
      </c>
      <c r="Q3" s="10"/>
      <c r="R3" s="11" t="s">
        <v>11</v>
      </c>
      <c r="S3" s="11" t="s">
        <v>12</v>
      </c>
      <c r="T3" s="11" t="s">
        <v>13</v>
      </c>
      <c r="U3" s="11" t="s">
        <v>14</v>
      </c>
      <c r="V3" s="10"/>
      <c r="W3" s="11" t="s">
        <v>15</v>
      </c>
    </row>
    <row r="4" spans="1:26" ht="58.15" customHeight="1">
      <c r="A4" s="66">
        <v>1</v>
      </c>
      <c r="B4" s="3" t="s">
        <v>50</v>
      </c>
      <c r="C4" s="4" t="s">
        <v>6</v>
      </c>
      <c r="D4" s="4">
        <v>21</v>
      </c>
      <c r="E4" s="142">
        <f>'1. INSTALAR SABOGAL SAS'!E3*'ANÁLISIS COMPARATIVO DE PRECIOS'!D4</f>
        <v>388899</v>
      </c>
      <c r="F4" s="142">
        <f>' 2. AUTRONICS SAS '!E3*'ANÁLISIS COMPARATIVO DE PRECIOS'!D4</f>
        <v>378000</v>
      </c>
      <c r="G4" s="142">
        <f>'3. HM SOLUCIONES SAS'!E3*'ANÁLISIS COMPARATIVO DE PRECIOS'!D4</f>
        <v>384300</v>
      </c>
      <c r="H4" s="143">
        <f>ROUND((E4+F4+G4)/3,0)</f>
        <v>383733</v>
      </c>
      <c r="J4" s="21">
        <v>383733</v>
      </c>
      <c r="K4" s="68">
        <v>0.19</v>
      </c>
      <c r="L4" s="21">
        <f>ROUND((J4*K4)+J4,0)</f>
        <v>456642</v>
      </c>
      <c r="N4" s="22">
        <f>ROUND(STDEVA(E4:G4),0)</f>
        <v>5472</v>
      </c>
      <c r="O4" s="10"/>
      <c r="P4" s="23">
        <f>+N4/J4</f>
        <v>1.4259915097216034E-2</v>
      </c>
      <c r="Q4" s="10"/>
      <c r="R4" s="24">
        <f>IF(P4&lt;25%,J4,"CV MAYOR A 25%")</f>
        <v>383733</v>
      </c>
      <c r="S4" s="25"/>
      <c r="T4" s="26"/>
      <c r="U4" s="27" t="s">
        <v>17</v>
      </c>
      <c r="V4" s="10"/>
      <c r="W4" s="28">
        <f>+R4</f>
        <v>383733</v>
      </c>
    </row>
    <row r="5" spans="1:26" ht="35.450000000000003" customHeight="1">
      <c r="A5" s="66">
        <v>2</v>
      </c>
      <c r="B5" s="3" t="s">
        <v>51</v>
      </c>
      <c r="C5" s="4" t="s">
        <v>6</v>
      </c>
      <c r="D5" s="4">
        <v>15</v>
      </c>
      <c r="E5" s="142">
        <f>'1. INSTALAR SABOGAL SAS'!E4*'ANÁLISIS COMPARATIVO DE PRECIOS'!D5</f>
        <v>445350</v>
      </c>
      <c r="F5" s="142">
        <f>' 2. AUTRONICS SAS '!E4*'ANÁLISIS COMPARATIVO DE PRECIOS'!D5</f>
        <v>450000</v>
      </c>
      <c r="G5" s="142">
        <f>'3. HM SOLUCIONES SAS'!E4*'ANÁLISIS COMPARATIVO DE PRECIOS'!D5</f>
        <v>442500</v>
      </c>
      <c r="H5" s="143">
        <f t="shared" ref="H5:H29" si="0">ROUND((E5+F5+G5)/3,0)</f>
        <v>445950</v>
      </c>
      <c r="J5" s="21">
        <v>445950</v>
      </c>
      <c r="K5" s="68">
        <v>0.19</v>
      </c>
      <c r="L5" s="21">
        <f t="shared" ref="L5:L29" si="1">ROUND((J5*K5)+J5,0)</f>
        <v>530681</v>
      </c>
      <c r="N5" s="22">
        <f>ROUND(STDEVA(E5:G5),0)</f>
        <v>3786</v>
      </c>
      <c r="P5" s="23">
        <f t="shared" ref="P5:P29" si="2">+N5/J5</f>
        <v>8.4897410023545249E-3</v>
      </c>
      <c r="R5" s="24">
        <f t="shared" ref="R5:R21" si="3">IF(P5&lt;25%,J5,"CV MAYOR A 25%")</f>
        <v>445950</v>
      </c>
      <c r="S5" s="25"/>
      <c r="T5" s="26"/>
      <c r="U5" s="27" t="s">
        <v>17</v>
      </c>
      <c r="W5" s="28">
        <f t="shared" ref="W5:W29" si="4">+R5</f>
        <v>445950</v>
      </c>
    </row>
    <row r="6" spans="1:26" ht="58.9" customHeight="1">
      <c r="A6" s="66">
        <v>3</v>
      </c>
      <c r="B6" s="3" t="s">
        <v>52</v>
      </c>
      <c r="C6" s="4" t="s">
        <v>2</v>
      </c>
      <c r="D6" s="4">
        <v>6</v>
      </c>
      <c r="E6" s="142">
        <f>'1. INSTALAR SABOGAL SAS'!E5*'ANÁLISIS COMPARATIVO DE PRECIOS'!D6</f>
        <v>3900000</v>
      </c>
      <c r="F6" s="142">
        <f>' 2. AUTRONICS SAS '!E5*'ANÁLISIS COMPARATIVO DE PRECIOS'!D6</f>
        <v>3933000</v>
      </c>
      <c r="G6" s="142">
        <f>'3. HM SOLUCIONES SAS'!E5*'ANÁLISIS COMPARATIVO DE PRECIOS'!D6</f>
        <v>3990000</v>
      </c>
      <c r="H6" s="143">
        <f t="shared" si="0"/>
        <v>3941000</v>
      </c>
      <c r="J6" s="21">
        <v>2258333</v>
      </c>
      <c r="K6" s="68">
        <v>0.19</v>
      </c>
      <c r="L6" s="21">
        <f t="shared" si="1"/>
        <v>2687416</v>
      </c>
      <c r="N6" s="22">
        <f t="shared" ref="N6:N29" si="5">ROUND(STDEVA(E6:G6),0)</f>
        <v>45530</v>
      </c>
      <c r="P6" s="23">
        <f t="shared" si="2"/>
        <v>2.0160888584633E-2</v>
      </c>
      <c r="R6" s="24">
        <f t="shared" si="3"/>
        <v>2258333</v>
      </c>
      <c r="S6" s="25"/>
      <c r="T6" s="26"/>
      <c r="U6" s="27" t="s">
        <v>17</v>
      </c>
      <c r="W6" s="28">
        <f t="shared" si="4"/>
        <v>2258333</v>
      </c>
    </row>
    <row r="7" spans="1:26" ht="28.15" customHeight="1">
      <c r="A7" s="66">
        <v>4</v>
      </c>
      <c r="B7" s="3" t="s">
        <v>86</v>
      </c>
      <c r="C7" s="4" t="s">
        <v>2</v>
      </c>
      <c r="D7" s="4">
        <v>2</v>
      </c>
      <c r="E7" s="142">
        <f>'1. INSTALAR SABOGAL SAS'!E6*'ANÁLISIS COMPARATIVO DE PRECIOS'!D7</f>
        <v>360000</v>
      </c>
      <c r="F7" s="142">
        <f>' 2. AUTRONICS SAS '!E6*'ANÁLISIS COMPARATIVO DE PRECIOS'!D7</f>
        <v>365000</v>
      </c>
      <c r="G7" s="142">
        <f>'3. HM SOLUCIONES SAS'!E6*'ANÁLISIS COMPARATIVO DE PRECIOS'!D7</f>
        <v>369000</v>
      </c>
      <c r="H7" s="143">
        <f t="shared" si="0"/>
        <v>364667</v>
      </c>
      <c r="J7" s="21">
        <v>2232500</v>
      </c>
      <c r="K7" s="68">
        <v>0.19</v>
      </c>
      <c r="L7" s="21">
        <f t="shared" si="1"/>
        <v>2656675</v>
      </c>
      <c r="N7" s="22">
        <f t="shared" si="5"/>
        <v>4509</v>
      </c>
      <c r="P7" s="23">
        <f t="shared" si="2"/>
        <v>2.0197088465845467E-3</v>
      </c>
      <c r="R7" s="24">
        <f t="shared" si="3"/>
        <v>2232500</v>
      </c>
      <c r="S7" s="25"/>
      <c r="T7" s="26"/>
      <c r="U7" s="27" t="s">
        <v>17</v>
      </c>
      <c r="W7" s="28">
        <f t="shared" si="4"/>
        <v>2232500</v>
      </c>
    </row>
    <row r="8" spans="1:26" ht="24.6" customHeight="1">
      <c r="A8" s="66">
        <v>5</v>
      </c>
      <c r="B8" s="3" t="s">
        <v>78</v>
      </c>
      <c r="C8" s="4" t="s">
        <v>6</v>
      </c>
      <c r="D8" s="4">
        <v>228</v>
      </c>
      <c r="E8" s="142">
        <f>'1. INSTALAR SABOGAL SAS'!E7*'ANÁLISIS COMPARATIVO DE PRECIOS'!D8</f>
        <v>4218000</v>
      </c>
      <c r="F8" s="142">
        <f>' 2. AUTRONICS SAS '!E7*'ANÁLISIS COMPARATIVO DE PRECIOS'!D8</f>
        <v>4332000</v>
      </c>
      <c r="G8" s="142">
        <f>'3. HM SOLUCIONES SAS'!E7*'ANÁLISIS COMPARATIVO DE PRECIOS'!D8</f>
        <v>4104000</v>
      </c>
      <c r="H8" s="143">
        <f t="shared" si="0"/>
        <v>4218000</v>
      </c>
      <c r="J8" s="21">
        <v>4107000</v>
      </c>
      <c r="K8" s="68">
        <v>0.19</v>
      </c>
      <c r="L8" s="21">
        <f t="shared" si="1"/>
        <v>4887330</v>
      </c>
      <c r="N8" s="22">
        <f t="shared" si="5"/>
        <v>114000</v>
      </c>
      <c r="P8" s="23">
        <f t="shared" si="2"/>
        <v>2.7757487216946677E-2</v>
      </c>
      <c r="R8" s="24">
        <f t="shared" si="3"/>
        <v>4107000</v>
      </c>
      <c r="S8" s="25"/>
      <c r="T8" s="26"/>
      <c r="U8" s="27" t="s">
        <v>17</v>
      </c>
      <c r="W8" s="28">
        <f t="shared" si="4"/>
        <v>4107000</v>
      </c>
    </row>
    <row r="9" spans="1:26" ht="36" customHeight="1">
      <c r="A9" s="66">
        <v>6</v>
      </c>
      <c r="B9" s="3" t="s">
        <v>54</v>
      </c>
      <c r="C9" s="6" t="s">
        <v>37</v>
      </c>
      <c r="D9" s="4">
        <v>22</v>
      </c>
      <c r="E9" s="142">
        <f>'1. INSTALAR SABOGAL SAS'!E8*'ANÁLISIS COMPARATIVO DE PRECIOS'!D9</f>
        <v>172480</v>
      </c>
      <c r="F9" s="142">
        <f>' 2. AUTRONICS SAS '!E8*'ANÁLISIS COMPARATIVO DE PRECIOS'!D9</f>
        <v>176000</v>
      </c>
      <c r="G9" s="142">
        <f>'3. HM SOLUCIONES SAS'!E8*'ANÁLISIS COMPARATIVO DE PRECIOS'!D9</f>
        <v>165000</v>
      </c>
      <c r="H9" s="143">
        <f t="shared" si="0"/>
        <v>171160</v>
      </c>
      <c r="J9" s="21">
        <v>171160</v>
      </c>
      <c r="K9" s="68">
        <v>0.19</v>
      </c>
      <c r="L9" s="21">
        <f t="shared" si="1"/>
        <v>203680</v>
      </c>
      <c r="N9" s="22">
        <f t="shared" si="5"/>
        <v>5618</v>
      </c>
      <c r="P9" s="23">
        <f t="shared" si="2"/>
        <v>3.2823089506894138E-2</v>
      </c>
      <c r="R9" s="24">
        <f>IF(P9&lt;25%,J9,"CV MAYOR A 25%")</f>
        <v>171160</v>
      </c>
      <c r="S9" s="25"/>
      <c r="T9" s="26"/>
      <c r="U9" s="27" t="s">
        <v>17</v>
      </c>
      <c r="W9" s="28">
        <f>+R9</f>
        <v>171160</v>
      </c>
      <c r="Y9" s="74"/>
      <c r="Z9" s="74"/>
    </row>
    <row r="10" spans="1:26" ht="48.6" customHeight="1">
      <c r="A10" s="66">
        <v>7</v>
      </c>
      <c r="B10" s="3" t="s">
        <v>55</v>
      </c>
      <c r="C10" s="6" t="s">
        <v>24</v>
      </c>
      <c r="D10" s="4">
        <v>1</v>
      </c>
      <c r="E10" s="142">
        <f>'1. INSTALAR SABOGAL SAS'!E9*'ANÁLISIS COMPARATIVO DE PRECIOS'!D10</f>
        <v>358400</v>
      </c>
      <c r="F10" s="142">
        <f>' 2. AUTRONICS SAS '!E9*'ANÁLISIS COMPARATIVO DE PRECIOS'!D10</f>
        <v>340000</v>
      </c>
      <c r="G10" s="142">
        <f>'3. HM SOLUCIONES SAS'!E9*'ANÁLISIS COMPARATIVO DE PRECIOS'!D10</f>
        <v>350000</v>
      </c>
      <c r="H10" s="143">
        <f t="shared" si="0"/>
        <v>349467</v>
      </c>
      <c r="J10" s="21">
        <v>349467</v>
      </c>
      <c r="K10" s="68">
        <v>0.19</v>
      </c>
      <c r="L10" s="21">
        <f t="shared" si="1"/>
        <v>415866</v>
      </c>
      <c r="N10" s="22">
        <f t="shared" si="5"/>
        <v>9212</v>
      </c>
      <c r="P10" s="23">
        <f t="shared" si="2"/>
        <v>2.6360142731645619E-2</v>
      </c>
      <c r="R10" s="24">
        <f t="shared" si="3"/>
        <v>349467</v>
      </c>
      <c r="S10" s="25"/>
      <c r="T10" s="26"/>
      <c r="U10" s="27" t="s">
        <v>17</v>
      </c>
      <c r="W10" s="28">
        <f t="shared" si="4"/>
        <v>349467</v>
      </c>
    </row>
    <row r="11" spans="1:26" ht="46.9" customHeight="1">
      <c r="A11" s="66">
        <v>8</v>
      </c>
      <c r="B11" s="3" t="s">
        <v>56</v>
      </c>
      <c r="C11" s="4" t="s">
        <v>38</v>
      </c>
      <c r="D11" s="4">
        <v>1</v>
      </c>
      <c r="E11" s="142">
        <f>'1. INSTALAR SABOGAL SAS'!E10*'ANÁLISIS COMPARATIVO DE PRECIOS'!D11</f>
        <v>504000</v>
      </c>
      <c r="F11" s="142">
        <f>' 2. AUTRONICS SAS '!E10*'ANÁLISIS COMPARATIVO DE PRECIOS'!D11</f>
        <v>510000</v>
      </c>
      <c r="G11" s="142">
        <f>'3. HM SOLUCIONES SAS'!E10*'ANÁLISIS COMPARATIVO DE PRECIOS'!D11</f>
        <v>504000</v>
      </c>
      <c r="H11" s="143">
        <f t="shared" si="0"/>
        <v>506000</v>
      </c>
      <c r="J11" s="21">
        <v>506000</v>
      </c>
      <c r="K11" s="68">
        <v>0.19</v>
      </c>
      <c r="L11" s="21">
        <f t="shared" si="1"/>
        <v>602140</v>
      </c>
      <c r="N11" s="22">
        <f t="shared" si="5"/>
        <v>3464</v>
      </c>
      <c r="P11" s="23">
        <f t="shared" si="2"/>
        <v>6.8458498023715418E-3</v>
      </c>
      <c r="R11" s="24">
        <f t="shared" si="3"/>
        <v>506000</v>
      </c>
      <c r="S11" s="25"/>
      <c r="T11" s="26"/>
      <c r="U11" s="27" t="s">
        <v>17</v>
      </c>
      <c r="W11" s="28">
        <f t="shared" si="4"/>
        <v>506000</v>
      </c>
    </row>
    <row r="12" spans="1:26" ht="55.9" customHeight="1">
      <c r="A12" s="66">
        <v>9</v>
      </c>
      <c r="B12" s="3" t="s">
        <v>57</v>
      </c>
      <c r="C12" s="4" t="s">
        <v>24</v>
      </c>
      <c r="D12" s="4">
        <v>1</v>
      </c>
      <c r="E12" s="142">
        <f>'1. INSTALAR SABOGAL SAS'!E11*'ANÁLISIS COMPARATIVO DE PRECIOS'!D12</f>
        <v>3500000</v>
      </c>
      <c r="F12" s="142">
        <f>' 2. AUTRONICS SAS '!E11*'ANÁLISIS COMPARATIVO DE PRECIOS'!D12</f>
        <v>3600000</v>
      </c>
      <c r="G12" s="142">
        <f>'3. HM SOLUCIONES SAS'!E11*'ANÁLISIS COMPARATIVO DE PRECIOS'!D12</f>
        <v>3550000</v>
      </c>
      <c r="H12" s="143">
        <f t="shared" si="0"/>
        <v>3550000</v>
      </c>
      <c r="J12" s="21">
        <v>3550000</v>
      </c>
      <c r="K12" s="68">
        <v>0.19</v>
      </c>
      <c r="L12" s="21">
        <f t="shared" si="1"/>
        <v>4224500</v>
      </c>
      <c r="N12" s="22">
        <f t="shared" si="5"/>
        <v>50000</v>
      </c>
      <c r="P12" s="23">
        <f t="shared" si="2"/>
        <v>1.4084507042253521E-2</v>
      </c>
      <c r="R12" s="24">
        <f t="shared" si="3"/>
        <v>3550000</v>
      </c>
      <c r="S12" s="25"/>
      <c r="T12" s="26"/>
      <c r="U12" s="27" t="s">
        <v>17</v>
      </c>
      <c r="W12" s="28">
        <f t="shared" si="4"/>
        <v>3550000</v>
      </c>
    </row>
    <row r="13" spans="1:26" ht="47.45" customHeight="1">
      <c r="A13" s="66">
        <v>10</v>
      </c>
      <c r="B13" s="3" t="s">
        <v>58</v>
      </c>
      <c r="C13" s="4" t="s">
        <v>6</v>
      </c>
      <c r="D13" s="4">
        <v>18</v>
      </c>
      <c r="E13" s="142">
        <f>'1. INSTALAR SABOGAL SAS'!E12*'ANÁLISIS COMPARATIVO DE PRECIOS'!D13</f>
        <v>2116800</v>
      </c>
      <c r="F13" s="142">
        <f>' 2. AUTRONICS SAS '!E12*'ANÁLISIS COMPARATIVO DE PRECIOS'!D13</f>
        <v>2160000</v>
      </c>
      <c r="G13" s="142">
        <f>'3. HM SOLUCIONES SAS'!E12*'ANÁLISIS COMPARATIVO DE PRECIOS'!D13</f>
        <v>2133000</v>
      </c>
      <c r="H13" s="143">
        <f t="shared" si="0"/>
        <v>2136600</v>
      </c>
      <c r="J13" s="21">
        <v>2136600</v>
      </c>
      <c r="K13" s="68">
        <v>0.19</v>
      </c>
      <c r="L13" s="21">
        <f t="shared" si="1"/>
        <v>2542554</v>
      </c>
      <c r="N13" s="22">
        <f t="shared" si="5"/>
        <v>21824</v>
      </c>
      <c r="P13" s="23">
        <f t="shared" si="2"/>
        <v>1.0214359262379482E-2</v>
      </c>
      <c r="R13" s="24">
        <f t="shared" si="3"/>
        <v>2136600</v>
      </c>
      <c r="S13" s="25"/>
      <c r="T13" s="26"/>
      <c r="U13" s="27" t="s">
        <v>17</v>
      </c>
      <c r="W13" s="28">
        <f t="shared" si="4"/>
        <v>2136600</v>
      </c>
    </row>
    <row r="14" spans="1:26" ht="44.45" customHeight="1">
      <c r="A14" s="66">
        <v>11</v>
      </c>
      <c r="B14" s="3" t="s">
        <v>87</v>
      </c>
      <c r="C14" s="4" t="s">
        <v>2</v>
      </c>
      <c r="D14" s="4">
        <v>1</v>
      </c>
      <c r="E14" s="142">
        <f>'1. INSTALAR SABOGAL SAS'!E13*'ANÁLISIS COMPARATIVO DE PRECIOS'!D14</f>
        <v>798200</v>
      </c>
      <c r="F14" s="142">
        <f>' 2. AUTRONICS SAS '!E13*'ANÁLISIS COMPARATIVO DE PRECIOS'!D14</f>
        <v>800000</v>
      </c>
      <c r="G14" s="142">
        <f>'3. HM SOLUCIONES SAS'!E13*'ANÁLISIS COMPARATIVO DE PRECIOS'!D14</f>
        <v>790000</v>
      </c>
      <c r="H14" s="143">
        <f t="shared" si="0"/>
        <v>796067</v>
      </c>
      <c r="J14" s="21">
        <v>682567</v>
      </c>
      <c r="K14" s="68">
        <v>0.19</v>
      </c>
      <c r="L14" s="21">
        <f t="shared" si="1"/>
        <v>812255</v>
      </c>
      <c r="N14" s="22">
        <f t="shared" si="5"/>
        <v>5330</v>
      </c>
      <c r="P14" s="23">
        <f t="shared" si="2"/>
        <v>7.808757235553433E-3</v>
      </c>
      <c r="R14" s="24">
        <f t="shared" si="3"/>
        <v>682567</v>
      </c>
      <c r="S14" s="25"/>
      <c r="T14" s="26"/>
      <c r="U14" s="27" t="s">
        <v>17</v>
      </c>
      <c r="W14" s="28">
        <f t="shared" si="4"/>
        <v>682567</v>
      </c>
    </row>
    <row r="15" spans="1:26" ht="58.9" customHeight="1">
      <c r="A15" s="66">
        <v>12</v>
      </c>
      <c r="B15" s="3" t="s">
        <v>60</v>
      </c>
      <c r="C15" s="4" t="s">
        <v>6</v>
      </c>
      <c r="D15" s="4">
        <v>20</v>
      </c>
      <c r="E15" s="142">
        <f>'1. INSTALAR SABOGAL SAS'!E14*'ANÁLISIS COMPARATIVO DE PRECIOS'!D15</f>
        <v>2016000</v>
      </c>
      <c r="F15" s="142">
        <f>' 2. AUTRONICS SAS '!E14*'ANÁLISIS COMPARATIVO DE PRECIOS'!D15</f>
        <v>1960000</v>
      </c>
      <c r="G15" s="142">
        <f>'3. HM SOLUCIONES SAS'!E14*'ANÁLISIS COMPARATIVO DE PRECIOS'!D15</f>
        <v>1990000</v>
      </c>
      <c r="H15" s="143">
        <f t="shared" si="0"/>
        <v>1988667</v>
      </c>
      <c r="J15" s="21">
        <v>1988667</v>
      </c>
      <c r="K15" s="68">
        <v>0.19</v>
      </c>
      <c r="L15" s="21">
        <f t="shared" si="1"/>
        <v>2366514</v>
      </c>
      <c r="N15" s="22">
        <f t="shared" si="5"/>
        <v>28024</v>
      </c>
      <c r="P15" s="23">
        <f t="shared" si="2"/>
        <v>1.4091851476390969E-2</v>
      </c>
      <c r="R15" s="24">
        <f t="shared" si="3"/>
        <v>1988667</v>
      </c>
      <c r="S15" s="25"/>
      <c r="T15" s="26"/>
      <c r="U15" s="27" t="s">
        <v>17</v>
      </c>
      <c r="W15" s="28">
        <f t="shared" si="4"/>
        <v>1988667</v>
      </c>
    </row>
    <row r="16" spans="1:26" ht="72">
      <c r="A16" s="66">
        <v>13</v>
      </c>
      <c r="B16" s="3" t="s">
        <v>79</v>
      </c>
      <c r="C16" s="4" t="s">
        <v>24</v>
      </c>
      <c r="D16" s="4">
        <v>1</v>
      </c>
      <c r="E16" s="142">
        <f>'1. INSTALAR SABOGAL SAS'!E15*'ANÁLISIS COMPARATIVO DE PRECIOS'!D16</f>
        <v>753983</v>
      </c>
      <c r="F16" s="142">
        <f>' 2. AUTRONICS SAS '!E15*'ANÁLISIS COMPARATIVO DE PRECIOS'!D16</f>
        <v>755000</v>
      </c>
      <c r="G16" s="142">
        <f>'3. HM SOLUCIONES SAS'!E15*'ANÁLISIS COMPARATIVO DE PRECIOS'!D16</f>
        <v>745000</v>
      </c>
      <c r="H16" s="143">
        <f t="shared" si="0"/>
        <v>751328</v>
      </c>
      <c r="J16" s="21">
        <v>751328</v>
      </c>
      <c r="K16" s="68">
        <v>0.19</v>
      </c>
      <c r="L16" s="21">
        <f t="shared" si="1"/>
        <v>894080</v>
      </c>
      <c r="N16" s="22">
        <f t="shared" si="5"/>
        <v>5503</v>
      </c>
      <c r="P16" s="23">
        <f t="shared" si="2"/>
        <v>7.3243643255675285E-3</v>
      </c>
      <c r="R16" s="24">
        <f t="shared" si="3"/>
        <v>751328</v>
      </c>
      <c r="S16" s="25"/>
      <c r="T16" s="26"/>
      <c r="U16" s="27" t="s">
        <v>17</v>
      </c>
      <c r="W16" s="28">
        <f t="shared" si="4"/>
        <v>751328</v>
      </c>
    </row>
    <row r="17" spans="1:23" ht="46.15" customHeight="1">
      <c r="A17" s="66">
        <v>14</v>
      </c>
      <c r="B17" s="3" t="s">
        <v>62</v>
      </c>
      <c r="C17" s="4" t="s">
        <v>6</v>
      </c>
      <c r="D17" s="4">
        <v>2</v>
      </c>
      <c r="E17" s="142">
        <f>'1. INSTALAR SABOGAL SAS'!E16*'ANÁLISIS COMPARATIVO DE PRECIOS'!D17</f>
        <v>257600</v>
      </c>
      <c r="F17" s="142">
        <f>' 2. AUTRONICS SAS '!E16*'ANÁLISIS COMPARATIVO DE PRECIOS'!D17</f>
        <v>260000</v>
      </c>
      <c r="G17" s="142">
        <f>'3. HM SOLUCIONES SAS'!E16*'ANÁLISIS COMPARATIVO DE PRECIOS'!D17</f>
        <v>266000</v>
      </c>
      <c r="H17" s="143">
        <f t="shared" si="0"/>
        <v>261200</v>
      </c>
      <c r="J17" s="21">
        <v>261200</v>
      </c>
      <c r="K17" s="68">
        <v>0.19</v>
      </c>
      <c r="L17" s="21">
        <f t="shared" si="1"/>
        <v>310828</v>
      </c>
      <c r="N17" s="22">
        <f t="shared" si="5"/>
        <v>4327</v>
      </c>
      <c r="P17" s="23">
        <f t="shared" si="2"/>
        <v>1.6565849923430322E-2</v>
      </c>
      <c r="R17" s="24">
        <f t="shared" si="3"/>
        <v>261200</v>
      </c>
      <c r="S17" s="25"/>
      <c r="T17" s="26"/>
      <c r="U17" s="27" t="s">
        <v>17</v>
      </c>
      <c r="W17" s="28">
        <f t="shared" si="4"/>
        <v>261200</v>
      </c>
    </row>
    <row r="18" spans="1:23" ht="47.45" customHeight="1">
      <c r="A18" s="66">
        <v>15</v>
      </c>
      <c r="B18" s="3" t="s">
        <v>80</v>
      </c>
      <c r="C18" s="4" t="s">
        <v>24</v>
      </c>
      <c r="D18" s="4">
        <v>1</v>
      </c>
      <c r="E18" s="142">
        <f>'1. INSTALAR SABOGAL SAS'!E17*'ANÁLISIS COMPARATIVO DE PRECIOS'!D18</f>
        <v>520800</v>
      </c>
      <c r="F18" s="142">
        <f>' 2. AUTRONICS SAS '!E17*'ANÁLISIS COMPARATIVO DE PRECIOS'!D18</f>
        <v>515000</v>
      </c>
      <c r="G18" s="142">
        <f>'3. HM SOLUCIONES SAS'!E17*'ANÁLISIS COMPARATIVO DE PRECIOS'!D18</f>
        <v>518300</v>
      </c>
      <c r="H18" s="143">
        <f t="shared" si="0"/>
        <v>518033</v>
      </c>
      <c r="J18" s="21">
        <v>518033</v>
      </c>
      <c r="K18" s="68">
        <v>0.19</v>
      </c>
      <c r="L18" s="21">
        <f t="shared" si="1"/>
        <v>616459</v>
      </c>
      <c r="N18" s="22">
        <f t="shared" si="5"/>
        <v>2909</v>
      </c>
      <c r="P18" s="23">
        <f t="shared" si="2"/>
        <v>5.6154723733816189E-3</v>
      </c>
      <c r="R18" s="24">
        <f t="shared" si="3"/>
        <v>518033</v>
      </c>
      <c r="S18" s="25"/>
      <c r="T18" s="26"/>
      <c r="U18" s="27" t="s">
        <v>17</v>
      </c>
      <c r="W18" s="28">
        <f t="shared" si="4"/>
        <v>518033</v>
      </c>
    </row>
    <row r="19" spans="1:23" ht="36.6" customHeight="1">
      <c r="A19" s="66">
        <v>16</v>
      </c>
      <c r="B19" s="3" t="s">
        <v>64</v>
      </c>
      <c r="C19" s="4" t="s">
        <v>6</v>
      </c>
      <c r="D19" s="4">
        <v>12</v>
      </c>
      <c r="E19" s="142">
        <f>'1. INSTALAR SABOGAL SAS'!E18*'ANÁLISIS COMPARATIVO DE PRECIOS'!D19</f>
        <v>1500000</v>
      </c>
      <c r="F19" s="142">
        <f>' 2. AUTRONICS SAS '!E18*'ANÁLISIS COMPARATIVO DE PRECIOS'!D19</f>
        <v>1560000</v>
      </c>
      <c r="G19" s="142">
        <f>'3. HM SOLUCIONES SAS'!E18*'ANÁLISIS COMPARATIVO DE PRECIOS'!D19</f>
        <v>1500000</v>
      </c>
      <c r="H19" s="143">
        <f t="shared" si="0"/>
        <v>1520000</v>
      </c>
      <c r="J19" s="21">
        <v>1520000</v>
      </c>
      <c r="K19" s="68">
        <v>0.19</v>
      </c>
      <c r="L19" s="21">
        <f t="shared" si="1"/>
        <v>1808800</v>
      </c>
      <c r="N19" s="22">
        <f t="shared" si="5"/>
        <v>34641</v>
      </c>
      <c r="P19" s="23">
        <f t="shared" si="2"/>
        <v>2.2790131578947367E-2</v>
      </c>
      <c r="R19" s="24">
        <f t="shared" si="3"/>
        <v>1520000</v>
      </c>
      <c r="S19" s="25"/>
      <c r="T19" s="26"/>
      <c r="U19" s="27" t="s">
        <v>17</v>
      </c>
      <c r="W19" s="28">
        <f t="shared" si="4"/>
        <v>1520000</v>
      </c>
    </row>
    <row r="20" spans="1:23" ht="61.9" customHeight="1">
      <c r="A20" s="66">
        <v>17</v>
      </c>
      <c r="B20" s="3" t="s">
        <v>81</v>
      </c>
      <c r="C20" s="4" t="s">
        <v>24</v>
      </c>
      <c r="D20" s="4">
        <v>1</v>
      </c>
      <c r="E20" s="142">
        <f>'1. INSTALAR SABOGAL SAS'!E19*'ANÁLISIS COMPARATIVO DE PRECIOS'!D20</f>
        <v>548800</v>
      </c>
      <c r="F20" s="142">
        <f>' 2. AUTRONICS SAS '!E19*'ANÁLISIS COMPARATIVO DE PRECIOS'!D20</f>
        <v>550000</v>
      </c>
      <c r="G20" s="142">
        <f>'3. HM SOLUCIONES SAS'!E19*'ANÁLISIS COMPARATIVO DE PRECIOS'!D20</f>
        <v>555000</v>
      </c>
      <c r="H20" s="143">
        <f t="shared" si="0"/>
        <v>551267</v>
      </c>
      <c r="J20" s="21">
        <v>551267</v>
      </c>
      <c r="K20" s="68">
        <v>0.19</v>
      </c>
      <c r="L20" s="21">
        <f t="shared" si="1"/>
        <v>656008</v>
      </c>
      <c r="N20" s="22">
        <f t="shared" si="5"/>
        <v>3288</v>
      </c>
      <c r="P20" s="23">
        <f t="shared" si="2"/>
        <v>5.9644419129024594E-3</v>
      </c>
      <c r="R20" s="24">
        <f t="shared" si="3"/>
        <v>551267</v>
      </c>
      <c r="S20" s="25"/>
      <c r="T20" s="26"/>
      <c r="U20" s="27" t="s">
        <v>17</v>
      </c>
      <c r="W20" s="28">
        <f t="shared" si="4"/>
        <v>551267</v>
      </c>
    </row>
    <row r="21" spans="1:23" ht="49.9" customHeight="1">
      <c r="A21" s="66">
        <v>18</v>
      </c>
      <c r="B21" s="3" t="s">
        <v>66</v>
      </c>
      <c r="C21" s="4" t="s">
        <v>37</v>
      </c>
      <c r="D21" s="4">
        <v>85</v>
      </c>
      <c r="E21" s="142">
        <f>'1. INSTALAR SABOGAL SAS'!E20*'ANÁLISIS COMPARATIVO DE PRECIOS'!D21</f>
        <v>348500</v>
      </c>
      <c r="F21" s="142">
        <f>' 2. AUTRONICS SAS '!E20*'ANÁLISIS COMPARATIVO DE PRECIOS'!D21</f>
        <v>382500</v>
      </c>
      <c r="G21" s="142">
        <f>'3. HM SOLUCIONES SAS'!E20*'ANÁLISIS COMPARATIVO DE PRECIOS'!D21</f>
        <v>378250</v>
      </c>
      <c r="H21" s="143">
        <f t="shared" si="0"/>
        <v>369750</v>
      </c>
      <c r="J21" s="21">
        <v>369750</v>
      </c>
      <c r="K21" s="68">
        <v>0.19</v>
      </c>
      <c r="L21" s="21">
        <f t="shared" si="1"/>
        <v>440003</v>
      </c>
      <c r="N21" s="22">
        <f t="shared" si="5"/>
        <v>18525</v>
      </c>
      <c r="P21" s="23">
        <f t="shared" si="2"/>
        <v>5.0101419878296145E-2</v>
      </c>
      <c r="R21" s="24">
        <f t="shared" si="3"/>
        <v>369750</v>
      </c>
      <c r="S21" s="25"/>
      <c r="T21" s="26"/>
      <c r="U21" s="27" t="s">
        <v>17</v>
      </c>
      <c r="W21" s="28">
        <f t="shared" si="4"/>
        <v>369750</v>
      </c>
    </row>
    <row r="22" spans="1:23" ht="39" customHeight="1">
      <c r="A22" s="66">
        <v>19</v>
      </c>
      <c r="B22" s="3" t="s">
        <v>82</v>
      </c>
      <c r="C22" s="4" t="s">
        <v>24</v>
      </c>
      <c r="D22" s="4">
        <v>6</v>
      </c>
      <c r="E22" s="142">
        <f>'1. INSTALAR SABOGAL SAS'!E21*'ANÁLISIS COMPARATIVO DE PRECIOS'!D22</f>
        <v>754800</v>
      </c>
      <c r="F22" s="142">
        <f>' 2. AUTRONICS SAS '!E21*'ANÁLISIS COMPARATIVO DE PRECIOS'!D22</f>
        <v>756000</v>
      </c>
      <c r="G22" s="142">
        <f>'3. HM SOLUCIONES SAS'!E21*'ANÁLISIS COMPARATIVO DE PRECIOS'!D22</f>
        <v>762000</v>
      </c>
      <c r="H22" s="143">
        <f t="shared" si="0"/>
        <v>757600</v>
      </c>
      <c r="J22" s="21">
        <v>757600</v>
      </c>
      <c r="K22" s="68">
        <v>0.19</v>
      </c>
      <c r="L22" s="21">
        <f t="shared" si="1"/>
        <v>901544</v>
      </c>
      <c r="N22" s="22">
        <f t="shared" si="5"/>
        <v>3857</v>
      </c>
      <c r="P22" s="23">
        <f t="shared" si="2"/>
        <v>5.091077085533263E-3</v>
      </c>
      <c r="R22" s="24">
        <f>IF(P22&lt;25%,J22,"CV MAYOR A 25%")</f>
        <v>757600</v>
      </c>
      <c r="S22" s="25"/>
      <c r="T22" s="26"/>
      <c r="U22" s="27" t="s">
        <v>17</v>
      </c>
      <c r="W22" s="28">
        <f t="shared" si="4"/>
        <v>757600</v>
      </c>
    </row>
    <row r="23" spans="1:23" ht="37.9" customHeight="1">
      <c r="A23" s="66">
        <v>20</v>
      </c>
      <c r="B23" s="3" t="s">
        <v>83</v>
      </c>
      <c r="C23" s="4" t="s">
        <v>6</v>
      </c>
      <c r="D23" s="4">
        <v>35</v>
      </c>
      <c r="E23" s="142">
        <f>'1. INSTALAR SABOGAL SAS'!E22*'ANÁLISIS COMPARATIVO DE PRECIOS'!D23</f>
        <v>547050</v>
      </c>
      <c r="F23" s="142">
        <f>' 2. AUTRONICS SAS '!E22*'ANÁLISIS COMPARATIVO DE PRECIOS'!D23</f>
        <v>560000</v>
      </c>
      <c r="G23" s="142">
        <f>'3. HM SOLUCIONES SAS'!E22*'ANÁLISIS COMPARATIVO DE PRECIOS'!D23</f>
        <v>602000</v>
      </c>
      <c r="H23" s="143">
        <f t="shared" si="0"/>
        <v>569683</v>
      </c>
      <c r="J23" s="21">
        <v>569683</v>
      </c>
      <c r="K23" s="68">
        <v>0.19</v>
      </c>
      <c r="L23" s="21">
        <f t="shared" si="1"/>
        <v>677923</v>
      </c>
      <c r="N23" s="22">
        <f t="shared" si="5"/>
        <v>28726</v>
      </c>
      <c r="P23" s="23">
        <f t="shared" si="2"/>
        <v>5.042453434629434E-2</v>
      </c>
      <c r="R23" s="24">
        <f t="shared" ref="R23:R29" si="6">IF(P23&lt;25%,J23,"CV MAYOR A 25%")</f>
        <v>569683</v>
      </c>
      <c r="S23" s="25"/>
      <c r="T23" s="26"/>
      <c r="U23" s="27" t="s">
        <v>17</v>
      </c>
      <c r="W23" s="28">
        <f t="shared" si="4"/>
        <v>569683</v>
      </c>
    </row>
    <row r="24" spans="1:23" ht="37.15" customHeight="1">
      <c r="A24" s="66">
        <v>21</v>
      </c>
      <c r="B24" s="3" t="s">
        <v>84</v>
      </c>
      <c r="C24" s="4" t="s">
        <v>49</v>
      </c>
      <c r="D24" s="4">
        <v>3</v>
      </c>
      <c r="E24" s="142">
        <f>'1. INSTALAR SABOGAL SAS'!E23*'ANÁLISIS COMPARATIVO DE PRECIOS'!D24</f>
        <v>255600</v>
      </c>
      <c r="F24" s="142">
        <f>' 2. AUTRONICS SAS '!E23*'ANÁLISIS COMPARATIVO DE PRECIOS'!D24</f>
        <v>258000</v>
      </c>
      <c r="G24" s="142">
        <f>'3. HM SOLUCIONES SAS'!E23*'ANÁLISIS COMPARATIVO DE PRECIOS'!D24</f>
        <v>262500</v>
      </c>
      <c r="H24" s="143">
        <f t="shared" si="0"/>
        <v>258700</v>
      </c>
      <c r="J24" s="21">
        <v>258700</v>
      </c>
      <c r="K24" s="68">
        <v>0.19</v>
      </c>
      <c r="L24" s="21">
        <f t="shared" si="1"/>
        <v>307853</v>
      </c>
      <c r="N24" s="22">
        <f t="shared" si="5"/>
        <v>3503</v>
      </c>
      <c r="P24" s="23">
        <f t="shared" si="2"/>
        <v>1.3540780827212988E-2</v>
      </c>
      <c r="R24" s="24">
        <f t="shared" si="6"/>
        <v>258700</v>
      </c>
      <c r="S24" s="25"/>
      <c r="T24" s="26"/>
      <c r="U24" s="27" t="s">
        <v>17</v>
      </c>
      <c r="W24" s="28">
        <f t="shared" si="4"/>
        <v>258700</v>
      </c>
    </row>
    <row r="25" spans="1:23" ht="48" customHeight="1">
      <c r="A25" s="66">
        <v>22</v>
      </c>
      <c r="B25" s="3" t="s">
        <v>85</v>
      </c>
      <c r="C25" s="4" t="s">
        <v>49</v>
      </c>
      <c r="D25" s="4">
        <v>8</v>
      </c>
      <c r="E25" s="142">
        <f>'1. INSTALAR SABOGAL SAS'!E24*'ANÁLISIS COMPARATIVO DE PRECIOS'!D25</f>
        <v>1000000</v>
      </c>
      <c r="F25" s="142">
        <f>' 2. AUTRONICS SAS '!E24*'ANÁLISIS COMPARATIVO DE PRECIOS'!D25</f>
        <v>1040000</v>
      </c>
      <c r="G25" s="142">
        <f>'3. HM SOLUCIONES SAS'!E24*'ANÁLISIS COMPARATIVO DE PRECIOS'!D25</f>
        <v>1028000</v>
      </c>
      <c r="H25" s="143">
        <f t="shared" si="0"/>
        <v>1022667</v>
      </c>
      <c r="J25" s="21">
        <v>1022667</v>
      </c>
      <c r="K25" s="68">
        <v>0.19</v>
      </c>
      <c r="L25" s="21">
        <f t="shared" si="1"/>
        <v>1216974</v>
      </c>
      <c r="N25" s="22">
        <f t="shared" si="5"/>
        <v>20526</v>
      </c>
      <c r="P25" s="23">
        <f t="shared" si="2"/>
        <v>2.007104952051841E-2</v>
      </c>
      <c r="R25" s="24">
        <f t="shared" si="6"/>
        <v>1022667</v>
      </c>
      <c r="S25" s="25"/>
      <c r="T25" s="26"/>
      <c r="U25" s="27" t="s">
        <v>17</v>
      </c>
      <c r="W25" s="28">
        <f t="shared" si="4"/>
        <v>1022667</v>
      </c>
    </row>
    <row r="26" spans="1:23" ht="47.45" customHeight="1">
      <c r="A26" s="66">
        <v>23</v>
      </c>
      <c r="B26" s="3" t="s">
        <v>70</v>
      </c>
      <c r="C26" s="4" t="s">
        <v>49</v>
      </c>
      <c r="D26" s="4">
        <v>1</v>
      </c>
      <c r="E26" s="142">
        <f>'1. INSTALAR SABOGAL SAS'!E25*'ANÁLISIS COMPARATIVO DE PRECIOS'!D26</f>
        <v>2798500</v>
      </c>
      <c r="F26" s="142">
        <f>' 2. AUTRONICS SAS '!E25*'ANÁLISIS COMPARATIVO DE PRECIOS'!D26</f>
        <v>2750000</v>
      </c>
      <c r="G26" s="142">
        <f>'3. HM SOLUCIONES SAS'!E25*'ANÁLISIS COMPARATIVO DE PRECIOS'!D26</f>
        <v>2785000</v>
      </c>
      <c r="H26" s="143">
        <f t="shared" si="0"/>
        <v>2777833</v>
      </c>
      <c r="J26" s="21">
        <v>2777833</v>
      </c>
      <c r="K26" s="68">
        <v>0.19</v>
      </c>
      <c r="L26" s="21">
        <f t="shared" si="1"/>
        <v>3305621</v>
      </c>
      <c r="N26" s="22">
        <f t="shared" si="5"/>
        <v>25032</v>
      </c>
      <c r="P26" s="23">
        <f t="shared" si="2"/>
        <v>9.0113408545438121E-3</v>
      </c>
      <c r="R26" s="24">
        <f t="shared" si="6"/>
        <v>2777833</v>
      </c>
      <c r="S26" s="25"/>
      <c r="T26" s="26"/>
      <c r="U26" s="27" t="s">
        <v>17</v>
      </c>
      <c r="W26" s="28">
        <f t="shared" si="4"/>
        <v>2777833</v>
      </c>
    </row>
    <row r="27" spans="1:23" ht="47.45" customHeight="1">
      <c r="A27" s="66">
        <v>24</v>
      </c>
      <c r="B27" s="3" t="s">
        <v>71</v>
      </c>
      <c r="C27" s="4" t="s">
        <v>49</v>
      </c>
      <c r="D27" s="4">
        <v>1</v>
      </c>
      <c r="E27" s="142">
        <f>'1. INSTALAR SABOGAL SAS'!E26*'ANÁLISIS COMPARATIVO DE PRECIOS'!D27</f>
        <v>2057819</v>
      </c>
      <c r="F27" s="142">
        <f>' 2. AUTRONICS SAS '!E26*'ANÁLISIS COMPARATIVO DE PRECIOS'!D27</f>
        <v>2060000</v>
      </c>
      <c r="G27" s="142">
        <f>'3. HM SOLUCIONES SAS'!E26*'ANÁLISIS COMPARATIVO DE PRECIOS'!D27</f>
        <v>2050000</v>
      </c>
      <c r="H27" s="143">
        <f t="shared" si="0"/>
        <v>2055940</v>
      </c>
      <c r="J27" s="21">
        <v>2055940</v>
      </c>
      <c r="K27" s="68">
        <v>0.19</v>
      </c>
      <c r="L27" s="21">
        <f t="shared" si="1"/>
        <v>2446569</v>
      </c>
      <c r="N27" s="22">
        <f t="shared" si="5"/>
        <v>5258</v>
      </c>
      <c r="P27" s="23">
        <f t="shared" si="2"/>
        <v>2.5574676303783185E-3</v>
      </c>
      <c r="R27" s="24">
        <f t="shared" si="6"/>
        <v>2055940</v>
      </c>
      <c r="S27" s="25"/>
      <c r="T27" s="26"/>
      <c r="U27" s="27" t="s">
        <v>17</v>
      </c>
      <c r="W27" s="28">
        <f t="shared" si="4"/>
        <v>2055940</v>
      </c>
    </row>
    <row r="28" spans="1:23" ht="48.6" customHeight="1">
      <c r="A28" s="66">
        <v>25</v>
      </c>
      <c r="B28" s="3" t="s">
        <v>72</v>
      </c>
      <c r="C28" s="4" t="s">
        <v>49</v>
      </c>
      <c r="D28" s="4">
        <v>1</v>
      </c>
      <c r="E28" s="142">
        <f>'1. INSTALAR SABOGAL SAS'!E27*'ANÁLISIS COMPARATIVO DE PRECIOS'!D28</f>
        <v>1506893</v>
      </c>
      <c r="F28" s="142">
        <f>' 2. AUTRONICS SAS '!E27*'ANÁLISIS COMPARATIVO DE PRECIOS'!D28</f>
        <v>1510000</v>
      </c>
      <c r="G28" s="142">
        <f>'3. HM SOLUCIONES SAS'!E27*'ANÁLISIS COMPARATIVO DE PRECIOS'!D28</f>
        <v>1520000</v>
      </c>
      <c r="H28" s="143">
        <f t="shared" si="0"/>
        <v>1512298</v>
      </c>
      <c r="J28" s="21">
        <v>1512198</v>
      </c>
      <c r="K28" s="68">
        <v>0.19</v>
      </c>
      <c r="L28" s="21">
        <f t="shared" si="1"/>
        <v>1799516</v>
      </c>
      <c r="N28" s="22">
        <f t="shared" si="5"/>
        <v>6849</v>
      </c>
      <c r="P28" s="23">
        <f t="shared" si="2"/>
        <v>4.529168799323898E-3</v>
      </c>
      <c r="R28" s="24">
        <f t="shared" si="6"/>
        <v>1512198</v>
      </c>
      <c r="S28" s="25"/>
      <c r="T28" s="26"/>
      <c r="U28" s="27" t="s">
        <v>17</v>
      </c>
      <c r="W28" s="28">
        <f t="shared" si="4"/>
        <v>1512198</v>
      </c>
    </row>
    <row r="29" spans="1:23" ht="27" customHeight="1" thickBot="1">
      <c r="A29" s="66">
        <v>26</v>
      </c>
      <c r="B29" s="3" t="s">
        <v>48</v>
      </c>
      <c r="C29" s="75" t="s">
        <v>2</v>
      </c>
      <c r="D29" s="75">
        <v>5</v>
      </c>
      <c r="E29" s="142">
        <f>'1. INSTALAR SABOGAL SAS'!E28*'ANÁLISIS COMPARATIVO DE PRECIOS'!D29</f>
        <v>1250000</v>
      </c>
      <c r="F29" s="142">
        <f>' 2. AUTRONICS SAS '!E28*'ANÁLISIS COMPARATIVO DE PRECIOS'!D29</f>
        <v>1225000</v>
      </c>
      <c r="G29" s="142">
        <f>'3. HM SOLUCIONES SAS'!E28*'ANÁLISIS COMPARATIVO DE PRECIOS'!D29</f>
        <v>1327500</v>
      </c>
      <c r="H29" s="143">
        <f t="shared" si="0"/>
        <v>1267500</v>
      </c>
      <c r="J29" s="21">
        <v>1267500</v>
      </c>
      <c r="K29" s="68">
        <v>0.19</v>
      </c>
      <c r="L29" s="21">
        <f t="shared" si="1"/>
        <v>1508325</v>
      </c>
      <c r="N29" s="24">
        <f t="shared" si="5"/>
        <v>53444</v>
      </c>
      <c r="P29" s="23">
        <f t="shared" si="2"/>
        <v>4.2164891518737674E-2</v>
      </c>
      <c r="R29" s="24">
        <f t="shared" si="6"/>
        <v>1267500</v>
      </c>
      <c r="S29" s="25"/>
      <c r="T29" s="26"/>
      <c r="U29" s="27" t="s">
        <v>17</v>
      </c>
      <c r="W29" s="28">
        <f t="shared" si="4"/>
        <v>1267500</v>
      </c>
    </row>
    <row r="30" spans="1:23" ht="13.5" customHeight="1" thickBot="1">
      <c r="A30" s="67"/>
      <c r="B30" s="113" t="s">
        <v>34</v>
      </c>
      <c r="C30" s="113"/>
      <c r="D30" s="113"/>
      <c r="E30" s="113"/>
      <c r="F30" s="113"/>
      <c r="G30" s="113"/>
      <c r="H30" s="144">
        <f>SUM(H4:H29)</f>
        <v>33045110</v>
      </c>
      <c r="J30" s="111" t="s">
        <v>33</v>
      </c>
      <c r="K30" s="112"/>
      <c r="L30" s="69">
        <f>SUM(L4:L29)</f>
        <v>39276756</v>
      </c>
    </row>
    <row r="33" spans="2:4" ht="13.15" customHeight="1">
      <c r="B33" s="12" t="s">
        <v>40</v>
      </c>
      <c r="C33" s="109">
        <f>SUM('ANÁLISIS COMPARATIVO DE PRECIOS'!E4:E29)</f>
        <v>32878474</v>
      </c>
      <c r="D33" s="109"/>
    </row>
    <row r="34" spans="2:4" ht="13.15" customHeight="1">
      <c r="B34" s="12" t="s">
        <v>41</v>
      </c>
      <c r="C34" s="109">
        <f>SUM(F4:F29)</f>
        <v>33185500</v>
      </c>
      <c r="D34" s="109"/>
    </row>
    <row r="35" spans="2:4" ht="13.15" customHeight="1">
      <c r="B35" s="12" t="s">
        <v>42</v>
      </c>
      <c r="C35" s="109">
        <f>SUM(G4:G29)</f>
        <v>33071350</v>
      </c>
      <c r="D35" s="109"/>
    </row>
    <row r="36" spans="2:4" ht="13.15" customHeight="1">
      <c r="B36" s="70" t="s">
        <v>36</v>
      </c>
      <c r="C36" s="110">
        <f>AVERAGE(C33:D35)</f>
        <v>33045108</v>
      </c>
      <c r="D36" s="110"/>
    </row>
  </sheetData>
  <mergeCells count="12">
    <mergeCell ref="C33:D33"/>
    <mergeCell ref="C34:D34"/>
    <mergeCell ref="C35:D35"/>
    <mergeCell ref="C36:D36"/>
    <mergeCell ref="J30:K30"/>
    <mergeCell ref="B30:G30"/>
    <mergeCell ref="A1:H1"/>
    <mergeCell ref="A2:A3"/>
    <mergeCell ref="B2:B3"/>
    <mergeCell ref="C2:C3"/>
    <mergeCell ref="H2:H3"/>
    <mergeCell ref="D2:D3"/>
  </mergeCells>
  <phoneticPr fontId="16" type="noConversion"/>
  <conditionalFormatting sqref="P4:P29">
    <cfRule type="colorScale" priority="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>
    <pageSetUpPr fitToPage="1"/>
  </sheetPr>
  <dimension ref="B1:Q40"/>
  <sheetViews>
    <sheetView tabSelected="1" view="pageBreakPreview" topLeftCell="A25" zoomScale="130" zoomScaleNormal="100" zoomScaleSheetLayoutView="130" workbookViewId="0">
      <selection activeCell="D34" sqref="D34"/>
    </sheetView>
  </sheetViews>
  <sheetFormatPr baseColWidth="10" defaultColWidth="12" defaultRowHeight="11.25"/>
  <cols>
    <col min="1" max="2" width="0.83203125" style="29" customWidth="1"/>
    <col min="3" max="3" width="5.6640625" style="30" customWidth="1"/>
    <col min="4" max="4" width="49.83203125" style="31" customWidth="1"/>
    <col min="5" max="5" width="9.6640625" style="32" customWidth="1"/>
    <col min="6" max="6" width="5.5" style="33" customWidth="1"/>
    <col min="7" max="7" width="15.5" style="152" customWidth="1"/>
    <col min="8" max="8" width="5.33203125" style="32" bestFit="1" customWidth="1"/>
    <col min="9" max="9" width="11.6640625" style="146" bestFit="1" customWidth="1"/>
    <col min="10" max="10" width="14" style="146" bestFit="1" customWidth="1"/>
    <col min="11" max="11" width="14.83203125" style="156" customWidth="1"/>
    <col min="12" max="13" width="1.1640625" style="29" customWidth="1"/>
    <col min="14" max="14" width="20.5" style="29" bestFit="1" customWidth="1"/>
    <col min="15" max="15" width="20.5" style="29" customWidth="1"/>
    <col min="16" max="16" width="19.5" style="34" customWidth="1"/>
    <col min="17" max="17" width="16.33203125" style="29" bestFit="1" customWidth="1"/>
    <col min="18" max="18" width="18.5" style="29" customWidth="1"/>
    <col min="19" max="16384" width="12" style="29"/>
  </cols>
  <sheetData>
    <row r="1" spans="2:17" ht="9" customHeight="1" thickBot="1"/>
    <row r="2" spans="2:17" ht="9" customHeight="1" thickTop="1" thickBot="1">
      <c r="B2" s="35"/>
      <c r="C2" s="36"/>
      <c r="D2" s="37"/>
      <c r="E2" s="38"/>
      <c r="F2" s="39"/>
      <c r="G2" s="153"/>
      <c r="H2" s="38"/>
      <c r="I2" s="147"/>
      <c r="J2" s="147"/>
      <c r="K2" s="157"/>
      <c r="L2" s="40"/>
    </row>
    <row r="3" spans="2:17" ht="46.5" customHeight="1">
      <c r="B3" s="41"/>
      <c r="C3" s="114"/>
      <c r="D3" s="115"/>
      <c r="E3" s="115"/>
      <c r="F3" s="115"/>
      <c r="G3" s="115"/>
      <c r="H3" s="115"/>
      <c r="I3" s="115"/>
      <c r="J3" s="115"/>
      <c r="K3" s="116"/>
      <c r="L3" s="42"/>
      <c r="N3" s="43"/>
      <c r="O3" s="43"/>
    </row>
    <row r="4" spans="2:17" ht="12" thickBot="1">
      <c r="B4" s="41"/>
      <c r="C4" s="117" t="s">
        <v>28</v>
      </c>
      <c r="D4" s="118"/>
      <c r="E4" s="118"/>
      <c r="F4" s="118"/>
      <c r="G4" s="118"/>
      <c r="H4" s="118"/>
      <c r="I4" s="118"/>
      <c r="J4" s="118"/>
      <c r="K4" s="119"/>
      <c r="L4" s="42"/>
      <c r="N4" s="43"/>
      <c r="O4" s="43"/>
    </row>
    <row r="5" spans="2:17" ht="28.5" customHeight="1" thickBot="1">
      <c r="B5" s="41"/>
      <c r="C5" s="120"/>
      <c r="D5" s="121"/>
      <c r="E5" s="121"/>
      <c r="F5" s="121"/>
      <c r="G5" s="121"/>
      <c r="H5" s="121"/>
      <c r="I5" s="121"/>
      <c r="J5" s="121"/>
      <c r="K5" s="122"/>
      <c r="L5" s="42"/>
      <c r="N5" s="43"/>
      <c r="O5" s="43"/>
    </row>
    <row r="6" spans="2:17" s="47" customFormat="1" ht="45.75" thickBot="1">
      <c r="B6" s="44"/>
      <c r="C6" s="45" t="s">
        <v>0</v>
      </c>
      <c r="D6" s="62" t="s">
        <v>27</v>
      </c>
      <c r="E6" s="63" t="s">
        <v>24</v>
      </c>
      <c r="F6" s="64" t="s">
        <v>26</v>
      </c>
      <c r="G6" s="148" t="s">
        <v>18</v>
      </c>
      <c r="H6" s="65" t="s">
        <v>19</v>
      </c>
      <c r="I6" s="158" t="s">
        <v>20</v>
      </c>
      <c r="J6" s="158" t="s">
        <v>21</v>
      </c>
      <c r="K6" s="159" t="s">
        <v>25</v>
      </c>
      <c r="L6" s="46"/>
      <c r="N6" s="48"/>
      <c r="O6" s="48"/>
      <c r="P6" s="49"/>
    </row>
    <row r="7" spans="2:17" ht="48.75" customHeight="1">
      <c r="B7" s="41"/>
      <c r="C7" s="61">
        <v>1</v>
      </c>
      <c r="D7" s="88" t="s">
        <v>50</v>
      </c>
      <c r="E7" s="79" t="s">
        <v>6</v>
      </c>
      <c r="F7" s="79">
        <v>21</v>
      </c>
      <c r="G7" s="149">
        <f>'ANÁLISIS COMPARATIVO DE PRECIOS'!H4/'ANÁLISIS COMPARATIVO DE PRECIOS'!D4</f>
        <v>18273</v>
      </c>
      <c r="H7" s="51">
        <v>0.19</v>
      </c>
      <c r="I7" s="160">
        <f>+G7*H7</f>
        <v>3471.87</v>
      </c>
      <c r="J7" s="160">
        <f>G7+I7</f>
        <v>21744.87</v>
      </c>
      <c r="K7" s="149">
        <f>ROUND((J7*F7),0)</f>
        <v>456642</v>
      </c>
      <c r="L7" s="42"/>
      <c r="N7" s="50"/>
      <c r="O7" s="50"/>
      <c r="P7" s="34">
        <f>O7+G7</f>
        <v>18273</v>
      </c>
      <c r="Q7" s="34">
        <f>ROUND((G7+I7)*F7,0)</f>
        <v>456642</v>
      </c>
    </row>
    <row r="8" spans="2:17" ht="27" customHeight="1">
      <c r="B8" s="41"/>
      <c r="C8" s="20">
        <v>2</v>
      </c>
      <c r="D8" s="88" t="s">
        <v>51</v>
      </c>
      <c r="E8" s="79" t="s">
        <v>6</v>
      </c>
      <c r="F8" s="79">
        <v>15</v>
      </c>
      <c r="G8" s="149">
        <f>'ANÁLISIS COMPARATIVO DE PRECIOS'!H5/'ANÁLISIS COMPARATIVO DE PRECIOS'!D5</f>
        <v>29730</v>
      </c>
      <c r="H8" s="51">
        <v>0.19</v>
      </c>
      <c r="I8" s="160">
        <f t="shared" ref="I8:I32" si="0">+G8*H8</f>
        <v>5648.7</v>
      </c>
      <c r="J8" s="160">
        <f t="shared" ref="J8:J32" si="1">G8+I8</f>
        <v>35378.699999999997</v>
      </c>
      <c r="K8" s="149">
        <f t="shared" ref="K8:K32" si="2">ROUND((J8*F8),0)</f>
        <v>530681</v>
      </c>
      <c r="L8" s="42"/>
      <c r="N8" s="50"/>
      <c r="O8" s="50"/>
    </row>
    <row r="9" spans="2:17" ht="50.25" customHeight="1">
      <c r="B9" s="41"/>
      <c r="C9" s="20">
        <v>3</v>
      </c>
      <c r="D9" s="88" t="s">
        <v>52</v>
      </c>
      <c r="E9" s="79" t="s">
        <v>2</v>
      </c>
      <c r="F9" s="79">
        <v>6</v>
      </c>
      <c r="G9" s="149">
        <f>'ANÁLISIS COMPARATIVO DE PRECIOS'!H6/'ANÁLISIS COMPARATIVO DE PRECIOS'!D6</f>
        <v>656833.33333333337</v>
      </c>
      <c r="H9" s="51">
        <v>0.19</v>
      </c>
      <c r="I9" s="160">
        <f t="shared" si="0"/>
        <v>124798.33333333334</v>
      </c>
      <c r="J9" s="160">
        <f t="shared" si="1"/>
        <v>781631.66666666674</v>
      </c>
      <c r="K9" s="149">
        <f t="shared" si="2"/>
        <v>4689790</v>
      </c>
      <c r="L9" s="42"/>
      <c r="N9" s="50"/>
      <c r="O9" s="50"/>
    </row>
    <row r="10" spans="2:17" ht="42.6" customHeight="1">
      <c r="B10" s="41"/>
      <c r="C10" s="20">
        <v>4</v>
      </c>
      <c r="D10" s="88" t="s">
        <v>53</v>
      </c>
      <c r="E10" s="79" t="s">
        <v>2</v>
      </c>
      <c r="F10" s="79">
        <v>2</v>
      </c>
      <c r="G10" s="149">
        <f>'ANÁLISIS COMPARATIVO DE PRECIOS'!H7/'ANÁLISIS COMPARATIVO DE PRECIOS'!D7</f>
        <v>182333.5</v>
      </c>
      <c r="H10" s="51">
        <v>0.19</v>
      </c>
      <c r="I10" s="160">
        <f t="shared" si="0"/>
        <v>34643.364999999998</v>
      </c>
      <c r="J10" s="160">
        <f t="shared" si="1"/>
        <v>216976.86499999999</v>
      </c>
      <c r="K10" s="149">
        <f t="shared" si="2"/>
        <v>433954</v>
      </c>
      <c r="L10" s="42"/>
      <c r="N10" s="50"/>
      <c r="O10" s="50"/>
    </row>
    <row r="11" spans="2:17" ht="19.899999999999999" customHeight="1">
      <c r="B11" s="41"/>
      <c r="C11" s="20">
        <v>5</v>
      </c>
      <c r="D11" s="88" t="s">
        <v>46</v>
      </c>
      <c r="E11" s="79" t="s">
        <v>6</v>
      </c>
      <c r="F11" s="79">
        <v>228</v>
      </c>
      <c r="G11" s="149">
        <f>'ANÁLISIS COMPARATIVO DE PRECIOS'!H8/'ANÁLISIS COMPARATIVO DE PRECIOS'!D8</f>
        <v>18500</v>
      </c>
      <c r="H11" s="51">
        <v>0.19</v>
      </c>
      <c r="I11" s="160">
        <f t="shared" si="0"/>
        <v>3515</v>
      </c>
      <c r="J11" s="160">
        <f>G11+I11</f>
        <v>22015</v>
      </c>
      <c r="K11" s="149">
        <f>ROUND((J11*F11),0)</f>
        <v>5019420</v>
      </c>
      <c r="L11" s="42"/>
      <c r="N11" s="50"/>
      <c r="O11" s="50"/>
    </row>
    <row r="12" spans="2:17" ht="27" customHeight="1">
      <c r="B12" s="41"/>
      <c r="C12" s="20">
        <v>6</v>
      </c>
      <c r="D12" s="88" t="s">
        <v>54</v>
      </c>
      <c r="E12" s="80" t="s">
        <v>37</v>
      </c>
      <c r="F12" s="79">
        <v>22</v>
      </c>
      <c r="G12" s="149">
        <f>'ANÁLISIS COMPARATIVO DE PRECIOS'!H9/'ANÁLISIS COMPARATIVO DE PRECIOS'!D9</f>
        <v>7780</v>
      </c>
      <c r="H12" s="51">
        <v>0.19</v>
      </c>
      <c r="I12" s="160">
        <f t="shared" si="0"/>
        <v>1478.2</v>
      </c>
      <c r="J12" s="160">
        <f t="shared" si="1"/>
        <v>9258.2000000000007</v>
      </c>
      <c r="K12" s="149">
        <f t="shared" si="2"/>
        <v>203680</v>
      </c>
      <c r="L12" s="42"/>
      <c r="N12" s="50"/>
      <c r="O12" s="50"/>
    </row>
    <row r="13" spans="2:17" ht="35.450000000000003" customHeight="1">
      <c r="B13" s="41"/>
      <c r="C13" s="20">
        <v>7</v>
      </c>
      <c r="D13" s="88" t="s">
        <v>55</v>
      </c>
      <c r="E13" s="80" t="s">
        <v>24</v>
      </c>
      <c r="F13" s="79">
        <v>1</v>
      </c>
      <c r="G13" s="149">
        <f>'ANÁLISIS COMPARATIVO DE PRECIOS'!H10/'ANÁLISIS COMPARATIVO DE PRECIOS'!D10</f>
        <v>349467</v>
      </c>
      <c r="H13" s="51">
        <v>0.19</v>
      </c>
      <c r="I13" s="160">
        <f t="shared" si="0"/>
        <v>66398.73</v>
      </c>
      <c r="J13" s="160">
        <f t="shared" si="1"/>
        <v>415865.73</v>
      </c>
      <c r="K13" s="149">
        <f t="shared" si="2"/>
        <v>415866</v>
      </c>
      <c r="L13" s="42"/>
      <c r="N13" s="50"/>
      <c r="O13" s="50"/>
    </row>
    <row r="14" spans="2:17" ht="30" customHeight="1">
      <c r="B14" s="41"/>
      <c r="C14" s="20">
        <v>8</v>
      </c>
      <c r="D14" s="88" t="s">
        <v>56</v>
      </c>
      <c r="E14" s="79" t="s">
        <v>38</v>
      </c>
      <c r="F14" s="79">
        <v>1</v>
      </c>
      <c r="G14" s="149">
        <f>'ANÁLISIS COMPARATIVO DE PRECIOS'!H11/'ANÁLISIS COMPARATIVO DE PRECIOS'!D11</f>
        <v>506000</v>
      </c>
      <c r="H14" s="51">
        <v>0.19</v>
      </c>
      <c r="I14" s="160">
        <f t="shared" si="0"/>
        <v>96140</v>
      </c>
      <c r="J14" s="160">
        <f t="shared" si="1"/>
        <v>602140</v>
      </c>
      <c r="K14" s="149">
        <f t="shared" si="2"/>
        <v>602140</v>
      </c>
      <c r="L14" s="42"/>
      <c r="N14" s="50"/>
      <c r="O14" s="50"/>
    </row>
    <row r="15" spans="2:17" ht="32.450000000000003" customHeight="1">
      <c r="B15" s="41"/>
      <c r="C15" s="20">
        <v>9</v>
      </c>
      <c r="D15" s="88" t="s">
        <v>57</v>
      </c>
      <c r="E15" s="79" t="s">
        <v>24</v>
      </c>
      <c r="F15" s="79">
        <v>1</v>
      </c>
      <c r="G15" s="149">
        <f>'ANÁLISIS COMPARATIVO DE PRECIOS'!H12/'ANÁLISIS COMPARATIVO DE PRECIOS'!D12</f>
        <v>3550000</v>
      </c>
      <c r="H15" s="51">
        <v>0.19</v>
      </c>
      <c r="I15" s="160">
        <f t="shared" si="0"/>
        <v>674500</v>
      </c>
      <c r="J15" s="160">
        <f t="shared" si="1"/>
        <v>4224500</v>
      </c>
      <c r="K15" s="149">
        <f t="shared" si="2"/>
        <v>4224500</v>
      </c>
      <c r="L15" s="42"/>
      <c r="N15" s="50"/>
      <c r="O15" s="50"/>
    </row>
    <row r="16" spans="2:17" ht="36.6" customHeight="1">
      <c r="B16" s="41"/>
      <c r="C16" s="20">
        <v>10</v>
      </c>
      <c r="D16" s="88" t="s">
        <v>58</v>
      </c>
      <c r="E16" s="79" t="s">
        <v>6</v>
      </c>
      <c r="F16" s="79">
        <v>18</v>
      </c>
      <c r="G16" s="149">
        <f>'ANÁLISIS COMPARATIVO DE PRECIOS'!H13/'ANÁLISIS COMPARATIVO DE PRECIOS'!D13</f>
        <v>118700</v>
      </c>
      <c r="H16" s="51">
        <v>0.19</v>
      </c>
      <c r="I16" s="160">
        <f t="shared" si="0"/>
        <v>22553</v>
      </c>
      <c r="J16" s="160">
        <f t="shared" si="1"/>
        <v>141253</v>
      </c>
      <c r="K16" s="149">
        <f t="shared" si="2"/>
        <v>2542554</v>
      </c>
      <c r="L16" s="42"/>
      <c r="N16" s="50"/>
      <c r="O16" s="50"/>
    </row>
    <row r="17" spans="2:15" ht="34.9" customHeight="1">
      <c r="B17" s="41"/>
      <c r="C17" s="20">
        <v>11</v>
      </c>
      <c r="D17" s="88" t="s">
        <v>59</v>
      </c>
      <c r="E17" s="79" t="s">
        <v>2</v>
      </c>
      <c r="F17" s="79">
        <v>1</v>
      </c>
      <c r="G17" s="149">
        <f>'ANÁLISIS COMPARATIVO DE PRECIOS'!H14/'ANÁLISIS COMPARATIVO DE PRECIOS'!D14</f>
        <v>796067</v>
      </c>
      <c r="H17" s="51">
        <v>0.19</v>
      </c>
      <c r="I17" s="160">
        <f t="shared" si="0"/>
        <v>151252.73000000001</v>
      </c>
      <c r="J17" s="160">
        <f t="shared" si="1"/>
        <v>947319.73</v>
      </c>
      <c r="K17" s="149">
        <f t="shared" si="2"/>
        <v>947320</v>
      </c>
      <c r="L17" s="42"/>
      <c r="N17" s="50"/>
      <c r="O17" s="50"/>
    </row>
    <row r="18" spans="2:15" ht="34.9" customHeight="1">
      <c r="B18" s="41"/>
      <c r="C18" s="20">
        <v>12</v>
      </c>
      <c r="D18" s="88" t="s">
        <v>60</v>
      </c>
      <c r="E18" s="79" t="s">
        <v>6</v>
      </c>
      <c r="F18" s="79">
        <v>20</v>
      </c>
      <c r="G18" s="149">
        <f>'ANÁLISIS COMPARATIVO DE PRECIOS'!H15/'ANÁLISIS COMPARATIVO DE PRECIOS'!D15</f>
        <v>99433.35</v>
      </c>
      <c r="H18" s="51">
        <v>0.19</v>
      </c>
      <c r="I18" s="160">
        <f t="shared" si="0"/>
        <v>18892.336500000001</v>
      </c>
      <c r="J18" s="160">
        <f t="shared" si="1"/>
        <v>118325.68650000001</v>
      </c>
      <c r="K18" s="149">
        <f t="shared" si="2"/>
        <v>2366514</v>
      </c>
      <c r="L18" s="42"/>
      <c r="N18" s="50"/>
      <c r="O18" s="50"/>
    </row>
    <row r="19" spans="2:15" ht="34.9" customHeight="1">
      <c r="B19" s="41"/>
      <c r="C19" s="20">
        <v>13</v>
      </c>
      <c r="D19" s="88" t="s">
        <v>61</v>
      </c>
      <c r="E19" s="79" t="s">
        <v>24</v>
      </c>
      <c r="F19" s="79">
        <v>1</v>
      </c>
      <c r="G19" s="149">
        <f>'ANÁLISIS COMPARATIVO DE PRECIOS'!H16/'ANÁLISIS COMPARATIVO DE PRECIOS'!D16</f>
        <v>751328</v>
      </c>
      <c r="H19" s="51">
        <v>0.19</v>
      </c>
      <c r="I19" s="160">
        <f t="shared" si="0"/>
        <v>142752.32000000001</v>
      </c>
      <c r="J19" s="160">
        <f t="shared" si="1"/>
        <v>894080.32000000007</v>
      </c>
      <c r="K19" s="149">
        <f t="shared" si="2"/>
        <v>894080</v>
      </c>
      <c r="L19" s="42"/>
      <c r="N19" s="50"/>
      <c r="O19" s="50"/>
    </row>
    <row r="20" spans="2:15" ht="32.450000000000003" customHeight="1">
      <c r="B20" s="41"/>
      <c r="C20" s="20">
        <v>14</v>
      </c>
      <c r="D20" s="88" t="s">
        <v>62</v>
      </c>
      <c r="E20" s="79" t="s">
        <v>6</v>
      </c>
      <c r="F20" s="79">
        <v>2</v>
      </c>
      <c r="G20" s="149">
        <f>'ANÁLISIS COMPARATIVO DE PRECIOS'!H17/'ANÁLISIS COMPARATIVO DE PRECIOS'!D17</f>
        <v>130600</v>
      </c>
      <c r="H20" s="51">
        <v>0.19</v>
      </c>
      <c r="I20" s="160">
        <f t="shared" si="0"/>
        <v>24814</v>
      </c>
      <c r="J20" s="160">
        <f t="shared" si="1"/>
        <v>155414</v>
      </c>
      <c r="K20" s="149">
        <f t="shared" si="2"/>
        <v>310828</v>
      </c>
      <c r="L20" s="42"/>
      <c r="N20" s="50"/>
      <c r="O20" s="50"/>
    </row>
    <row r="21" spans="2:15" ht="28.15" customHeight="1">
      <c r="B21" s="41"/>
      <c r="C21" s="20">
        <v>15</v>
      </c>
      <c r="D21" s="88" t="s">
        <v>63</v>
      </c>
      <c r="E21" s="79" t="s">
        <v>24</v>
      </c>
      <c r="F21" s="79">
        <v>1</v>
      </c>
      <c r="G21" s="149">
        <f>'ANÁLISIS COMPARATIVO DE PRECIOS'!H18/'ANÁLISIS COMPARATIVO DE PRECIOS'!D18</f>
        <v>518033</v>
      </c>
      <c r="H21" s="51">
        <v>0.19</v>
      </c>
      <c r="I21" s="160">
        <f t="shared" si="0"/>
        <v>98426.27</v>
      </c>
      <c r="J21" s="160">
        <f t="shared" si="1"/>
        <v>616459.27</v>
      </c>
      <c r="K21" s="149">
        <f t="shared" si="2"/>
        <v>616459</v>
      </c>
      <c r="L21" s="42"/>
      <c r="N21" s="50"/>
      <c r="O21" s="50"/>
    </row>
    <row r="22" spans="2:15" ht="27.6" customHeight="1">
      <c r="B22" s="41"/>
      <c r="C22" s="20">
        <v>16</v>
      </c>
      <c r="D22" s="88" t="s">
        <v>64</v>
      </c>
      <c r="E22" s="79" t="s">
        <v>6</v>
      </c>
      <c r="F22" s="79">
        <v>12</v>
      </c>
      <c r="G22" s="149">
        <f>'ANÁLISIS COMPARATIVO DE PRECIOS'!H19/'ANÁLISIS COMPARATIVO DE PRECIOS'!D19</f>
        <v>126666.66666666667</v>
      </c>
      <c r="H22" s="51">
        <v>0.19</v>
      </c>
      <c r="I22" s="160">
        <f t="shared" si="0"/>
        <v>24066.666666666668</v>
      </c>
      <c r="J22" s="160">
        <f t="shared" si="1"/>
        <v>150733.33333333334</v>
      </c>
      <c r="K22" s="149">
        <f t="shared" si="2"/>
        <v>1808800</v>
      </c>
      <c r="L22" s="42"/>
      <c r="N22" s="50"/>
      <c r="O22" s="50"/>
    </row>
    <row r="23" spans="2:15" ht="45" customHeight="1">
      <c r="B23" s="41"/>
      <c r="C23" s="20">
        <v>17</v>
      </c>
      <c r="D23" s="88" t="s">
        <v>65</v>
      </c>
      <c r="E23" s="79" t="s">
        <v>24</v>
      </c>
      <c r="F23" s="79">
        <v>1</v>
      </c>
      <c r="G23" s="149">
        <f>'ANÁLISIS COMPARATIVO DE PRECIOS'!H20/'ANÁLISIS COMPARATIVO DE PRECIOS'!D20</f>
        <v>551267</v>
      </c>
      <c r="H23" s="51">
        <v>0.19</v>
      </c>
      <c r="I23" s="160">
        <f t="shared" si="0"/>
        <v>104740.73</v>
      </c>
      <c r="J23" s="160">
        <f t="shared" si="1"/>
        <v>656007.73</v>
      </c>
      <c r="K23" s="149">
        <f t="shared" si="2"/>
        <v>656008</v>
      </c>
      <c r="L23" s="42"/>
      <c r="N23" s="50"/>
      <c r="O23" s="50"/>
    </row>
    <row r="24" spans="2:15" ht="29.45" customHeight="1">
      <c r="B24" s="41"/>
      <c r="C24" s="20">
        <v>18</v>
      </c>
      <c r="D24" s="88" t="s">
        <v>66</v>
      </c>
      <c r="E24" s="79" t="s">
        <v>37</v>
      </c>
      <c r="F24" s="79">
        <v>85</v>
      </c>
      <c r="G24" s="149">
        <f>'ANÁLISIS COMPARATIVO DE PRECIOS'!H21/'ANÁLISIS COMPARATIVO DE PRECIOS'!D21</f>
        <v>4350</v>
      </c>
      <c r="H24" s="51">
        <v>0.19</v>
      </c>
      <c r="I24" s="160">
        <f t="shared" si="0"/>
        <v>826.5</v>
      </c>
      <c r="J24" s="160">
        <f t="shared" si="1"/>
        <v>5176.5</v>
      </c>
      <c r="K24" s="149">
        <f t="shared" si="2"/>
        <v>440003</v>
      </c>
      <c r="L24" s="42"/>
      <c r="N24" s="50"/>
      <c r="O24" s="50"/>
    </row>
    <row r="25" spans="2:15" ht="29.45" customHeight="1">
      <c r="B25" s="41"/>
      <c r="C25" s="20">
        <v>19</v>
      </c>
      <c r="D25" s="88" t="s">
        <v>67</v>
      </c>
      <c r="E25" s="79" t="s">
        <v>24</v>
      </c>
      <c r="F25" s="79">
        <v>6</v>
      </c>
      <c r="G25" s="149">
        <f>'ANÁLISIS COMPARATIVO DE PRECIOS'!H22/'ANÁLISIS COMPARATIVO DE PRECIOS'!D22</f>
        <v>126266.66666666667</v>
      </c>
      <c r="H25" s="51">
        <v>0.19</v>
      </c>
      <c r="I25" s="160">
        <f t="shared" si="0"/>
        <v>23990.666666666668</v>
      </c>
      <c r="J25" s="160">
        <f t="shared" si="1"/>
        <v>150257.33333333334</v>
      </c>
      <c r="K25" s="149">
        <f t="shared" si="2"/>
        <v>901544</v>
      </c>
      <c r="L25" s="42"/>
      <c r="N25" s="50"/>
      <c r="O25" s="50"/>
    </row>
    <row r="26" spans="2:15" ht="31.9" customHeight="1">
      <c r="B26" s="41"/>
      <c r="C26" s="20">
        <v>20</v>
      </c>
      <c r="D26" s="88" t="s">
        <v>68</v>
      </c>
      <c r="E26" s="79" t="s">
        <v>6</v>
      </c>
      <c r="F26" s="79">
        <v>35</v>
      </c>
      <c r="G26" s="149">
        <f>'ANÁLISIS COMPARATIVO DE PRECIOS'!H23/'ANÁLISIS COMPARATIVO DE PRECIOS'!D23</f>
        <v>16276.657142857142</v>
      </c>
      <c r="H26" s="51">
        <v>0.19</v>
      </c>
      <c r="I26" s="160">
        <f t="shared" si="0"/>
        <v>3092.5648571428569</v>
      </c>
      <c r="J26" s="160">
        <f t="shared" si="1"/>
        <v>19369.221999999998</v>
      </c>
      <c r="K26" s="149">
        <f t="shared" si="2"/>
        <v>677923</v>
      </c>
      <c r="L26" s="42"/>
      <c r="N26" s="50"/>
      <c r="O26" s="50"/>
    </row>
    <row r="27" spans="2:15" ht="22.9" customHeight="1">
      <c r="B27" s="41"/>
      <c r="C27" s="20">
        <v>21</v>
      </c>
      <c r="D27" s="88" t="s">
        <v>47</v>
      </c>
      <c r="E27" s="79" t="s">
        <v>49</v>
      </c>
      <c r="F27" s="79">
        <v>3</v>
      </c>
      <c r="G27" s="149">
        <f>'ANÁLISIS COMPARATIVO DE PRECIOS'!H24/'ANÁLISIS COMPARATIVO DE PRECIOS'!D24</f>
        <v>86233.333333333328</v>
      </c>
      <c r="H27" s="51">
        <v>0.19</v>
      </c>
      <c r="I27" s="160">
        <f t="shared" si="0"/>
        <v>16384.333333333332</v>
      </c>
      <c r="J27" s="160">
        <f t="shared" si="1"/>
        <v>102617.66666666666</v>
      </c>
      <c r="K27" s="149">
        <f t="shared" si="2"/>
        <v>307853</v>
      </c>
      <c r="L27" s="42"/>
      <c r="N27" s="50"/>
      <c r="O27" s="50"/>
    </row>
    <row r="28" spans="2:15" ht="27.6" customHeight="1">
      <c r="B28" s="41"/>
      <c r="C28" s="20">
        <v>22</v>
      </c>
      <c r="D28" s="88" t="s">
        <v>69</v>
      </c>
      <c r="E28" s="79" t="s">
        <v>49</v>
      </c>
      <c r="F28" s="79">
        <v>8</v>
      </c>
      <c r="G28" s="149">
        <f>'ANÁLISIS COMPARATIVO DE PRECIOS'!H25/'ANÁLISIS COMPARATIVO DE PRECIOS'!D25</f>
        <v>127833.375</v>
      </c>
      <c r="H28" s="51">
        <v>0.19</v>
      </c>
      <c r="I28" s="160">
        <f t="shared" si="0"/>
        <v>24288.341250000001</v>
      </c>
      <c r="J28" s="160">
        <f t="shared" si="1"/>
        <v>152121.71625</v>
      </c>
      <c r="K28" s="149">
        <f t="shared" si="2"/>
        <v>1216974</v>
      </c>
      <c r="L28" s="42"/>
      <c r="N28" s="50"/>
      <c r="O28" s="50"/>
    </row>
    <row r="29" spans="2:15" ht="35.450000000000003" customHeight="1">
      <c r="B29" s="41"/>
      <c r="C29" s="20">
        <v>23</v>
      </c>
      <c r="D29" s="88" t="s">
        <v>70</v>
      </c>
      <c r="E29" s="79" t="s">
        <v>49</v>
      </c>
      <c r="F29" s="79">
        <v>1</v>
      </c>
      <c r="G29" s="149">
        <f>'ANÁLISIS COMPARATIVO DE PRECIOS'!H26/'ANÁLISIS COMPARATIVO DE PRECIOS'!D26</f>
        <v>2777833</v>
      </c>
      <c r="H29" s="51">
        <v>0.19</v>
      </c>
      <c r="I29" s="160">
        <f t="shared" si="0"/>
        <v>527788.27</v>
      </c>
      <c r="J29" s="160">
        <f t="shared" si="1"/>
        <v>3305621.27</v>
      </c>
      <c r="K29" s="149">
        <f t="shared" si="2"/>
        <v>3305621</v>
      </c>
      <c r="L29" s="42"/>
      <c r="N29" s="50"/>
      <c r="O29" s="50"/>
    </row>
    <row r="30" spans="2:15" ht="27" customHeight="1">
      <c r="B30" s="41"/>
      <c r="C30" s="20">
        <v>24</v>
      </c>
      <c r="D30" s="88" t="s">
        <v>71</v>
      </c>
      <c r="E30" s="79" t="s">
        <v>49</v>
      </c>
      <c r="F30" s="79">
        <v>1</v>
      </c>
      <c r="G30" s="149">
        <f>'ANÁLISIS COMPARATIVO DE PRECIOS'!H27/'ANÁLISIS COMPARATIVO DE PRECIOS'!D27</f>
        <v>2055940</v>
      </c>
      <c r="H30" s="51">
        <v>0.19</v>
      </c>
      <c r="I30" s="160">
        <f t="shared" si="0"/>
        <v>390628.6</v>
      </c>
      <c r="J30" s="160">
        <f t="shared" si="1"/>
        <v>2446568.6</v>
      </c>
      <c r="K30" s="149">
        <f t="shared" si="2"/>
        <v>2446569</v>
      </c>
      <c r="L30" s="42"/>
      <c r="N30" s="50"/>
      <c r="O30" s="50"/>
    </row>
    <row r="31" spans="2:15" ht="25.9" customHeight="1">
      <c r="B31" s="41"/>
      <c r="C31" s="20">
        <v>25</v>
      </c>
      <c r="D31" s="88" t="s">
        <v>72</v>
      </c>
      <c r="E31" s="79" t="s">
        <v>49</v>
      </c>
      <c r="F31" s="79">
        <v>1</v>
      </c>
      <c r="G31" s="149">
        <f>'ANÁLISIS COMPARATIVO DE PRECIOS'!H28/'ANÁLISIS COMPARATIVO DE PRECIOS'!D28</f>
        <v>1512298</v>
      </c>
      <c r="H31" s="51">
        <v>0.19</v>
      </c>
      <c r="I31" s="160">
        <f t="shared" si="0"/>
        <v>287336.62</v>
      </c>
      <c r="J31" s="160">
        <f t="shared" si="1"/>
        <v>1799634.62</v>
      </c>
      <c r="K31" s="149">
        <f t="shared" si="2"/>
        <v>1799635</v>
      </c>
      <c r="L31" s="42"/>
      <c r="N31" s="50"/>
      <c r="O31" s="50"/>
    </row>
    <row r="32" spans="2:15" ht="15" customHeight="1" thickBot="1">
      <c r="B32" s="41"/>
      <c r="C32" s="20">
        <v>26</v>
      </c>
      <c r="D32" s="88" t="s">
        <v>48</v>
      </c>
      <c r="E32" s="81" t="s">
        <v>2</v>
      </c>
      <c r="F32" s="81">
        <v>5</v>
      </c>
      <c r="G32" s="149">
        <f>'ANÁLISIS COMPARATIVO DE PRECIOS'!H29/'ANÁLISIS COMPARATIVO DE PRECIOS'!D29</f>
        <v>253500</v>
      </c>
      <c r="H32" s="51">
        <v>0.19</v>
      </c>
      <c r="I32" s="160">
        <f t="shared" si="0"/>
        <v>48165</v>
      </c>
      <c r="J32" s="160">
        <f t="shared" si="1"/>
        <v>301665</v>
      </c>
      <c r="K32" s="149">
        <f t="shared" si="2"/>
        <v>1508325</v>
      </c>
      <c r="L32" s="42"/>
      <c r="N32" s="50"/>
      <c r="O32" s="50"/>
    </row>
    <row r="33" spans="2:12" ht="12" thickBot="1">
      <c r="B33" s="41"/>
      <c r="C33" s="52"/>
      <c r="D33" s="129" t="s">
        <v>23</v>
      </c>
      <c r="E33" s="130"/>
      <c r="F33" s="134">
        <f>SUM(K7:K32)</f>
        <v>39323683</v>
      </c>
      <c r="G33" s="135"/>
      <c r="H33" s="135"/>
      <c r="I33" s="135"/>
      <c r="J33" s="135"/>
      <c r="K33" s="136"/>
      <c r="L33" s="42"/>
    </row>
    <row r="34" spans="2:12" ht="12" thickBot="1">
      <c r="B34" s="41"/>
      <c r="C34" s="52"/>
      <c r="D34" s="53"/>
      <c r="E34" s="53"/>
      <c r="F34" s="54"/>
      <c r="G34" s="154"/>
      <c r="H34" s="53"/>
      <c r="I34" s="150"/>
      <c r="J34" s="150"/>
      <c r="K34" s="161"/>
      <c r="L34" s="42"/>
    </row>
    <row r="35" spans="2:12" ht="60.75" customHeight="1" thickBot="1">
      <c r="B35" s="41"/>
      <c r="C35" s="126" t="s">
        <v>29</v>
      </c>
      <c r="D35" s="127"/>
      <c r="E35" s="127"/>
      <c r="F35" s="127"/>
      <c r="G35" s="127"/>
      <c r="H35" s="127"/>
      <c r="I35" s="127"/>
      <c r="J35" s="127"/>
      <c r="K35" s="128"/>
      <c r="L35" s="42"/>
    </row>
    <row r="36" spans="2:12" ht="28.5" customHeight="1" thickBot="1">
      <c r="B36" s="41"/>
      <c r="C36" s="131" t="s">
        <v>30</v>
      </c>
      <c r="D36" s="132"/>
      <c r="E36" s="132"/>
      <c r="F36" s="132"/>
      <c r="G36" s="132"/>
      <c r="H36" s="132"/>
      <c r="I36" s="132"/>
      <c r="J36" s="132"/>
      <c r="K36" s="133"/>
      <c r="L36" s="42"/>
    </row>
    <row r="37" spans="2:12" ht="28.5" customHeight="1" thickBot="1">
      <c r="B37" s="41"/>
      <c r="C37" s="131" t="s">
        <v>31</v>
      </c>
      <c r="D37" s="132"/>
      <c r="E37" s="132"/>
      <c r="F37" s="132"/>
      <c r="G37" s="132"/>
      <c r="H37" s="132"/>
      <c r="I37" s="132"/>
      <c r="J37" s="132"/>
      <c r="K37" s="133"/>
      <c r="L37" s="42"/>
    </row>
    <row r="38" spans="2:12" ht="89.25" customHeight="1" thickBot="1">
      <c r="B38" s="41"/>
      <c r="C38" s="123" t="s">
        <v>32</v>
      </c>
      <c r="D38" s="124"/>
      <c r="E38" s="124"/>
      <c r="F38" s="124"/>
      <c r="G38" s="124"/>
      <c r="H38" s="124"/>
      <c r="I38" s="124"/>
      <c r="J38" s="124"/>
      <c r="K38" s="125"/>
      <c r="L38" s="42"/>
    </row>
    <row r="39" spans="2:12" ht="9" customHeight="1" thickBot="1">
      <c r="B39" s="55"/>
      <c r="C39" s="56"/>
      <c r="D39" s="57"/>
      <c r="E39" s="58"/>
      <c r="F39" s="59"/>
      <c r="G39" s="155"/>
      <c r="H39" s="58"/>
      <c r="I39" s="151"/>
      <c r="J39" s="151"/>
      <c r="K39" s="162"/>
      <c r="L39" s="60"/>
    </row>
    <row r="40" spans="2:12" ht="9" customHeight="1" thickTop="1"/>
  </sheetData>
  <mergeCells count="9">
    <mergeCell ref="C3:K3"/>
    <mergeCell ref="C4:K4"/>
    <mergeCell ref="C5:K5"/>
    <mergeCell ref="C38:K38"/>
    <mergeCell ref="C35:K35"/>
    <mergeCell ref="D33:E33"/>
    <mergeCell ref="C36:K36"/>
    <mergeCell ref="C37:K37"/>
    <mergeCell ref="F33:K33"/>
  </mergeCells>
  <pageMargins left="0.25" right="0.25" top="0.75" bottom="0.75" header="0.3" footer="0.3"/>
  <pageSetup paperSize="9"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1. INSTALAR SABOGAL SAS</vt:lpstr>
      <vt:lpstr> 2. AUTRONICS SAS </vt:lpstr>
      <vt:lpstr>3. HM SOLUCIONES SAS</vt:lpstr>
      <vt:lpstr>ANÁLISIS COMPARATIVO DE PRECIOS</vt:lpstr>
      <vt:lpstr>PRESUPUESTO OFICIAL</vt:lpstr>
      <vt:lpstr>'PRESUPUESTO OFICIAL'!_Hlk29454080</vt:lpstr>
      <vt:lpstr>'PRESUPUESTO OFICIAL'!Área_de_impresión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Lenovo</cp:lastModifiedBy>
  <cp:lastPrinted>2024-09-12T04:11:11Z</cp:lastPrinted>
  <dcterms:created xsi:type="dcterms:W3CDTF">2024-01-19T15:52:00Z</dcterms:created>
  <dcterms:modified xsi:type="dcterms:W3CDTF">2025-07-24T11:16:40Z</dcterms:modified>
</cp:coreProperties>
</file>