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defaultThemeVersion="124226"/>
  <mc:AlternateContent xmlns:mc="http://schemas.openxmlformats.org/markup-compatibility/2006">
    <mc:Choice Requires="x15">
      <x15ac:absPath xmlns:x15ac="http://schemas.microsoft.com/office/spreadsheetml/2010/11/ac" url="D:\Informacion\Des\"/>
    </mc:Choice>
  </mc:AlternateContent>
  <xr:revisionPtr revIDLastSave="0" documentId="13_ncr:1_{485B5B13-89CD-4310-A492-C193C69F82F5}" xr6:coauthVersionLast="47" xr6:coauthVersionMax="47" xr10:uidLastSave="{00000000-0000-0000-0000-000000000000}"/>
  <bookViews>
    <workbookView xWindow="-120" yWindow="-120" windowWidth="25440" windowHeight="15390" tabRatio="651" activeTab="1" xr2:uid="{00000000-000D-0000-FFFF-FFFF00000000}"/>
  </bookViews>
  <sheets>
    <sheet name="PLAN DE TRABAJO 2025" sheetId="5" r:id="rId1"/>
    <sheet name="Analisis precios" sheetId="6" r:id="rId2"/>
    <sheet name="Distribución Presupuestal" sheetId="4" r:id="rId3"/>
    <sheet name="COMPARATIVA DE PRECIOS UNITARIO" sheetId="8" r:id="rId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H22" i="6" l="1"/>
  <c r="H9" i="6"/>
  <c r="H4" i="6"/>
  <c r="H5" i="6"/>
  <c r="H6" i="6"/>
  <c r="H7" i="6"/>
  <c r="H8" i="6"/>
  <c r="I6" i="8"/>
  <c r="I7" i="8"/>
  <c r="I8" i="8"/>
  <c r="I9" i="8"/>
  <c r="I5" i="8"/>
  <c r="K20" i="6"/>
  <c r="K8" i="6"/>
  <c r="E15" i="6"/>
  <c r="E4" i="6"/>
  <c r="L33" i="5"/>
  <c r="L20" i="5"/>
  <c r="H31" i="6" l="1"/>
  <c r="H32" i="6" s="1"/>
  <c r="H21" i="6"/>
  <c r="H26" i="6"/>
  <c r="K26" i="6" s="1"/>
  <c r="H20" i="6"/>
  <c r="H23" i="6"/>
  <c r="H24" i="6"/>
  <c r="H25" i="6"/>
  <c r="H34" i="6" l="1"/>
  <c r="L37" i="5"/>
  <c r="L38" i="5"/>
  <c r="J19" i="4" s="1"/>
  <c r="L39" i="5" l="1"/>
  <c r="H16" i="6" l="1"/>
  <c r="H17" i="6"/>
  <c r="H18" i="6"/>
  <c r="H19" i="6"/>
  <c r="H15" i="6"/>
  <c r="H27" i="6" l="1"/>
  <c r="H29" i="6" s="1"/>
  <c r="H10" i="6" l="1"/>
  <c r="H11" i="6" s="1"/>
  <c r="J18" i="4"/>
  <c r="J20" i="4" s="1"/>
  <c r="H28" i="6" l="1"/>
  <c r="H33" i="6" s="1"/>
  <c r="H35" i="6"/>
  <c r="H42" i="6" s="1"/>
  <c r="H12" i="6"/>
</calcChain>
</file>

<file path=xl/comments1.xml><?xml version="1.0" encoding="utf-8"?>
<comments xmlns="http://schemas.openxmlformats.org/spreadsheetml/2006/main" xmlns:mc="http://schemas.openxmlformats.org/markup-compatibility/2006" xmlns:xr="http://schemas.microsoft.com/office/spreadsheetml/2014/revision" mc:Ignorable="xr">
  <authors>
    <author>Omar</author>
  </authors>
  <commentList>
    <comment ref="E22" authorId="0" shapeId="0" xr:uid="{B009C490-5E5B-4CE3-86DA-6441CD1330A8}">
      <text>
        <r>
          <rPr>
            <b/>
            <sz val="9"/>
            <color indexed="81"/>
            <rFont val="Tahoma"/>
            <charset val="1"/>
          </rPr>
          <t>Omar:</t>
        </r>
        <r>
          <rPr>
            <sz val="9"/>
            <color indexed="81"/>
            <rFont val="Tahoma"/>
            <charset val="1"/>
          </rPr>
          <t xml:space="preserve">
Revisar, no concuerda con el numero de personas y dias (225)
Igual en los items que continuan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Omar</author>
  </authors>
  <commentList>
    <comment ref="F6" authorId="0" shapeId="0" xr:uid="{9C3D5E11-8013-480D-9076-5385E76A5C23}">
      <text>
        <r>
          <rPr>
            <b/>
            <sz val="9"/>
            <color indexed="81"/>
            <rFont val="Tahoma"/>
            <charset val="1"/>
          </rPr>
          <t>Omar:</t>
        </r>
        <r>
          <rPr>
            <sz val="9"/>
            <color indexed="81"/>
            <rFont val="Tahoma"/>
            <charset val="1"/>
          </rPr>
          <t xml:space="preserve">
Según cotización aportada, el valor es de 27.000</t>
        </r>
      </text>
    </comment>
    <comment ref="F8" authorId="0" shapeId="0" xr:uid="{4B2AFAB0-DCD1-41C7-B095-47229AD92A5D}">
      <text>
        <r>
          <rPr>
            <b/>
            <sz val="9"/>
            <color indexed="81"/>
            <rFont val="Tahoma"/>
            <charset val="1"/>
          </rPr>
          <t>Omar:</t>
        </r>
        <r>
          <rPr>
            <sz val="9"/>
            <color indexed="81"/>
            <rFont val="Tahoma"/>
            <charset val="1"/>
          </rPr>
          <t xml:space="preserve">
Según la cotizacion aportada el valor es 18.000</t>
        </r>
      </text>
    </comment>
  </commentList>
</comments>
</file>

<file path=xl/sharedStrings.xml><?xml version="1.0" encoding="utf-8"?>
<sst xmlns="http://schemas.openxmlformats.org/spreadsheetml/2006/main" count="346" uniqueCount="154">
  <si>
    <t>SITUACIÓN IDENTIFICADA</t>
  </si>
  <si>
    <t>OBSERVACIONES</t>
  </si>
  <si>
    <t>ACTIVIDADES PROYECTADAS</t>
  </si>
  <si>
    <t>TOTAL</t>
  </si>
  <si>
    <t>Situacion identificada</t>
  </si>
  <si>
    <t>Actividad</t>
  </si>
  <si>
    <t>Descripción</t>
  </si>
  <si>
    <t>Cantidad</t>
  </si>
  <si>
    <t>Duración (Días)</t>
  </si>
  <si>
    <t>Valor individual</t>
  </si>
  <si>
    <t xml:space="preserve"> Valor Total</t>
  </si>
  <si>
    <t>CONTRAPARTIDA</t>
  </si>
  <si>
    <t>OCT</t>
  </si>
  <si>
    <t>NOV</t>
  </si>
  <si>
    <t>DIC</t>
  </si>
  <si>
    <t xml:space="preserve">OBJETO DEL CONVENIO: </t>
  </si>
  <si>
    <t>DESEMBOLSOS</t>
  </si>
  <si>
    <t xml:space="preserve">Asistentes </t>
  </si>
  <si>
    <t>N/A</t>
  </si>
  <si>
    <t>JUN</t>
  </si>
  <si>
    <t>JUL</t>
  </si>
  <si>
    <t>AGO</t>
  </si>
  <si>
    <t>SEP</t>
  </si>
  <si>
    <t>Las fechas estimadas para el desarrollo de las actividades son tentativas, estarán sujetas a modificación de acuerdo con el avance de convenio.</t>
  </si>
  <si>
    <t>x</t>
  </si>
  <si>
    <t>Comunidad</t>
  </si>
  <si>
    <t xml:space="preserve">Fortalecimiento cultural </t>
  </si>
  <si>
    <t>SUBTOTAL</t>
  </si>
  <si>
    <t>Total</t>
  </si>
  <si>
    <t>Contrapartida</t>
  </si>
  <si>
    <t>MES</t>
  </si>
  <si>
    <t>Total recursos destinados por Parques Nacionales Naturales</t>
  </si>
  <si>
    <t>Fecha</t>
  </si>
  <si>
    <t>Encuentro</t>
  </si>
  <si>
    <t xml:space="preserve">DISTRIBUCIÓN PRESUPUESTAL </t>
  </si>
  <si>
    <t>ABR</t>
  </si>
  <si>
    <t>MAY</t>
  </si>
  <si>
    <t>VALOR TOTAL DE LA ACTIVIDAD</t>
  </si>
  <si>
    <t>2.	Cronograma concertado de implementación de actividades previstas en el plan de trabajo, donde se contemple la programación de desembolsos.</t>
  </si>
  <si>
    <t>FECHAS</t>
  </si>
  <si>
    <t>PRIMER DESEMBOLSO</t>
  </si>
  <si>
    <t>VALOR UNITARIO</t>
  </si>
  <si>
    <t>VALOR TOTAL</t>
  </si>
  <si>
    <t>DESCRIPCIÓN</t>
  </si>
  <si>
    <t>LEGALIZACIÓN</t>
  </si>
  <si>
    <t>Desayuno</t>
  </si>
  <si>
    <t>Almuerzo</t>
  </si>
  <si>
    <t>Refrigerio</t>
  </si>
  <si>
    <t>CANTIDAD</t>
  </si>
  <si>
    <t>Cena</t>
  </si>
  <si>
    <t>Cuenta de cobro y formato equivalente</t>
  </si>
  <si>
    <t>SEGUNDO DESEMBOLSO</t>
  </si>
  <si>
    <t>TERCER DESEMBOLSO</t>
  </si>
  <si>
    <t>INVERSION DE RECURSOS Y DESEMBOLSOS</t>
  </si>
  <si>
    <t>Primer desembolso (%)</t>
  </si>
  <si>
    <t>Segundo desembolso (%)</t>
  </si>
  <si>
    <t>Tercer desembolso (%)</t>
  </si>
  <si>
    <t>Refrigerio am y pm</t>
  </si>
  <si>
    <t>ACTIVIDADES</t>
  </si>
  <si>
    <t>DETALLE</t>
  </si>
  <si>
    <t>REFERENCIA DE ANALISIS DE PRECIO- COMPONENTE TECNICO - DESCRIPCION</t>
  </si>
  <si>
    <t>Total Actividad</t>
  </si>
  <si>
    <t>TOTAL EJECUTADO AL PRIMER DESEMBOLSO</t>
  </si>
  <si>
    <t>VALOR PRIMER DESEMBOLSO</t>
  </si>
  <si>
    <t>Total Actividades</t>
  </si>
  <si>
    <t>TOTAL EJECUTADO AL SEGUNDO DESEMBOLSO</t>
  </si>
  <si>
    <t>VALOR SEGUNDO DESEMBOLSO</t>
  </si>
  <si>
    <t>CANT</t>
  </si>
  <si>
    <t xml:space="preserve"> PLAN DE TRABAJO CON CRONOGRAMA CONCERTADO ENTRE LA AATI JAJLAMI Y LA RNN PUINAWAI EN EL AÑO 2025
</t>
  </si>
  <si>
    <t>Aunar esfuerzos técnicos y operativos entre PNNC y la ASOCIACIÓN DE AUTORIDADES TRADICIONALES INDIGENAS- CAPITANES – DE LAS COMUNIDADES CURRIPACO DEL RESGUARDO PUERTO COLOMBIA, TONINA SAN JOSÉ, SEJAL DEL MEDIO RÍO GUAINÍA – JAJLAMI para el avance de las acciones acordadas en los acuerdos de relacionamiento firmados en el 2024 con las autoridades indígenas de los tres resguardos Cuiarí e Isana, Alto Guainía, y Tonina, Sejal, San José y Otros, resguardos traslapados con la RNN Puinawai aportando al fortalecimiento de la coordinación entre autoridades y la conservación del territorio, en el marco del proyecto conservación de la diversidad biológica de las áreas protegidas del SINAP Nacional.</t>
  </si>
  <si>
    <t>1.  Asamblea para el fortalecimiento del relacionamiento entre el Resguardo Cuiari Isana Y la RNN Puinawai</t>
  </si>
  <si>
    <t>2. Asamblea para el fortalecimiento del relacionamiento entre el Resguardo Alto Guainía y la RNN Puinawai. 2</t>
  </si>
  <si>
    <t xml:space="preserve">3. Asamblea para el fortalecimiento del relacionamiento entre el Resguardo Tonina Sejal y Otros y la RNN Puinawai. </t>
  </si>
  <si>
    <t xml:space="preserve">4. Generar acciones de acercamiento con el resguardo CMARI. </t>
  </si>
  <si>
    <t>5. Avanzar en la construcción del documento: Reglamento interno de Guardia indígena del Resguardo Cuiarí e Isana.</t>
  </si>
  <si>
    <t>6. Apoyar la formulación del documento: estatutos de la AATI ASOCUYARÍ para el resguardo ríos Cuiarí e Isana</t>
  </si>
  <si>
    <t>7. Avanzar en la formulación un documento ruta para el manejo, uso y cuidado del conocimiento e información biocultural del pueblo Curripaco (resguardos Cuairí e Isana, Alto Guainía y Tonina, Sejal, San José y otros) traslapadas con la RNN Puinawai</t>
  </si>
  <si>
    <t xml:space="preserve">8. Ejercicio preliminar para la identificación de cerros, mesetas, formaciones geológicas y otros hitos de relevancia cultural para el pueblo Curripaco Resguardos Cuiarí e Isana, Alto Guainía, Tonina Sejal, San José y Otros; y RNN Puinawai. </t>
  </si>
  <si>
    <t>9. Propuesta proyecto de investigación sobre foto trampeo de mamíferos y aves dentro de los (resguardos Cuiarí e Isana, Alto Guainía y Tonina, Sejal, San José y otros) traslapados con la RNN Puinawai</t>
  </si>
  <si>
    <t>10. Propuesta metodológica étnica en torno a las PIC, que aporte a los objetivos de conservación de la RNN Puinawai; y permita proyectar continuidad en la siguiente vigencia</t>
  </si>
  <si>
    <t xml:space="preserve">11. Revisar y ajustar el plan de vida con relación a: 1) cartografía elaborada con representantes del resguardo Cuiarí e Isana, 2) componente medio ambiente, 3) estatutos guardia indígena. </t>
  </si>
  <si>
    <t>12. Identificar las necesidades para el fortalecimiento de las guardias indígenas en los resguardos Alto y Medio Guainía que generen autonomía y confianza en territorio.</t>
  </si>
  <si>
    <t>13. Levantamiento de línea base sobre posibles alternativas productivas sostenibles en la RNN Puinawai con las comunidades Curripaco Resguardos Cuiarí e Isana, Alto Guainía, Tonina, Sejal, San José y Otros; y RNN Puinawai.</t>
  </si>
  <si>
    <t>14. Definir las estrategias para la restauración ecológica con enfoque biocultural en los resguardos del pueblo Curripaco (resguardos Cuiarí e Isana, alto Guainía y Tonina Sejal, San José y otros) traslapados con la RNN Puinawai.</t>
  </si>
  <si>
    <t>Fortalecer del relacionamiento entre Resguardos Cuiari e Isana, Alto Guainía, Tonina, Sejal, San José y Otros; y RNN Puinawai, en donde se evidencie el seguimiento a agenda temática y ruta a seguir.</t>
  </si>
  <si>
    <t xml:space="preserve">
Implementación de los acuerdos políticos de relacionamiento con los Resguardos Cuiari e Isana, Alto Guainía, Tonina, Sejal, San José y Otros, relacionados con la RNN PUINAWAI:  Coordinación de la Gobernanza, Fortalecimiento de Gobierno Propio y Planes de Vida, Gestión y Cuidado del Conocimiento sobre el territorio, Proyectos Productivos.</t>
  </si>
  <si>
    <t>4.	Un (1) informe financiero al cierre del convenio que dé cuenta en detalle de la ejecución presupuestal conforme al plan de trabajo y cronograma acordado.</t>
  </si>
  <si>
    <t>5. Un (1) Documento técnico final del convenio con las actividades y acciones implementadas por las partes, que incluya los resultados obtenidos y recomendaciones, en el marco del desarrollo del cronograma y plan de trabajo.</t>
  </si>
  <si>
    <t xml:space="preserve">PRODUCTOS </t>
  </si>
  <si>
    <t xml:space="preserve">ACTIVIDAD PROYECTADA </t>
  </si>
  <si>
    <t>1.	Plan de trabajo concertado donde se establecen las actividades y acciones necesarias para el cumplimiento del convenio.</t>
  </si>
  <si>
    <t>3.	Actas de reuniones, listado de asistencia y registro fotográfico de cada una de todas las reuniones o jornadas de trabajo.</t>
  </si>
  <si>
    <t>ACTIVIDADES CONTRAPARTIDA JAJLAMI</t>
  </si>
  <si>
    <t>Total recursos destinados por AATI JAJLAMI</t>
  </si>
  <si>
    <t xml:space="preserve">1. Provisión de transportes internos para los recorridos al interior de los resguardos. De la siguiente manera: 
Alto Guainía: Transporte de Caño Colorado a Caranacoa para 10 comunidades, Ida y Vuelta.
Voladora: Motorista, Motor, Bonga: 450.000 diarios x 5 días 2,250,000 + 2,500,000 + 1,500,000
Medio Guainía: Transporte Interno Caño Calorado: Vuelo inirida a Caño Colorado luego a Santa Rita: 14 comunidades
Voladora: Motorista, Motor, Bonga: 450.000 diarios x 5 días 2,250,000 + 1,500,000
Cuiarí e Isana: Transporte interno Campo Alegre, transporte personal autoridades cercanas para 19 comunidades : 3.500.000 tambor gasolina + 1,500,000 </t>
  </si>
  <si>
    <t>3. Brindar alojamiento al interior de las comunidades. Hospedaje: para 4 funcionaros de parques en los 9 días de las asambleas 
111,111</t>
  </si>
  <si>
    <t xml:space="preserve">LEONEL EVARISTO MEREGILDO
Representante Legal “Aatis-Jajlami”
</t>
  </si>
  <si>
    <t>MARIO ALEXANDER MADRID ORDOÑEZ
Jefe de Área Protegida
RNN Puinawai
Supervisor del Convenio Interadministrativo</t>
  </si>
  <si>
    <t>PROPUESTA DE PLAN DE TRABAJO 2025 ENTRE AATI JAJLAMI Y RNN PUINAWAI</t>
  </si>
  <si>
    <t xml:space="preserve">Fortalecimiento culturFortalecer del relacionamiento entre Resguardos Cuiari e Isana, Alto Guainía, Tonina, Sejal, San José y Otros; y RNN Puinawai, en donde se evidencie el seguimiento a agenda temática y ruta a seguir. </t>
  </si>
  <si>
    <t>Producto</t>
  </si>
  <si>
    <t>R. Cuiarí e Isana</t>
  </si>
  <si>
    <t>R. Cuenca media y alta del río Inírida</t>
  </si>
  <si>
    <t>Entre Julio y Agosto</t>
  </si>
  <si>
    <t>Entre Agosto y Diciembre</t>
  </si>
  <si>
    <t>R. Alto Guainía, R. Medio Guainía y R. Cuiarí e Isana</t>
  </si>
  <si>
    <t>R. Alto Guainía, R. Medio Guainía</t>
  </si>
  <si>
    <t xml:space="preserve"> R. Cuiarí e Isana</t>
  </si>
  <si>
    <t>LEONEL EVARISTO MEREGILDO
Representante Legal “Aatis-Jajlami”</t>
  </si>
  <si>
    <t xml:space="preserve">2. Brindar alimentación para los recorridos internos productos de la región. De la siguiente manera: Alto Guainía, Caranacoa: 1,548,936 
Medio Guainái, Caño Colorado: 1,548,936
Cuiarí e Isana: Campo Alegre: 1,548,936 </t>
  </si>
  <si>
    <t xml:space="preserve">C.I. Campo Alegre </t>
  </si>
  <si>
    <t xml:space="preserve">CI. Caranacoa </t>
  </si>
  <si>
    <t>CI Cañocolorado</t>
  </si>
  <si>
    <t xml:space="preserve">1. Realizar encuentro de saberes y gobernanza del Resguardo  Indigena Cuiari e Isana </t>
  </si>
  <si>
    <t>Alimentación de acuerdo con la gastronomía del pueblo Curripaco para165 personas durante 3 dias.</t>
  </si>
  <si>
    <t>Alimentación de acuerdo con la gastronomía del pueblo Curripaco para 85 personas durante 3 dias.</t>
  </si>
  <si>
    <t xml:space="preserve">Los miembros de las comunidades indígenas del Resguardo Indígena Alto Guainía, se reunirán para intercambiar saberes alrededor de la  autonomia, gobernanza y saber ancestral para determinar acciones de trabajo  conjunto  entre el resguardo y PNNC -RNN Puinawai, segun el acuerdo politico de  relacionamiento.
El fortalecimiento  de gobernanza a  las comunidades es una situación identificada como esencial para la conservación de las zonas traslapadas con el área protegida, pues fortalece el vínculo entre las comunidades y el territorio. El conocimiento tradicional de los pueblos indígenas transmitido de generación en generación es clave para la preservación y el uso sostenible de los recursos naturales, como una estrategia de conservación. Adicionalmente la RNN Puinawai  es un territorio ancestral y entre sus objetivos de conservación tiene la preservación de las prácticas tradicionales de las comunidades que se relacionan culturalmente con el territorio.
</t>
  </si>
  <si>
    <t xml:space="preserve">Servicio de  traductor </t>
  </si>
  <si>
    <t xml:space="preserve">traduccion </t>
  </si>
  <si>
    <t>2. Realizar encuentro de saberes y gobernanza del Resguardo  Indigena Alto  Guainia</t>
  </si>
  <si>
    <t xml:space="preserve">3. Realizar encuentro de saberes y gobernanza del Resguardo  Indigena Puerto Colombia, Tonina, Sejal, San jose  y otros </t>
  </si>
  <si>
    <t>Fortalecimiento de Gobierno Propio y Planes de Vida, Gestión y Cuidado del Conocimiento sobre el territorio, Proyectos Productivos.</t>
  </si>
  <si>
    <t>Elaboracion de documentos para el fortalecimiento propio y gobernanza.</t>
  </si>
  <si>
    <t xml:space="preserve">5. Avanzar en la construcción del documento: Reglamento interno de Guardia indígena del Resguardo Cuiarí e Isana.
6. Apoyar la formulación del documento: estatutos de la AATI ASOCUYARÍ para el resguardo ríos Cuiarí e Isana
7. Avanzar en la formulación un documento ruta para el manejo, uso y cuidado del conocimiento e información biocultural del pueblo Curripaco (resguardos Cuairí e Isana, Alto Guainía y Tonina, Sejal, San José y otros) traslapadas con la RNN Puinawai
8. Ejercicio preliminar para la identificación de cerros, mesetas, formaciones geológicas y otros hitos de relevancia cultural para el pueblo Curripaco Resguardos Cuiarí e Isana, Alto Guainía, Tonina Sejal, San José y Otros; y RNN Puinawai. 
9. Propuesta proyecto de investigación sobre foto trampeo de mamíferos y aves dentro de los (resguardos Cuiarí e Isana, Alto Guainía y Tonina, Sejal, San José y otros) traslapados con la RNN Puinawai
</t>
  </si>
  <si>
    <t>10. Propuesta metodológica étnica en torno a las PIC, que aporte a los objetivos de conservación de la RNN Puinawai; y permita proyectar continuidad en la siguiente vigencia
11. Revisar y ajustar el plan de vida con relación a: 1) cartografía elaborada con representantes del resguardo Cuiarí e Isana, 2) componente medio ambiente, 3) estatutos guardia indígena. 
12. Identificar las necesidades para el fortalecimiento de las guardias indígenas en los resguardos Alto y Medio Guainía que generen autonomía y confianza en territorio.
13. Levantamiento de línea base sobre posibles alternativas productivas sostenibles en la RNN Puinawai con las comunidades Curripaco Resguardos Cuiarí e Isana, Alto Guainía, Tonina, Sejal, San José y Otros; y RNN Puinawai.
14. Definir las estrategias para la restauración ecológica con enfoque biocultural en los resguardos del pueblo Curripaco (resguardos Cuiarí e Isana, alto Guainía y Tonina Sejal, San José y otros) traslapados con la RNN Puinawai.</t>
  </si>
  <si>
    <t xml:space="preserve">Elaboracion de documentos para el fortalecimiento propio y gobernanza </t>
  </si>
  <si>
    <t>Cuenta de cobro y formato documento soporte.</t>
  </si>
  <si>
    <t>Entrega de informes y documentos para realizacion del cierre.</t>
  </si>
  <si>
    <t>VALOR TERCER DESEMBOLSO</t>
  </si>
  <si>
    <t>TOTAL EJECUTADO AL TERCER DESEMBOLSO</t>
  </si>
  <si>
    <t>Documento técnico final del convenio con las actividades y acciones implementadas por las partes, que incluya los resultados obtenidos y recomendaciones, en el marco del desarrollo del cronograma y plan de trabajo.</t>
  </si>
  <si>
    <t xml:space="preserve">TOTAL EJECUTADO </t>
  </si>
  <si>
    <t>Fortalecimiento de Gobierno Propio y Planes de Vida</t>
  </si>
  <si>
    <t>Cuenta de cobro y formato equivalente, informe final de actividades, informe financiero.</t>
  </si>
  <si>
    <t>COTIZACION 1</t>
  </si>
  <si>
    <t>COTIZACION 2</t>
  </si>
  <si>
    <t>Insumos de  traslados y transporte de alimentos de personal combustible y motorista</t>
  </si>
  <si>
    <r>
      <t>Los miembros de las comunidades indígenas del Resguardo Cuiari e ISana, se reunirán para intercambiar saberes alrededor de la  autonomia, gobernanza y saber ancestral para determinar acciones de trabajo conjunto, en el marco del cumplimiento del "Acuerdo politico de relacionamiento entre Parques Nacionales Naturales de Colombia y las Autoridades del Resguardo de las cuencas de los Ríos Cuiarí e Isana con la Reserva Nacional Natural Puinawai".  
En el resguardo existen 19 comunidades con aproximadamente 991 personas espaciadas y dispersas entre lapsos de 20 a 40 minutos, y de 2 a 6 horas de recorrido en voladora. En razón del numero de asistentes, se requiere que el motorista delegado para la comisión haga paradas de recolección de los asistentes, respectivamente en las comunidades de: 1) Berrocal Isana, 2) Pto Guainía, 3) Yabacana 4) Wacuraba 5) Punta Tigre 6) Guacamaya, 7) Belén de Arara, 8) San Pedro, 9) Venadito, 10) Carayurú, 11) Caracas del yarí, 12) Amanaven Yari, 13) Sabanita Cuiari, 14) Berrocal Cuiari, 15) Campo Alegre, 16) Amanadona, 17) Cucurital, 18) Barranquilla, 19) Sejal Cuyari. 
Se definirá una comisión asistente por comunidad por parte de los capitanes y vicecapitanes, quienes también serán asistentes junto con otras figuras tradicionales de acuerdo al protocolo establecido en el "Acuerdo político de relacionamiento", al menos una mujer, pastor, un joven, una partera, un sabedor tradicional, y un miembro de la guardia. El escenario metodológico propuesto para la socialización y el diálogo de saberes será el de asamblea que durará 3 días en la comunidad de Campo Alegre. De manera, que las demás comunidades deberán congregarse en este sitio, desplazándose de manera fluvial  hasta el sitio de reunión.
El fortalecimiento de la gobernanza en las comunidades es una situación identificada co</t>
    </r>
    <r>
      <rPr>
        <i/>
        <sz val="11"/>
        <color theme="1"/>
        <rFont val="Arial Narrow"/>
        <family val="2"/>
      </rPr>
      <t>m</t>
    </r>
    <r>
      <rPr>
        <sz val="11"/>
        <color theme="1"/>
        <rFont val="Arial Narrow"/>
        <family val="2"/>
      </rPr>
      <t xml:space="preserve">o esencial para la conservación de las zonas traslapadas con el área protegida, pues fortalece el vínculo entre las comunidades y el territorio. 
El conocimiento tradicional de los pueblos indígenas transmitido de generación en generación es clave para la preservación y el uso sostenible de los recursos naturales, como una estrategia de conservación. Adicionalmente la RNN Puinawai  es un territorio ancestral y entre sus objetivos de conservación tiene la preservación de las prácticas tradicionales de las comunidades que se relacionan culturalmente con el territorio.
</t>
    </r>
  </si>
  <si>
    <t xml:space="preserve">Movilizacion de partiicpantes del  encuentro Asamblea ( 1) Berrocal Isana, 2) Pto Guainía, 3) Yabacana 4) Wacuraba 5) Punta Tigre 6) Guacamaya, 7) Belén de Arara, 8) San Pedro, 9) Venadito, 10) Carayurú, 11) Caracas del yarí, 12) Amanaven Yari, 13) Sabanita Cuiari, 14) Berrocal Cuiari, 15) Campo Alegre, 16) Amanadona, 17) Cucurital, 18) Barranquilla, 19) Sejal Cuyari. ) </t>
  </si>
  <si>
    <r>
      <rPr>
        <sz val="11"/>
        <rFont val="Arial Narrow"/>
        <family val="2"/>
      </rPr>
      <t>Desplazamiento fluvial de representantes de 19 comunidades hasta la comunidad de Campo Alegre para asistir a la Asamblea.</t>
    </r>
    <r>
      <rPr>
        <sz val="11"/>
        <color rgb="FFFF0000"/>
        <rFont val="Arial Narrow"/>
        <family val="2"/>
      </rPr>
      <t xml:space="preserve"> 
</t>
    </r>
  </si>
  <si>
    <t xml:space="preserve">Los recorridos son fluviales, es de considerar que existen enormes distancias para alcanzar la comunidad de Campo Alegre, desde la comunidad más lejana a este punto por el norte, que es Caracas del Yarí. El línea recta se cuenta con 38 Km de distancia. La comunidad más lejana a Campo Alegre río abajo (por el sur) es la comunidad de Guayabal Cuyarí y se toma 82 KM en línea recta para llegar a Campo Alegre. Tomando como referencia el sector Cuiarí. 
Los desplazamientos fluviales por el Sector Isana, se distribuye de la siguiente forma: la comunidad más lejada río arriba es Berrocal Isana, que se ubica a 111 KM en línea recta para alcanzar a Campo Alegre, incluyendo los tramos en donde hay que descender de la voladora para los desplazamientos a pie. Por el sector sur, (río abajo) se localiza la comunidad de Venadito que está a 50 KM en línea recta de la comunidad de Campo Alegre. 
El cálculo de combustible requerido para estos desplazamientos es de 396 galones de gasolina y 25 potes de 1/4 de aceite para la mixtura. </t>
  </si>
  <si>
    <t>Las comunidades o comunidad participantes en cada actividad brindan el servicio de alimentación, estimando precios a criterio propio de acuerdo con su contexto, como su ubicación y la facilidad o medio de transporte de cada una para disponer o trasladar los insumos necesarios. 
La alimentación para el desarrollo de esta actividad presenta costos más elevados en comparación con las demás actividades, pues, como parte del encuentro cultural se compartirán saberes relacionados con la preparación de alimentos y se realizarán recetas especiales para el pueblo Curripaco, para esto los miembros de la comunidad realizarán jornadas previas de búsqueda de los alimentos específicos como por ejemplo; ir de pesca, cosechar alimentos en el conuco.</t>
  </si>
  <si>
    <r>
      <rPr>
        <sz val="11"/>
        <rFont val="Arial Narrow"/>
        <family val="2"/>
      </rPr>
      <t>Desplazamiento fluvial de representantes de 12 comunidades hasta la comunidad de Caranacoa para asistir a la Asamblea.</t>
    </r>
    <r>
      <rPr>
        <sz val="11"/>
        <color rgb="FFFF0000"/>
        <rFont val="Arial Narrow"/>
        <family val="2"/>
      </rPr>
      <t xml:space="preserve"> 
</t>
    </r>
  </si>
  <si>
    <r>
      <rPr>
        <sz val="11"/>
        <rFont val="Arial Narrow"/>
        <family val="2"/>
      </rPr>
      <t>Desplazamiento fluvial de representantes de 15 comunidades hasta la comunidad de Santa Rita para asistir a la Asamblea.</t>
    </r>
    <r>
      <rPr>
        <sz val="11"/>
        <color rgb="FFFF0000"/>
        <rFont val="Arial Narrow"/>
        <family val="2"/>
      </rPr>
      <t xml:space="preserve"> 
</t>
    </r>
  </si>
  <si>
    <t xml:space="preserve">La presente actividad contempla la ejecución integral de los acuerdos políticos de relacionamiento con los Resguardos Cuiari e Isana, Alto Guainía, Tonina, Sejal, San José y otros territorios indígenas con jurisdicción en la RNN Puinawai. En concordancia con los lineamientos de gobernanza intercultural y ambiental, se desarrollarán acciones orientadas a la coordinación de procesos de gobernanza compartida, el fortalecimiento de estructuras de gobierno propio y planes de vida, la gestión y salvaguarda del conocimiento ancestral sobre el territorio, y el acompañamiento de iniciativas productivas sostenibles. La estructura de precios considera el carácter participativo y diferencial de la implementación, así como los requerimientos técnicos y logísticos necesarios para garantizar la pertinencia cultural, continuidad institucional y eficacia territorial en cada una de las fases.
</t>
  </si>
  <si>
    <t xml:space="preserve">Los miembros de las comunidades indígenas del Resguardo Indígena Alto Guainía, se reunirán para intercambiar saberes alrededor de la  autonomia, gobernanza y saber ancestral para determinar acciones de trabajo  conjunto  entre el resguardo y PNNC -RNN Puinawai, segun el acuerdo politico de  relacionamiento.
El fortalecimiento  de gobernanza a  las comunidades es una situación identificada como esencial para la conservación de las zonas traslapadas con el área protegida, pues fortalece el vínculo entre las comunidades y el territorio. El conocimiento tradicional de los pueblos indígenas transmitido de generación en generación es clave para la preservación y el uso sostenible de los recursos naturales, como una estrategia de conservación. Adicionalmente la RNN Puinawai  es un territorio ancestral y entre sus objetivos de conservación tiene la preservación de las prácticas tradicionales de las comunidades que se relacionan culturalmente con el territorio.
Comunidades participantes: 1) Caño Colorado 2) Esperanza 3) Santa Rita 4) Berrocal 5) Yurizal  6) Tigre 
7) Cartagena 8) Sejal 9) Tabaquen 10) Mapiripana 11) San José 12) Manacal 13) Tonina 14) Niñal y 15)Amanaven </t>
  </si>
  <si>
    <t>Los miembros de las comunidades indígenas del Resguardo Indígena Alto Guainía, se reunirán para intercambiar saberes alrededor de la  autonomia, gobernanza y saber ancestral para determinar acciones de trabajo  conjunto  entre el resguardo y PNNC -RNN Puinawai, segun el acuerdo politico de  relacionamiento.
El fortalecimiento  de gobernanza a  las comunidades es una situación identificada como esencial para la conservación de las zonas traslapadas con el área protegida, pues fortalece el vínculo entre las comunidades y el territorio. El conocimiento tradicional de los pueblos indígenas transmitido de generación en generación es clave para la preservación y el uso sostenible de los recursos naturales, como una estrategia de conservación. Adicionalmente la RNN Puinawai  es un territorio ancestral y entre sus objetivos de conservación tiene la preservación de las prácticas tradicionales de las comunidades que se relacionan culturalmente con el territorio.
Comunidades participantes: 1) Garza 2) Santa Cruz 3) Laguna Pato 4) Cacahual 5) Santa Rosa de Pilón 6) Sabanita Japiare 7) Guayabal 8) Guarinuma 9) Caranacoa 10) Danto 11) Sabanita 12) Pto Principe*</t>
  </si>
  <si>
    <t>La presente actividad contempla la ejecución integral de los acuerdos políticos de relacionamiento con los Resguardos Cuiari e Isana, Alto Guainía, Tonina, Sejal, San José y otros territorios indígenas con jurisdicción en la RNN Puinawai. En concordancia con los lineamientos de gobernanza intercultural y ambiental, se desarrollarán acciones orientadas a la coordinación de procesos de gobernanza compartida, el fortalecimiento de estructuras de gobierno propio y planes de vida, la gestión y salvaguarda del conocimiento ancestral sobre el territorio, y el acompañamiento de iniciativas productivas sostenibles. La estructura de precios considera el carácter participativo y diferencial de la implementación, así como los requerimientos técnicos y logísticos necesarios para garantizar la pertinencia cultural, continuidad institucional y eficacia territorial en cada una de las fases.</t>
  </si>
  <si>
    <t>La movilización de los participantes provenientes de 15 comunidades requiere una planificación fluvial que contempla recorridos estimados entre 1.5 y 5 horas en voladora. Las comunidades con accesibilidad más cercana al punto de encuentro, como Berrocal, Amanaven y Tigre, presentan tiempos aproximados de 1.5 a 2 horas, lo cual facilita su integración temprana a la jornada. Por otro lado, comunidades más alejadas como Mapiripana, Tabaquen y Cartagena requieren desplazamientos más prolongados, de hasta 4.5 a 5 horas, exigiendo una estrategia logística diferenciada. Entre estos extremos, la mayoría de comunidades, como Esperanza, Sejal, Manacal y Tonina, se ubican en rangos intermedios de 3 a 4 horas, lo que permite organizar un cronograma escalonado de recogida. Esta dispersión geográfica reafirma la necesidad de una ruta operativa eficiente, que considere los tiempos de navegación, capacidad de embarcación y condiciones climáticas para asegurar una participación representativa y ordenada.</t>
  </si>
  <si>
    <t>La movilización fluvial de los participantes provenientes de las comunidades Garza, Santa Cruz, Laguna Pato, Cacahual, Santa Rosa de Pilón, Sabanita Japiare, Guayabal, Guarinuma, Caranacoa, Danto, Sabanita y Puerto Príncipe exige una logística diferenciada, considerando los tiempos estimados de desplazamiento en voladora que oscilan entre 1.5 y 5 horas. Cacahual, Garza, Guayabal y Caranacoa presentan accesibilidad favorable con trayectos de entre 1.5 y 2.5 horas, lo que permite su integración oportuna al encuentro. En contraste, comunidades como Danto, Sabanita Japiare y Puerto Príncipe requieren recorridos más prolongados, entre 4.5 y 5 horas, demandando una ruta fluvial planificada con antelación. En rangos intermedios se ubican Santa Cruz, Santa Rosa de Pilón, Guarinuma y Sabanita, con desplazamientos de 3 a 3.5 horas. Esta variabilidad en los tiempos reafirma la necesidad de una estrategia operativa escalonada que garantice la participación representativa, ajustada a las condiciones del río y la capacidad de las embarcaciones.</t>
  </si>
  <si>
    <t>TOTAL CONVENIO</t>
  </si>
  <si>
    <t xml:space="preserve">
Las comunidades o comunidad participantes en cada actividad brindan el servicio de alimentación, estimando precios a criterio propio de acuerdo con su contexto particular, como su ubicación y la facilidad o medio de transporte de cada una para disponer o trasladar los insumos necesarios. 
La alimentación para el desarrollo de esta actividad presenta costos más elevados en comparación con las demás actividades, pues, como parte del encuentro cultural se compartirán saberes relacionados con la preparación de alimentos y se realizarán recetas especiales para el pueblo Curripaco para esto los miembros de la comunidad realizarán jornadas previas de búsqueda de los alimentos específicos como por ejemplo; ir de pesca, cosechar alimentos en el conuco.
En el caso del Resguardo Alto río Guainía la asamblea está destinada a realizarse en la comunidad de Caranacoa. Tomando como referencia la distancias más extremas para llegar al sitio, tendrías que por el norte se encuentra la comunidad de Garcita que se ubica en línea recta a 55 KM de Caranacoa. Por el sur, se encontraría la comunidad de Sabanita Japiare que se ubica en línea recta a 57 KM de Caranacoa. Si se sigue por el río abajo se encuetra la comunidad Sabanitas de Guainía localizada a 40 KM de distancia. En total se encuentran 12 comunidades con un promedio de 76 familias y 328 habitantes.</t>
  </si>
  <si>
    <t>Los desplazamientos que se harán hacia Santa Rita sitio donde se realizará la asamblea, constituyen por un lado, en orden de proximidad la comunidad de Caño Colorado que se encuentra a 2 KM en línea recta (río arriba). Del lado opuesto, se encuentra Niñal (río abajo) que se ubica a 105 KM en línea recta. Los desplazamientos deberán realizarse por parte de un delegado motorista que recogerá a los participantes en cada una de las 15 comunidades participantes y un aproximado de 1.362 habitantes.</t>
  </si>
  <si>
    <t>Alimentación de acuerdo con la gastronomía del pueblo Curripaco para 70 personas durante 3 dias.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</si>
</sst>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6" formatCode="&quot;$&quot;\ #,##0;[Red]\-&quot;$&quot;\ #,##0"/>
    <numFmt numFmtId="44" formatCode="_-&quot;$&quot;\ * #,##0.00_-;\-&quot;$&quot;\ * #,##0.00_-;_-&quot;$&quot;\ * &quot;-&quot;??_-;_-@_-"/>
    <numFmt numFmtId="164" formatCode="_ * #,##0.00_ ;_ * \-#,##0.00_ ;_ * &quot;-&quot;??_ ;_ @_ "/>
    <numFmt numFmtId="165" formatCode="_-&quot;$&quot;\ * #,##0_-;\-&quot;$&quot;\ * #,##0_-;_-&quot;$&quot;\ * &quot;-&quot;??_-;_-@_-"/>
    <numFmt numFmtId="166" formatCode="[$$-240A]\ #,##0"/>
  </numFmts>
  <fonts count="26" x14ac:knownFonts="1">
    <font>
      <sz val="11"/>
      <color theme="1"/>
      <name val="Calibri"/>
      <family val="2"/>
      <scheme val="minor"/>
    </font>
    <font>
      <sz val="10"/>
      <name val="Arial"/>
      <family val="2"/>
    </font>
    <font>
      <sz val="11"/>
      <color theme="1"/>
      <name val="Arial Narrow"/>
      <family val="2"/>
    </font>
    <font>
      <b/>
      <sz val="11"/>
      <color theme="1"/>
      <name val="Arial Narrow"/>
      <family val="2"/>
    </font>
    <font>
      <sz val="8"/>
      <name val="Calibri"/>
      <family val="2"/>
      <scheme val="minor"/>
    </font>
    <font>
      <sz val="11"/>
      <color theme="1"/>
      <name val="Calibri"/>
      <family val="2"/>
      <scheme val="minor"/>
    </font>
    <font>
      <sz val="11"/>
      <color rgb="FF000000"/>
      <name val="Arial Narrow"/>
      <family val="2"/>
    </font>
    <font>
      <sz val="11"/>
      <name val="Arial Narrow"/>
      <family val="2"/>
    </font>
    <font>
      <b/>
      <sz val="10"/>
      <color theme="1"/>
      <name val="Verdana"/>
      <family val="2"/>
    </font>
    <font>
      <b/>
      <sz val="10"/>
      <name val="Verdana"/>
      <family val="2"/>
    </font>
    <font>
      <sz val="10"/>
      <color theme="1"/>
      <name val="Verdana"/>
      <family val="2"/>
    </font>
    <font>
      <sz val="10"/>
      <name val="Verdana"/>
      <family val="2"/>
    </font>
    <font>
      <sz val="10"/>
      <color rgb="FF000000"/>
      <name val="Verdana"/>
      <family val="2"/>
    </font>
    <font>
      <b/>
      <sz val="10"/>
      <color theme="1"/>
      <name val="Arial Narrow"/>
      <family val="2"/>
    </font>
    <font>
      <b/>
      <sz val="11"/>
      <color theme="1"/>
      <name val="Calibri"/>
      <family val="2"/>
      <scheme val="minor"/>
    </font>
    <font>
      <b/>
      <sz val="11"/>
      <name val="Calibri"/>
      <family val="2"/>
      <scheme val="minor"/>
    </font>
    <font>
      <sz val="9"/>
      <color theme="1"/>
      <name val="Verdana"/>
      <family val="2"/>
    </font>
    <font>
      <sz val="11"/>
      <name val="Verdana"/>
      <family val="2"/>
    </font>
    <font>
      <sz val="11"/>
      <color theme="1"/>
      <name val="Verdana"/>
      <family val="2"/>
    </font>
    <font>
      <sz val="11"/>
      <color rgb="FFFF0000"/>
      <name val="Arial Narrow"/>
      <family val="2"/>
    </font>
    <font>
      <i/>
      <sz val="11"/>
      <color theme="1"/>
      <name val="Arial Narrow"/>
      <family val="2"/>
    </font>
    <font>
      <b/>
      <sz val="11"/>
      <name val="Arial Narrow"/>
      <family val="2"/>
    </font>
    <font>
      <sz val="9"/>
      <color indexed="81"/>
      <name val="Tahoma"/>
      <charset val="1"/>
    </font>
    <font>
      <b/>
      <sz val="9"/>
      <color indexed="81"/>
      <name val="Tahoma"/>
      <charset val="1"/>
    </font>
    <font>
      <b/>
      <sz val="10"/>
      <color theme="0"/>
      <name val="Verdana"/>
      <family val="2"/>
    </font>
    <font>
      <sz val="11"/>
      <color theme="0"/>
      <name val="Arial Narrow"/>
      <family val="2"/>
    </font>
  </fonts>
  <fills count="6">
    <fill>
      <patternFill patternType="none"/>
    </fill>
    <fill>
      <patternFill patternType="gray125"/>
    </fill>
    <fill>
      <patternFill patternType="solid">
        <fgColor theme="9" tint="0.79998168889431442"/>
        <bgColor indexed="64"/>
      </patternFill>
    </fill>
    <fill>
      <patternFill patternType="solid">
        <fgColor theme="0"/>
        <bgColor indexed="64"/>
      </patternFill>
    </fill>
    <fill>
      <patternFill patternType="solid">
        <fgColor rgb="FFFFFF00"/>
        <bgColor indexed="64"/>
      </patternFill>
    </fill>
    <fill>
      <patternFill patternType="solid">
        <fgColor theme="0" tint="-0.34998626667073579"/>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right/>
      <top/>
      <bottom style="thin">
        <color indexed="64"/>
      </bottom>
      <diagonal/>
    </border>
  </borders>
  <cellStyleXfs count="5">
    <xf numFmtId="0" fontId="0" fillId="0" borderId="0"/>
    <xf numFmtId="164" fontId="1" fillId="0" borderId="0" applyFont="0" applyFill="0" applyBorder="0" applyAlignment="0" applyProtection="0"/>
    <xf numFmtId="164" fontId="1" fillId="0" borderId="0" applyFont="0" applyFill="0" applyBorder="0" applyAlignment="0" applyProtection="0"/>
    <xf numFmtId="0" fontId="1" fillId="0" borderId="0"/>
    <xf numFmtId="44" fontId="5" fillId="0" borderId="0" applyFont="0" applyFill="0" applyBorder="0" applyAlignment="0" applyProtection="0"/>
  </cellStyleXfs>
  <cellXfs count="162">
    <xf numFmtId="0" fontId="0" fillId="0" borderId="0" xfId="0"/>
    <xf numFmtId="0" fontId="2" fillId="0" borderId="0" xfId="0" applyFont="1"/>
    <xf numFmtId="6" fontId="2" fillId="0" borderId="1" xfId="0" applyNumberFormat="1" applyFont="1" applyBorder="1" applyAlignment="1">
      <alignment horizontal="right" vertical="center" wrapText="1"/>
    </xf>
    <xf numFmtId="6" fontId="3" fillId="0" borderId="1" xfId="0" applyNumberFormat="1" applyFont="1" applyBorder="1" applyAlignment="1">
      <alignment horizontal="right" vertical="center" wrapText="1"/>
    </xf>
    <xf numFmtId="0" fontId="3" fillId="0" borderId="0" xfId="0" applyFont="1" applyAlignment="1">
      <alignment vertical="top" wrapText="1"/>
    </xf>
    <xf numFmtId="0" fontId="3" fillId="0" borderId="0" xfId="0" applyFont="1" applyAlignment="1">
      <alignment horizontal="center" vertical="top" wrapText="1"/>
    </xf>
    <xf numFmtId="6" fontId="2" fillId="0" borderId="0" xfId="0" applyNumberFormat="1" applyFont="1"/>
    <xf numFmtId="0" fontId="3" fillId="2" borderId="1" xfId="0" applyFont="1" applyFill="1" applyBorder="1" applyAlignment="1">
      <alignment horizontal="center" vertical="top" wrapText="1"/>
    </xf>
    <xf numFmtId="0" fontId="2" fillId="0" borderId="0" xfId="0" applyFont="1" applyAlignment="1">
      <alignment vertical="top"/>
    </xf>
    <xf numFmtId="0" fontId="3" fillId="0" borderId="1" xfId="0" applyFont="1" applyBorder="1" applyAlignment="1">
      <alignment horizontal="center" vertical="top" wrapText="1"/>
    </xf>
    <xf numFmtId="166" fontId="2" fillId="0" borderId="1" xfId="0" applyNumberFormat="1" applyFont="1" applyBorder="1" applyAlignment="1">
      <alignment horizontal="right" vertical="top" wrapText="1"/>
    </xf>
    <xf numFmtId="0" fontId="3" fillId="2" borderId="1" xfId="0" applyFont="1" applyFill="1" applyBorder="1" applyAlignment="1">
      <alignment horizontal="center" vertical="center" wrapText="1"/>
    </xf>
    <xf numFmtId="166" fontId="3" fillId="2" borderId="1" xfId="0" applyNumberFormat="1" applyFont="1" applyFill="1" applyBorder="1" applyAlignment="1">
      <alignment horizontal="center" vertical="center" wrapText="1"/>
    </xf>
    <xf numFmtId="0" fontId="2" fillId="0" borderId="0" xfId="0" applyFont="1" applyAlignment="1">
      <alignment horizontal="center"/>
    </xf>
    <xf numFmtId="166" fontId="2" fillId="0" borderId="0" xfId="0" applyNumberFormat="1" applyFont="1" applyAlignment="1">
      <alignment horizontal="right"/>
    </xf>
    <xf numFmtId="0" fontId="8" fillId="2" borderId="1" xfId="0" applyFont="1" applyFill="1" applyBorder="1" applyAlignment="1">
      <alignment horizontal="center" vertical="center" wrapText="1"/>
    </xf>
    <xf numFmtId="0" fontId="9" fillId="0" borderId="0" xfId="0" applyFont="1" applyAlignment="1">
      <alignment horizontal="center" vertical="top" wrapText="1"/>
    </xf>
    <xf numFmtId="0" fontId="8" fillId="0" borderId="0" xfId="0" applyFont="1" applyAlignment="1">
      <alignment vertical="top" wrapText="1"/>
    </xf>
    <xf numFmtId="0" fontId="10" fillId="0" borderId="0" xfId="0" applyFont="1"/>
    <xf numFmtId="0" fontId="8" fillId="0" borderId="1" xfId="0" applyFont="1" applyBorder="1" applyAlignment="1">
      <alignment horizontal="center" vertical="center" wrapText="1"/>
    </xf>
    <xf numFmtId="0" fontId="11" fillId="0" borderId="1" xfId="0" applyFont="1" applyBorder="1" applyAlignment="1">
      <alignment horizontal="justify" vertical="center" wrapText="1"/>
    </xf>
    <xf numFmtId="0" fontId="11" fillId="0" borderId="1" xfId="0" applyFont="1" applyBorder="1" applyAlignment="1">
      <alignment horizontal="center" vertical="center" wrapText="1"/>
    </xf>
    <xf numFmtId="0" fontId="10" fillId="0" borderId="1" xfId="0" applyFont="1" applyBorder="1" applyAlignment="1">
      <alignment horizontal="center" vertical="center" wrapText="1"/>
    </xf>
    <xf numFmtId="6" fontId="10" fillId="0" borderId="1" xfId="0" applyNumberFormat="1" applyFont="1" applyBorder="1" applyAlignment="1">
      <alignment horizontal="right" vertical="center" wrapText="1"/>
    </xf>
    <xf numFmtId="0" fontId="12" fillId="0" borderId="1" xfId="0" applyFont="1" applyBorder="1" applyAlignment="1">
      <alignment horizontal="justify" vertical="top" wrapText="1"/>
    </xf>
    <xf numFmtId="0" fontId="12" fillId="0" borderId="1" xfId="0" applyFont="1" applyBorder="1" applyAlignment="1">
      <alignment horizontal="justify" vertical="center" wrapText="1"/>
    </xf>
    <xf numFmtId="0" fontId="10" fillId="2" borderId="1" xfId="0" applyFont="1" applyFill="1" applyBorder="1" applyAlignment="1">
      <alignment horizontal="center" vertical="center"/>
    </xf>
    <xf numFmtId="0" fontId="10" fillId="0" borderId="1" xfId="0" applyFont="1" applyBorder="1" applyAlignment="1">
      <alignment horizontal="center"/>
    </xf>
    <xf numFmtId="6" fontId="9" fillId="0" borderId="1" xfId="0" applyNumberFormat="1" applyFont="1" applyBorder="1" applyAlignment="1">
      <alignment horizontal="right" vertical="center" wrapText="1"/>
    </xf>
    <xf numFmtId="0" fontId="8" fillId="2" borderId="1" xfId="0" applyFont="1" applyFill="1" applyBorder="1" applyAlignment="1">
      <alignment vertical="center" wrapText="1"/>
    </xf>
    <xf numFmtId="0" fontId="10" fillId="0" borderId="1" xfId="0" applyFont="1" applyBorder="1"/>
    <xf numFmtId="0" fontId="10" fillId="0" borderId="1" xfId="0" applyFont="1" applyBorder="1" applyAlignment="1">
      <alignment horizontal="center" vertical="center"/>
    </xf>
    <xf numFmtId="0" fontId="10" fillId="3" borderId="1" xfId="0" applyFont="1" applyFill="1" applyBorder="1" applyAlignment="1">
      <alignment horizontal="center" vertical="center"/>
    </xf>
    <xf numFmtId="0" fontId="10" fillId="0" borderId="6" xfId="0" applyFont="1" applyBorder="1" applyAlignment="1">
      <alignment horizontal="center" vertical="center" wrapText="1"/>
    </xf>
    <xf numFmtId="0" fontId="10" fillId="0" borderId="4" xfId="0" applyFont="1" applyBorder="1" applyAlignment="1">
      <alignment horizontal="center" vertical="center"/>
    </xf>
    <xf numFmtId="0" fontId="10" fillId="0" borderId="1" xfId="0" applyFont="1" applyBorder="1" applyAlignment="1">
      <alignment vertical="center" wrapText="1"/>
    </xf>
    <xf numFmtId="0" fontId="10" fillId="0" borderId="1" xfId="0" applyFont="1" applyBorder="1" applyAlignment="1">
      <alignment vertical="top" wrapText="1"/>
    </xf>
    <xf numFmtId="0" fontId="8" fillId="0" borderId="0" xfId="0" applyFont="1" applyAlignment="1">
      <alignment horizontal="center" vertical="center"/>
    </xf>
    <xf numFmtId="165" fontId="8" fillId="0" borderId="0" xfId="4" applyNumberFormat="1" applyFont="1" applyFill="1" applyBorder="1"/>
    <xf numFmtId="0" fontId="10" fillId="0" borderId="0" xfId="0" applyFont="1" applyAlignment="1">
      <alignment vertical="top" wrapText="1"/>
    </xf>
    <xf numFmtId="0" fontId="8" fillId="0" borderId="0" xfId="0" applyFont="1" applyAlignment="1">
      <alignment horizontal="center" vertical="top" wrapText="1"/>
    </xf>
    <xf numFmtId="0" fontId="8" fillId="0" borderId="0" xfId="0" applyFont="1" applyAlignment="1">
      <alignment horizontal="left" vertical="top" wrapText="1"/>
    </xf>
    <xf numFmtId="0" fontId="10" fillId="0" borderId="0" xfId="0" applyFont="1" applyAlignment="1">
      <alignment horizontal="center" vertical="center" wrapText="1"/>
    </xf>
    <xf numFmtId="0" fontId="10" fillId="0" borderId="0" xfId="0" applyFont="1" applyAlignment="1">
      <alignment vertical="center" wrapText="1"/>
    </xf>
    <xf numFmtId="0" fontId="10" fillId="0" borderId="1" xfId="0" applyFont="1" applyBorder="1" applyAlignment="1">
      <alignment horizontal="left" vertical="center"/>
    </xf>
    <xf numFmtId="0" fontId="2" fillId="0" borderId="1" xfId="0" applyFont="1" applyBorder="1" applyAlignment="1">
      <alignment horizontal="center" vertical="center" wrapText="1"/>
    </xf>
    <xf numFmtId="0" fontId="14" fillId="0" borderId="1" xfId="0" applyFont="1" applyBorder="1" applyAlignment="1">
      <alignment horizontal="center" vertical="center" wrapText="1"/>
    </xf>
    <xf numFmtId="0" fontId="14" fillId="0" borderId="1" xfId="0" applyFont="1" applyBorder="1" applyAlignment="1">
      <alignment horizontal="center"/>
    </xf>
    <xf numFmtId="0" fontId="15" fillId="0" borderId="1" xfId="0" applyFont="1" applyBorder="1" applyAlignment="1">
      <alignment horizontal="center" vertical="center" wrapText="1"/>
    </xf>
    <xf numFmtId="0" fontId="3" fillId="0" borderId="1" xfId="0" applyFont="1" applyBorder="1" applyAlignment="1">
      <alignment horizontal="center" vertical="center" wrapText="1"/>
    </xf>
    <xf numFmtId="166" fontId="3" fillId="0" borderId="1" xfId="0" applyNumberFormat="1" applyFont="1" applyBorder="1"/>
    <xf numFmtId="166" fontId="3" fillId="0" borderId="1" xfId="0" applyNumberFormat="1" applyFont="1" applyBorder="1" applyAlignment="1">
      <alignment horizontal="center"/>
    </xf>
    <xf numFmtId="0" fontId="6" fillId="0" borderId="1" xfId="0" applyFont="1" applyBorder="1" applyAlignment="1">
      <alignment horizontal="center" vertical="center" wrapText="1"/>
    </xf>
    <xf numFmtId="0" fontId="11" fillId="0" borderId="1" xfId="0" applyFont="1" applyBorder="1" applyAlignment="1">
      <alignment horizontal="justify" vertical="top"/>
    </xf>
    <xf numFmtId="0" fontId="16" fillId="0" borderId="0" xfId="0" applyFont="1" applyAlignment="1">
      <alignment vertical="center" wrapText="1"/>
    </xf>
    <xf numFmtId="0" fontId="16" fillId="0" borderId="1" xfId="0" applyFont="1" applyBorder="1" applyAlignment="1">
      <alignment vertical="center" wrapText="1"/>
    </xf>
    <xf numFmtId="6" fontId="11" fillId="4" borderId="1" xfId="0" applyNumberFormat="1" applyFont="1" applyFill="1" applyBorder="1" applyAlignment="1">
      <alignment horizontal="right" vertical="center" wrapText="1"/>
    </xf>
    <xf numFmtId="165" fontId="8" fillId="4" borderId="1" xfId="4" applyNumberFormat="1" applyFont="1" applyFill="1" applyBorder="1"/>
    <xf numFmtId="165" fontId="10" fillId="0" borderId="1" xfId="4" applyNumberFormat="1" applyFont="1" applyBorder="1" applyAlignment="1">
      <alignment vertical="top" wrapText="1"/>
    </xf>
    <xf numFmtId="6" fontId="10" fillId="0" borderId="1" xfId="0" applyNumberFormat="1" applyFont="1" applyBorder="1" applyAlignment="1">
      <alignment vertical="top" wrapText="1"/>
    </xf>
    <xf numFmtId="0" fontId="17" fillId="0" borderId="1" xfId="0" applyFont="1" applyBorder="1" applyAlignment="1">
      <alignment horizontal="justify" vertical="center"/>
    </xf>
    <xf numFmtId="0" fontId="18" fillId="0" borderId="1" xfId="0" applyFont="1" applyBorder="1" applyAlignment="1">
      <alignment vertical="center" wrapText="1"/>
    </xf>
    <xf numFmtId="0" fontId="18" fillId="0" borderId="0" xfId="0" applyFont="1" applyAlignment="1">
      <alignment vertical="center" wrapText="1"/>
    </xf>
    <xf numFmtId="0" fontId="2" fillId="0" borderId="0" xfId="0" applyFont="1" applyAlignment="1">
      <alignment vertical="center"/>
    </xf>
    <xf numFmtId="166" fontId="2" fillId="0" borderId="1" xfId="0" applyNumberFormat="1" applyFont="1" applyBorder="1" applyAlignment="1">
      <alignment horizontal="center" vertical="center" wrapText="1"/>
    </xf>
    <xf numFmtId="166" fontId="3" fillId="0" borderId="1" xfId="0" applyNumberFormat="1" applyFont="1" applyBorder="1" applyAlignment="1">
      <alignment horizontal="center" vertical="center"/>
    </xf>
    <xf numFmtId="6" fontId="10" fillId="0" borderId="1" xfId="0" applyNumberFormat="1" applyFont="1" applyBorder="1" applyAlignment="1">
      <alignment horizontal="center" vertical="center" wrapText="1"/>
    </xf>
    <xf numFmtId="44" fontId="0" fillId="0" borderId="1" xfId="4" applyFont="1" applyBorder="1" applyAlignment="1">
      <alignment horizontal="center" vertical="center"/>
    </xf>
    <xf numFmtId="44" fontId="0" fillId="0" borderId="0" xfId="4" applyFont="1" applyAlignment="1">
      <alignment horizontal="center" vertical="center"/>
    </xf>
    <xf numFmtId="0" fontId="3" fillId="0" borderId="1" xfId="3" applyFont="1" applyBorder="1" applyAlignment="1">
      <alignment horizontal="center" vertical="center"/>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7" fillId="0" borderId="2" xfId="0" applyFont="1" applyBorder="1" applyAlignment="1">
      <alignment horizontal="center" vertical="center" wrapText="1"/>
    </xf>
    <xf numFmtId="0" fontId="7" fillId="0" borderId="3" xfId="0" applyFont="1" applyBorder="1" applyAlignment="1">
      <alignment horizontal="center" vertical="center" wrapText="1"/>
    </xf>
    <xf numFmtId="166" fontId="3" fillId="0" borderId="1" xfId="0" applyNumberFormat="1" applyFont="1" applyBorder="1" applyAlignment="1">
      <alignment horizontal="center" vertical="center" wrapText="1"/>
    </xf>
    <xf numFmtId="0" fontId="19" fillId="0" borderId="1" xfId="0" applyFont="1" applyBorder="1" applyAlignment="1">
      <alignment horizontal="center" vertical="center" wrapText="1"/>
    </xf>
    <xf numFmtId="0" fontId="13" fillId="2" borderId="1" xfId="0" applyFont="1" applyFill="1" applyBorder="1" applyAlignment="1">
      <alignment horizontal="center" vertical="center" wrapText="1"/>
    </xf>
    <xf numFmtId="0" fontId="13" fillId="3" borderId="1" xfId="0" applyFont="1" applyFill="1" applyBorder="1" applyAlignment="1">
      <alignment horizontal="center" vertical="center" wrapText="1"/>
    </xf>
    <xf numFmtId="0" fontId="7" fillId="0" borderId="1" xfId="0" applyFont="1" applyBorder="1" applyAlignment="1">
      <alignment horizontal="center" vertical="center" wrapText="1"/>
    </xf>
    <xf numFmtId="0" fontId="6" fillId="0" borderId="2" xfId="0" applyFont="1" applyBorder="1" applyAlignment="1">
      <alignment horizontal="center" vertical="center" wrapText="1"/>
    </xf>
    <xf numFmtId="166" fontId="2" fillId="0" borderId="1" xfId="0" applyNumberFormat="1" applyFont="1" applyBorder="1" applyAlignment="1">
      <alignment horizontal="center" vertical="center"/>
    </xf>
    <xf numFmtId="166" fontId="7" fillId="0" borderId="1" xfId="0" applyNumberFormat="1" applyFont="1" applyBorder="1" applyAlignment="1">
      <alignment horizontal="center" vertical="center" wrapText="1"/>
    </xf>
    <xf numFmtId="166" fontId="21" fillId="5" borderId="1" xfId="0" applyNumberFormat="1" applyFont="1" applyFill="1" applyBorder="1"/>
    <xf numFmtId="44" fontId="2" fillId="0" borderId="0" xfId="4" applyFont="1"/>
    <xf numFmtId="44" fontId="0" fillId="0" borderId="0" xfId="0" applyNumberFormat="1"/>
    <xf numFmtId="166" fontId="2" fillId="0" borderId="0" xfId="0" applyNumberFormat="1" applyFont="1"/>
    <xf numFmtId="6" fontId="2" fillId="0" borderId="0" xfId="0" applyNumberFormat="1" applyFont="1" applyAlignment="1">
      <alignment vertical="top"/>
    </xf>
    <xf numFmtId="0" fontId="10" fillId="0" borderId="4" xfId="0" applyFont="1" applyBorder="1" applyAlignment="1">
      <alignment horizontal="center" vertical="top" wrapText="1"/>
    </xf>
    <xf numFmtId="0" fontId="10" fillId="0" borderId="6" xfId="0" applyFont="1" applyBorder="1" applyAlignment="1">
      <alignment horizontal="center" vertical="top" wrapText="1"/>
    </xf>
    <xf numFmtId="0" fontId="8" fillId="0" borderId="4" xfId="0" applyFont="1" applyBorder="1" applyAlignment="1">
      <alignment horizontal="center" vertical="center" wrapText="1"/>
    </xf>
    <xf numFmtId="0" fontId="8" fillId="0" borderId="5" xfId="0" applyFont="1" applyBorder="1" applyAlignment="1">
      <alignment horizontal="center" vertical="center" wrapText="1"/>
    </xf>
    <xf numFmtId="0" fontId="8" fillId="0" borderId="6" xfId="0" applyFont="1" applyBorder="1" applyAlignment="1">
      <alignment horizontal="center" vertical="center" wrapText="1"/>
    </xf>
    <xf numFmtId="0" fontId="8" fillId="0" borderId="0" xfId="0" applyFont="1" applyAlignment="1">
      <alignment horizontal="center" vertical="top" wrapText="1"/>
    </xf>
    <xf numFmtId="0" fontId="9" fillId="0" borderId="0" xfId="0" applyFont="1" applyAlignment="1">
      <alignment horizontal="center" vertical="top" wrapText="1"/>
    </xf>
    <xf numFmtId="0" fontId="8" fillId="0" borderId="4" xfId="0" applyFont="1" applyBorder="1" applyAlignment="1">
      <alignment horizontal="center" vertical="top" wrapText="1"/>
    </xf>
    <xf numFmtId="0" fontId="8" fillId="0" borderId="5" xfId="0" applyFont="1" applyBorder="1" applyAlignment="1">
      <alignment horizontal="center" vertical="top" wrapText="1"/>
    </xf>
    <xf numFmtId="0" fontId="8" fillId="0" borderId="6" xfId="0" applyFont="1" applyBorder="1" applyAlignment="1">
      <alignment horizontal="center" vertical="top" wrapText="1"/>
    </xf>
    <xf numFmtId="0" fontId="10" fillId="0" borderId="4" xfId="0" applyFont="1" applyBorder="1" applyAlignment="1">
      <alignment horizontal="center" vertical="center" wrapText="1"/>
    </xf>
    <xf numFmtId="0" fontId="10" fillId="0" borderId="5" xfId="0" applyFont="1" applyBorder="1" applyAlignment="1">
      <alignment horizontal="center" vertical="center" wrapText="1"/>
    </xf>
    <xf numFmtId="0" fontId="10" fillId="0" borderId="6" xfId="0" applyFont="1" applyBorder="1" applyAlignment="1">
      <alignment horizontal="center" vertical="center" wrapText="1"/>
    </xf>
    <xf numFmtId="0" fontId="10" fillId="0" borderId="1" xfId="0" applyFont="1" applyBorder="1" applyAlignment="1">
      <alignment horizontal="center" vertical="top" wrapText="1"/>
    </xf>
    <xf numFmtId="0" fontId="10" fillId="0" borderId="2" xfId="0" applyFont="1" applyBorder="1" applyAlignment="1">
      <alignment horizontal="center" vertical="top" wrapText="1"/>
    </xf>
    <xf numFmtId="0" fontId="10" fillId="0" borderId="7" xfId="0" applyFont="1" applyBorder="1" applyAlignment="1">
      <alignment horizontal="center" vertical="top" wrapText="1"/>
    </xf>
    <xf numFmtId="0" fontId="10" fillId="0" borderId="3" xfId="0" applyFont="1" applyBorder="1" applyAlignment="1">
      <alignment horizontal="center" vertical="top" wrapText="1"/>
    </xf>
    <xf numFmtId="0" fontId="8" fillId="2" borderId="2"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3" xfId="0" applyFont="1" applyFill="1" applyBorder="1" applyAlignment="1">
      <alignment horizontal="center" vertical="center"/>
    </xf>
    <xf numFmtId="0" fontId="8" fillId="2" borderId="2" xfId="0" applyFont="1" applyFill="1" applyBorder="1" applyAlignment="1">
      <alignment horizontal="center" vertical="center" wrapText="1"/>
    </xf>
    <xf numFmtId="0" fontId="8" fillId="2" borderId="7" xfId="0" applyFont="1" applyFill="1" applyBorder="1" applyAlignment="1">
      <alignment horizontal="center" vertical="center" wrapText="1"/>
    </xf>
    <xf numFmtId="0" fontId="8" fillId="2" borderId="3" xfId="0" applyFont="1" applyFill="1" applyBorder="1" applyAlignment="1">
      <alignment horizontal="center" vertical="center" wrapText="1"/>
    </xf>
    <xf numFmtId="0" fontId="8" fillId="0" borderId="0" xfId="0" applyFont="1" applyAlignment="1">
      <alignment horizontal="left" vertical="top" wrapText="1"/>
    </xf>
    <xf numFmtId="0" fontId="8" fillId="2" borderId="4" xfId="0" applyFont="1" applyFill="1" applyBorder="1" applyAlignment="1">
      <alignment horizontal="center" vertical="center" wrapText="1"/>
    </xf>
    <xf numFmtId="0" fontId="8" fillId="2" borderId="6" xfId="0" applyFont="1" applyFill="1" applyBorder="1" applyAlignment="1">
      <alignment horizontal="center" vertical="center" wrapText="1"/>
    </xf>
    <xf numFmtId="0" fontId="8" fillId="0" borderId="5" xfId="0" applyFont="1" applyBorder="1" applyAlignment="1">
      <alignment horizontal="center" vertical="center"/>
    </xf>
    <xf numFmtId="0" fontId="8" fillId="0" borderId="6" xfId="0" applyFont="1" applyBorder="1" applyAlignment="1">
      <alignment horizontal="center" vertical="center"/>
    </xf>
    <xf numFmtId="0" fontId="9" fillId="2" borderId="2" xfId="0" applyFont="1" applyFill="1" applyBorder="1" applyAlignment="1">
      <alignment horizontal="center" vertical="center" wrapText="1"/>
    </xf>
    <xf numFmtId="0" fontId="9" fillId="2" borderId="7" xfId="0" applyFont="1" applyFill="1" applyBorder="1" applyAlignment="1">
      <alignment horizontal="center" vertical="center" wrapText="1"/>
    </xf>
    <xf numFmtId="0" fontId="8" fillId="2" borderId="1" xfId="0" applyFont="1" applyFill="1" applyBorder="1" applyAlignment="1">
      <alignment horizontal="center" vertical="center" wrapText="1"/>
    </xf>
    <xf numFmtId="0" fontId="8" fillId="2" borderId="5" xfId="0" applyFont="1" applyFill="1" applyBorder="1" applyAlignment="1">
      <alignment horizontal="center" vertical="center" wrapText="1"/>
    </xf>
    <xf numFmtId="0" fontId="9" fillId="2" borderId="9" xfId="0" applyFont="1" applyFill="1" applyBorder="1" applyAlignment="1">
      <alignment horizontal="center" vertical="center"/>
    </xf>
    <xf numFmtId="0" fontId="9" fillId="2" borderId="10" xfId="0" applyFont="1" applyFill="1" applyBorder="1" applyAlignment="1">
      <alignment horizontal="center" vertical="center"/>
    </xf>
    <xf numFmtId="0" fontId="9" fillId="2" borderId="8" xfId="0" applyFont="1" applyFill="1" applyBorder="1" applyAlignment="1">
      <alignment horizontal="center" vertical="center"/>
    </xf>
    <xf numFmtId="0" fontId="9" fillId="2" borderId="11" xfId="0" applyFont="1" applyFill="1" applyBorder="1" applyAlignment="1">
      <alignment horizontal="center" vertical="center"/>
    </xf>
    <xf numFmtId="0" fontId="9" fillId="0" borderId="2" xfId="0" applyFont="1" applyBorder="1" applyAlignment="1">
      <alignment horizontal="center" vertical="center" wrapText="1"/>
    </xf>
    <xf numFmtId="0" fontId="9" fillId="0" borderId="7" xfId="0" applyFont="1" applyBorder="1" applyAlignment="1">
      <alignment horizontal="center" vertical="center" wrapText="1"/>
    </xf>
    <xf numFmtId="0" fontId="9" fillId="0" borderId="3" xfId="0" applyFont="1" applyBorder="1" applyAlignment="1">
      <alignment horizontal="center" vertical="center" wrapText="1"/>
    </xf>
    <xf numFmtId="0" fontId="8" fillId="0" borderId="2" xfId="0" applyFont="1" applyBorder="1" applyAlignment="1">
      <alignment horizontal="center" vertical="center" wrapText="1"/>
    </xf>
    <xf numFmtId="0" fontId="8" fillId="0" borderId="7" xfId="0" applyFont="1" applyBorder="1" applyAlignment="1">
      <alignment horizontal="center" vertical="center" wrapText="1"/>
    </xf>
    <xf numFmtId="0" fontId="8" fillId="0" borderId="3" xfId="0" applyFont="1" applyBorder="1" applyAlignment="1">
      <alignment horizontal="center" vertical="center" wrapText="1"/>
    </xf>
    <xf numFmtId="0" fontId="3" fillId="0" borderId="1" xfId="0" applyFont="1" applyBorder="1" applyAlignment="1">
      <alignment horizontal="center" vertical="center" wrapText="1"/>
    </xf>
    <xf numFmtId="166" fontId="2" fillId="0" borderId="2" xfId="0" applyNumberFormat="1" applyFont="1" applyBorder="1" applyAlignment="1">
      <alignment horizontal="center" vertical="center" wrapText="1"/>
    </xf>
    <xf numFmtId="166" fontId="2" fillId="0" borderId="7" xfId="0" applyNumberFormat="1" applyFont="1" applyBorder="1" applyAlignment="1">
      <alignment horizontal="center" vertical="center" wrapText="1"/>
    </xf>
    <xf numFmtId="166" fontId="2" fillId="0" borderId="3" xfId="0" applyNumberFormat="1" applyFont="1" applyBorder="1" applyAlignment="1">
      <alignment horizontal="center" vertical="center" wrapText="1"/>
    </xf>
    <xf numFmtId="0" fontId="2" fillId="0" borderId="2" xfId="0" applyFont="1" applyBorder="1" applyAlignment="1">
      <alignment horizontal="center" vertical="center" wrapText="1"/>
    </xf>
    <xf numFmtId="0" fontId="2" fillId="0" borderId="7" xfId="0" applyFont="1" applyBorder="1" applyAlignment="1">
      <alignment horizontal="center" vertical="center" wrapText="1"/>
    </xf>
    <xf numFmtId="0" fontId="2" fillId="0" borderId="3" xfId="0" applyFont="1" applyBorder="1" applyAlignment="1">
      <alignment horizontal="center" vertical="center" wrapText="1"/>
    </xf>
    <xf numFmtId="0" fontId="6" fillId="0" borderId="2" xfId="0" applyFont="1" applyBorder="1" applyAlignment="1">
      <alignment horizontal="center" vertical="center" wrapText="1"/>
    </xf>
    <xf numFmtId="0" fontId="6" fillId="0" borderId="7" xfId="0" applyFont="1" applyBorder="1" applyAlignment="1">
      <alignment horizontal="center" vertical="center" wrapText="1"/>
    </xf>
    <xf numFmtId="0" fontId="6" fillId="0" borderId="3" xfId="0" applyFont="1" applyBorder="1" applyAlignment="1">
      <alignment horizontal="center" vertical="center" wrapText="1"/>
    </xf>
    <xf numFmtId="0" fontId="7" fillId="0" borderId="2" xfId="0" applyFont="1" applyBorder="1" applyAlignment="1">
      <alignment horizontal="center" vertical="center" wrapText="1"/>
    </xf>
    <xf numFmtId="0" fontId="7" fillId="0" borderId="7" xfId="0" applyFont="1" applyBorder="1" applyAlignment="1">
      <alignment horizontal="center" vertical="center" wrapText="1"/>
    </xf>
    <xf numFmtId="0" fontId="7" fillId="0" borderId="3" xfId="0" applyFont="1" applyBorder="1" applyAlignment="1">
      <alignment horizontal="center" vertical="center" wrapText="1"/>
    </xf>
    <xf numFmtId="0" fontId="13" fillId="3" borderId="1" xfId="0" applyFont="1" applyFill="1" applyBorder="1" applyAlignment="1">
      <alignment horizontal="center" vertical="center" wrapText="1"/>
    </xf>
    <xf numFmtId="0" fontId="3" fillId="0" borderId="1" xfId="3" applyFont="1" applyBorder="1" applyAlignment="1">
      <alignment horizontal="center" vertical="center"/>
    </xf>
    <xf numFmtId="0" fontId="7" fillId="0" borderId="1" xfId="0" applyFont="1" applyBorder="1" applyAlignment="1">
      <alignment horizontal="center" vertical="center" wrapText="1"/>
    </xf>
    <xf numFmtId="0" fontId="3" fillId="5" borderId="1" xfId="3" applyFont="1" applyFill="1" applyBorder="1" applyAlignment="1">
      <alignment horizontal="center" vertical="center"/>
    </xf>
    <xf numFmtId="0" fontId="2" fillId="0" borderId="1" xfId="0" applyFont="1" applyBorder="1" applyAlignment="1">
      <alignment horizontal="center" vertical="center" wrapText="1"/>
    </xf>
    <xf numFmtId="0" fontId="6" fillId="0" borderId="1" xfId="0" applyFont="1" applyBorder="1" applyAlignment="1">
      <alignment horizontal="center" vertical="center" wrapText="1"/>
    </xf>
    <xf numFmtId="166" fontId="2" fillId="0" borderId="1" xfId="0" applyNumberFormat="1" applyFont="1" applyBorder="1" applyAlignment="1">
      <alignment horizontal="center" vertical="center" wrapText="1"/>
    </xf>
    <xf numFmtId="0" fontId="13" fillId="3" borderId="1" xfId="0" applyFont="1" applyFill="1" applyBorder="1" applyAlignment="1">
      <alignment horizontal="center" vertical="top" wrapText="1"/>
    </xf>
    <xf numFmtId="0" fontId="3" fillId="0" borderId="0" xfId="0" applyFont="1" applyAlignment="1">
      <alignment horizontal="center" vertical="top" wrapText="1"/>
    </xf>
    <xf numFmtId="0" fontId="3" fillId="0" borderId="0" xfId="0" applyFont="1" applyAlignment="1">
      <alignment horizontal="center" vertical="center" wrapText="1"/>
    </xf>
    <xf numFmtId="0" fontId="3" fillId="0" borderId="0" xfId="0" applyFont="1" applyAlignment="1">
      <alignment horizontal="center" vertical="center"/>
    </xf>
    <xf numFmtId="0" fontId="3" fillId="0" borderId="1" xfId="0" applyFont="1" applyBorder="1" applyAlignment="1">
      <alignment horizontal="center"/>
    </xf>
    <xf numFmtId="0" fontId="3" fillId="0" borderId="2" xfId="0" applyFont="1" applyBorder="1" applyAlignment="1">
      <alignment horizontal="center" vertical="center" wrapText="1"/>
    </xf>
    <xf numFmtId="0" fontId="3" fillId="0" borderId="7" xfId="0" applyFont="1" applyBorder="1" applyAlignment="1">
      <alignment horizontal="center" vertical="center" wrapText="1"/>
    </xf>
    <xf numFmtId="0" fontId="3" fillId="0" borderId="3" xfId="0" applyFont="1" applyBorder="1" applyAlignment="1">
      <alignment horizontal="center" vertical="center" wrapText="1"/>
    </xf>
    <xf numFmtId="0" fontId="14" fillId="0" borderId="2" xfId="0" applyFont="1" applyBorder="1" applyAlignment="1">
      <alignment horizontal="center" vertical="center"/>
    </xf>
    <xf numFmtId="0" fontId="14" fillId="0" borderId="3" xfId="0" applyFont="1" applyBorder="1" applyAlignment="1">
      <alignment horizontal="center" vertical="center"/>
    </xf>
    <xf numFmtId="0" fontId="2" fillId="0" borderId="1" xfId="0" applyFont="1" applyFill="1" applyBorder="1" applyAlignment="1">
      <alignment horizontal="center" vertical="center" wrapText="1"/>
    </xf>
    <xf numFmtId="3" fontId="24" fillId="0" borderId="0" xfId="0" applyNumberFormat="1" applyFont="1" applyAlignment="1">
      <alignment horizontal="left"/>
    </xf>
    <xf numFmtId="166" fontId="25" fillId="0" borderId="0" xfId="0" applyNumberFormat="1" applyFont="1" applyAlignment="1">
      <alignment horizontal="right"/>
    </xf>
  </cellXfs>
  <cellStyles count="5">
    <cellStyle name="Millares 2" xfId="1" xr:uid="{00000000-0005-0000-0000-000000000000}"/>
    <cellStyle name="Millares 4" xfId="2" xr:uid="{00000000-0005-0000-0000-000001000000}"/>
    <cellStyle name="Moneda" xfId="4" builtinId="4"/>
    <cellStyle name="Normal" xfId="0" builtinId="0"/>
    <cellStyle name="Normal 2" xfId="3" xr:uid="{00000000-0005-0000-0000-000004000000}"/>
  </cellStyles>
  <dxfs count="0"/>
  <tableStyles count="0" defaultTableStyle="TableStyleMedium9" defaultPivotStyle="PivotStyleLight16"/>
  <colors>
    <mruColors>
      <color rgb="FFF9DCA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vmlDrawing2.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3.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N43"/>
  <sheetViews>
    <sheetView showGridLines="0" zoomScale="80" zoomScaleNormal="80" zoomScalePageLayoutView="50" workbookViewId="0">
      <selection activeCell="E9" sqref="E9"/>
    </sheetView>
  </sheetViews>
  <sheetFormatPr baseColWidth="10" defaultColWidth="49" defaultRowHeight="12.75" x14ac:dyDescent="0.2"/>
  <cols>
    <col min="1" max="1" width="29.7109375" style="18" customWidth="1"/>
    <col min="2" max="2" width="94.140625" style="18" customWidth="1"/>
    <col min="3" max="3" width="7.28515625" style="18" customWidth="1"/>
    <col min="4" max="4" width="8.28515625" style="18" customWidth="1"/>
    <col min="5" max="5" width="10.85546875" style="18" customWidth="1"/>
    <col min="6" max="6" width="9.85546875" style="18" customWidth="1"/>
    <col min="7" max="8" width="8.7109375" style="42" customWidth="1"/>
    <col min="9" max="9" width="9" style="42" customWidth="1"/>
    <col min="10" max="10" width="7" style="42" customWidth="1"/>
    <col min="11" max="11" width="6.85546875" style="42" customWidth="1"/>
    <col min="12" max="12" width="25.7109375" style="43" customWidth="1"/>
    <col min="13" max="13" width="19.140625" style="18" customWidth="1"/>
    <col min="14" max="16384" width="49" style="18"/>
  </cols>
  <sheetData>
    <row r="1" spans="1:14" ht="28.15" customHeight="1" x14ac:dyDescent="0.2">
      <c r="A1" s="94" t="s">
        <v>68</v>
      </c>
      <c r="B1" s="95"/>
      <c r="C1" s="95"/>
      <c r="D1" s="95"/>
      <c r="E1" s="95"/>
      <c r="F1" s="95"/>
      <c r="G1" s="95"/>
      <c r="H1" s="95"/>
      <c r="I1" s="95"/>
      <c r="J1" s="95"/>
      <c r="K1" s="95"/>
      <c r="L1" s="95"/>
      <c r="M1" s="96"/>
      <c r="N1" s="17"/>
    </row>
    <row r="2" spans="1:14" ht="70.150000000000006" customHeight="1" x14ac:dyDescent="0.2">
      <c r="A2" s="19" t="s">
        <v>15</v>
      </c>
      <c r="B2" s="97" t="s">
        <v>69</v>
      </c>
      <c r="C2" s="98"/>
      <c r="D2" s="98"/>
      <c r="E2" s="98"/>
      <c r="F2" s="98"/>
      <c r="G2" s="98"/>
      <c r="H2" s="98"/>
      <c r="I2" s="98"/>
      <c r="J2" s="98"/>
      <c r="K2" s="98"/>
      <c r="L2" s="98"/>
      <c r="M2" s="99"/>
    </row>
    <row r="3" spans="1:14" ht="15" customHeight="1" x14ac:dyDescent="0.2">
      <c r="A3" s="111" t="s">
        <v>2</v>
      </c>
      <c r="B3" s="112"/>
      <c r="C3" s="111" t="s">
        <v>39</v>
      </c>
      <c r="D3" s="118"/>
      <c r="E3" s="118"/>
      <c r="F3" s="118"/>
      <c r="G3" s="118"/>
      <c r="H3" s="118"/>
      <c r="I3" s="118"/>
      <c r="J3" s="118"/>
      <c r="K3" s="112"/>
      <c r="L3" s="107" t="s">
        <v>37</v>
      </c>
      <c r="M3" s="104" t="s">
        <v>1</v>
      </c>
    </row>
    <row r="4" spans="1:14" ht="16.5" customHeight="1" x14ac:dyDescent="0.2">
      <c r="A4" s="107" t="s">
        <v>0</v>
      </c>
      <c r="B4" s="107" t="s">
        <v>89</v>
      </c>
      <c r="C4" s="117" t="s">
        <v>30</v>
      </c>
      <c r="D4" s="117"/>
      <c r="E4" s="117"/>
      <c r="F4" s="117"/>
      <c r="G4" s="117"/>
      <c r="H4" s="117"/>
      <c r="I4" s="117"/>
      <c r="J4" s="117"/>
      <c r="K4" s="117"/>
      <c r="L4" s="108"/>
      <c r="M4" s="105"/>
    </row>
    <row r="5" spans="1:14" ht="21.6" customHeight="1" x14ac:dyDescent="0.2">
      <c r="A5" s="109"/>
      <c r="B5" s="109"/>
      <c r="C5" s="15" t="s">
        <v>35</v>
      </c>
      <c r="D5" s="15" t="s">
        <v>36</v>
      </c>
      <c r="E5" s="15" t="s">
        <v>19</v>
      </c>
      <c r="F5" s="15" t="s">
        <v>20</v>
      </c>
      <c r="G5" s="15" t="s">
        <v>21</v>
      </c>
      <c r="H5" s="15" t="s">
        <v>22</v>
      </c>
      <c r="I5" s="15" t="s">
        <v>12</v>
      </c>
      <c r="J5" s="15" t="s">
        <v>13</v>
      </c>
      <c r="K5" s="15" t="s">
        <v>14</v>
      </c>
      <c r="L5" s="109"/>
      <c r="M5" s="106"/>
    </row>
    <row r="6" spans="1:14" ht="28.9" customHeight="1" x14ac:dyDescent="0.2">
      <c r="A6" s="123" t="s">
        <v>84</v>
      </c>
      <c r="B6" s="53" t="s">
        <v>70</v>
      </c>
      <c r="C6" s="20"/>
      <c r="D6" s="20"/>
      <c r="E6" s="20"/>
      <c r="F6" s="26"/>
      <c r="G6" s="26" t="s">
        <v>24</v>
      </c>
      <c r="H6" s="21"/>
      <c r="I6" s="21"/>
      <c r="J6" s="21"/>
      <c r="K6" s="22"/>
      <c r="L6" s="23">
        <v>70272000</v>
      </c>
      <c r="M6" s="101" t="s">
        <v>23</v>
      </c>
    </row>
    <row r="7" spans="1:14" ht="27.75" customHeight="1" x14ac:dyDescent="0.2">
      <c r="A7" s="124"/>
      <c r="B7" s="55" t="s">
        <v>71</v>
      </c>
      <c r="C7" s="25"/>
      <c r="D7" s="25"/>
      <c r="E7" s="20"/>
      <c r="F7" s="26"/>
      <c r="G7" s="26" t="s">
        <v>24</v>
      </c>
      <c r="H7" s="21"/>
      <c r="I7" s="21"/>
      <c r="J7" s="27"/>
      <c r="K7" s="27"/>
      <c r="L7" s="23">
        <v>60430000</v>
      </c>
      <c r="M7" s="102"/>
    </row>
    <row r="8" spans="1:14" ht="27.75" customHeight="1" x14ac:dyDescent="0.2">
      <c r="A8" s="124"/>
      <c r="B8" s="55" t="s">
        <v>72</v>
      </c>
      <c r="C8" s="25"/>
      <c r="D8" s="25"/>
      <c r="E8" s="20"/>
      <c r="F8" s="26"/>
      <c r="G8" s="26" t="s">
        <v>24</v>
      </c>
      <c r="H8" s="21"/>
      <c r="I8" s="21"/>
      <c r="J8" s="27"/>
      <c r="K8" s="27"/>
      <c r="L8" s="23">
        <v>49000000</v>
      </c>
      <c r="M8" s="102"/>
    </row>
    <row r="9" spans="1:14" ht="38.450000000000003" customHeight="1" x14ac:dyDescent="0.2">
      <c r="A9" s="125"/>
      <c r="B9" s="54" t="s">
        <v>73</v>
      </c>
      <c r="C9" s="25"/>
      <c r="D9" s="25"/>
      <c r="E9" s="25"/>
      <c r="F9" s="26"/>
      <c r="G9" s="26" t="s">
        <v>24</v>
      </c>
      <c r="H9" s="26" t="s">
        <v>24</v>
      </c>
      <c r="I9" s="26" t="s">
        <v>24</v>
      </c>
      <c r="J9" s="26" t="s">
        <v>24</v>
      </c>
      <c r="K9" s="26" t="s">
        <v>24</v>
      </c>
      <c r="L9" s="23">
        <v>0</v>
      </c>
      <c r="M9" s="102"/>
    </row>
    <row r="10" spans="1:14" ht="30" customHeight="1" x14ac:dyDescent="0.2">
      <c r="A10" s="126" t="s">
        <v>85</v>
      </c>
      <c r="B10" s="24" t="s">
        <v>74</v>
      </c>
      <c r="C10" s="25"/>
      <c r="D10" s="25"/>
      <c r="E10" s="25"/>
      <c r="F10" s="26"/>
      <c r="G10" s="26" t="s">
        <v>24</v>
      </c>
      <c r="H10" s="26" t="s">
        <v>24</v>
      </c>
      <c r="I10" s="26" t="s">
        <v>24</v>
      </c>
      <c r="J10" s="26" t="s">
        <v>24</v>
      </c>
      <c r="K10" s="26" t="s">
        <v>24</v>
      </c>
      <c r="L10" s="23">
        <v>5676808</v>
      </c>
      <c r="M10" s="102"/>
    </row>
    <row r="11" spans="1:14" ht="29.25" customHeight="1" x14ac:dyDescent="0.2">
      <c r="A11" s="127"/>
      <c r="B11" s="24" t="s">
        <v>75</v>
      </c>
      <c r="C11" s="25"/>
      <c r="D11" s="25"/>
      <c r="E11" s="25"/>
      <c r="F11" s="26"/>
      <c r="G11" s="26" t="s">
        <v>24</v>
      </c>
      <c r="H11" s="44"/>
      <c r="I11" s="44"/>
      <c r="J11" s="22"/>
      <c r="K11" s="22"/>
      <c r="L11" s="23">
        <v>5676808</v>
      </c>
      <c r="M11" s="102"/>
    </row>
    <row r="12" spans="1:14" ht="42" customHeight="1" x14ac:dyDescent="0.2">
      <c r="A12" s="127"/>
      <c r="B12" s="24" t="s">
        <v>76</v>
      </c>
      <c r="C12" s="25"/>
      <c r="D12" s="25"/>
      <c r="E12" s="25"/>
      <c r="F12" s="26"/>
      <c r="G12" s="26" t="s">
        <v>24</v>
      </c>
      <c r="H12" s="26" t="s">
        <v>24</v>
      </c>
      <c r="I12" s="26" t="s">
        <v>24</v>
      </c>
      <c r="J12" s="26" t="s">
        <v>24</v>
      </c>
      <c r="K12" s="26" t="s">
        <v>24</v>
      </c>
      <c r="L12" s="23">
        <v>5676808</v>
      </c>
      <c r="M12" s="102"/>
    </row>
    <row r="13" spans="1:14" ht="42.6" customHeight="1" x14ac:dyDescent="0.2">
      <c r="A13" s="127"/>
      <c r="B13" s="24" t="s">
        <v>77</v>
      </c>
      <c r="C13" s="25"/>
      <c r="D13" s="25"/>
      <c r="E13" s="25"/>
      <c r="F13" s="26"/>
      <c r="G13" s="26" t="s">
        <v>24</v>
      </c>
      <c r="H13" s="26" t="s">
        <v>24</v>
      </c>
      <c r="I13" s="26" t="s">
        <v>24</v>
      </c>
      <c r="J13" s="26" t="s">
        <v>24</v>
      </c>
      <c r="K13" s="26" t="s">
        <v>24</v>
      </c>
      <c r="L13" s="23">
        <v>5676808</v>
      </c>
      <c r="M13" s="102"/>
    </row>
    <row r="14" spans="1:14" ht="41.45" customHeight="1" x14ac:dyDescent="0.2">
      <c r="A14" s="127"/>
      <c r="B14" s="24" t="s">
        <v>78</v>
      </c>
      <c r="C14" s="25"/>
      <c r="D14" s="25"/>
      <c r="E14" s="25"/>
      <c r="F14" s="26"/>
      <c r="G14" s="26" t="s">
        <v>24</v>
      </c>
      <c r="H14" s="26" t="s">
        <v>24</v>
      </c>
      <c r="I14" s="26" t="s">
        <v>24</v>
      </c>
      <c r="J14" s="26" t="s">
        <v>24</v>
      </c>
      <c r="K14" s="26" t="s">
        <v>24</v>
      </c>
      <c r="L14" s="23">
        <v>5676808</v>
      </c>
      <c r="M14" s="102"/>
    </row>
    <row r="15" spans="1:14" ht="31.15" customHeight="1" x14ac:dyDescent="0.2">
      <c r="A15" s="127"/>
      <c r="B15" s="24" t="s">
        <v>79</v>
      </c>
      <c r="C15" s="25"/>
      <c r="D15" s="25"/>
      <c r="E15" s="25"/>
      <c r="F15" s="26"/>
      <c r="G15" s="26" t="s">
        <v>24</v>
      </c>
      <c r="H15" s="26" t="s">
        <v>24</v>
      </c>
      <c r="I15" s="26" t="s">
        <v>24</v>
      </c>
      <c r="J15" s="26" t="s">
        <v>24</v>
      </c>
      <c r="K15" s="26" t="s">
        <v>24</v>
      </c>
      <c r="L15" s="23">
        <v>5676808</v>
      </c>
      <c r="M15" s="102"/>
    </row>
    <row r="16" spans="1:14" ht="30.6" customHeight="1" x14ac:dyDescent="0.2">
      <c r="A16" s="127"/>
      <c r="B16" s="24" t="s">
        <v>80</v>
      </c>
      <c r="C16" s="25"/>
      <c r="D16" s="25"/>
      <c r="E16" s="25"/>
      <c r="F16" s="26"/>
      <c r="G16" s="26" t="s">
        <v>24</v>
      </c>
      <c r="H16" s="26" t="s">
        <v>24</v>
      </c>
      <c r="I16" s="26" t="s">
        <v>24</v>
      </c>
      <c r="J16" s="26" t="s">
        <v>24</v>
      </c>
      <c r="K16" s="26" t="s">
        <v>24</v>
      </c>
      <c r="L16" s="23">
        <v>5676808</v>
      </c>
      <c r="M16" s="102"/>
    </row>
    <row r="17" spans="1:13" ht="26.25" customHeight="1" x14ac:dyDescent="0.2">
      <c r="A17" s="127"/>
      <c r="B17" s="24" t="s">
        <v>81</v>
      </c>
      <c r="C17" s="25"/>
      <c r="D17" s="25"/>
      <c r="E17" s="25"/>
      <c r="F17" s="26"/>
      <c r="G17" s="26" t="s">
        <v>24</v>
      </c>
      <c r="H17" s="26" t="s">
        <v>24</v>
      </c>
      <c r="I17" s="26" t="s">
        <v>24</v>
      </c>
      <c r="J17" s="26" t="s">
        <v>24</v>
      </c>
      <c r="K17" s="26" t="s">
        <v>24</v>
      </c>
      <c r="L17" s="23">
        <v>5676808</v>
      </c>
      <c r="M17" s="102"/>
    </row>
    <row r="18" spans="1:13" ht="42" customHeight="1" x14ac:dyDescent="0.2">
      <c r="A18" s="127"/>
      <c r="B18" s="24" t="s">
        <v>82</v>
      </c>
      <c r="C18" s="25"/>
      <c r="D18" s="25"/>
      <c r="E18" s="25"/>
      <c r="F18" s="26"/>
      <c r="G18" s="26" t="s">
        <v>24</v>
      </c>
      <c r="H18" s="26" t="s">
        <v>24</v>
      </c>
      <c r="I18" s="26" t="s">
        <v>24</v>
      </c>
      <c r="J18" s="26" t="s">
        <v>24</v>
      </c>
      <c r="K18" s="26" t="s">
        <v>24</v>
      </c>
      <c r="L18" s="23">
        <v>5676808</v>
      </c>
      <c r="M18" s="102"/>
    </row>
    <row r="19" spans="1:13" ht="28.15" customHeight="1" x14ac:dyDescent="0.2">
      <c r="A19" s="128"/>
      <c r="B19" s="24" t="s">
        <v>83</v>
      </c>
      <c r="C19" s="25"/>
      <c r="D19" s="25"/>
      <c r="E19" s="25"/>
      <c r="F19" s="26"/>
      <c r="G19" s="26" t="s">
        <v>24</v>
      </c>
      <c r="H19" s="26" t="s">
        <v>24</v>
      </c>
      <c r="I19" s="26" t="s">
        <v>24</v>
      </c>
      <c r="J19" s="26" t="s">
        <v>24</v>
      </c>
      <c r="K19" s="26" t="s">
        <v>24</v>
      </c>
      <c r="L19" s="23">
        <v>5674815</v>
      </c>
      <c r="M19" s="102"/>
    </row>
    <row r="20" spans="1:13" ht="33" customHeight="1" x14ac:dyDescent="0.2">
      <c r="A20" s="19"/>
      <c r="B20" s="90" t="s">
        <v>31</v>
      </c>
      <c r="C20" s="90"/>
      <c r="D20" s="90"/>
      <c r="E20" s="90"/>
      <c r="F20" s="90"/>
      <c r="G20" s="90"/>
      <c r="H20" s="90"/>
      <c r="I20" s="90"/>
      <c r="J20" s="90"/>
      <c r="K20" s="91"/>
      <c r="L20" s="28">
        <f>SUM(L6:L19)</f>
        <v>236468087</v>
      </c>
      <c r="M20" s="102"/>
    </row>
    <row r="21" spans="1:13" ht="21.6" customHeight="1" x14ac:dyDescent="0.2">
      <c r="A21" s="119" t="s">
        <v>88</v>
      </c>
      <c r="B21" s="120"/>
      <c r="C21" s="117" t="s">
        <v>30</v>
      </c>
      <c r="D21" s="117"/>
      <c r="E21" s="117"/>
      <c r="F21" s="117"/>
      <c r="G21" s="117"/>
      <c r="H21" s="117"/>
      <c r="I21" s="117"/>
      <c r="J21" s="117"/>
      <c r="K21" s="117"/>
      <c r="L21" s="15"/>
      <c r="M21" s="102"/>
    </row>
    <row r="22" spans="1:13" ht="29.45" customHeight="1" x14ac:dyDescent="0.2">
      <c r="A22" s="121"/>
      <c r="B22" s="122"/>
      <c r="C22" s="29" t="s">
        <v>35</v>
      </c>
      <c r="D22" s="29" t="s">
        <v>36</v>
      </c>
      <c r="E22" s="15" t="s">
        <v>19</v>
      </c>
      <c r="F22" s="15" t="s">
        <v>20</v>
      </c>
      <c r="G22" s="15" t="s">
        <v>21</v>
      </c>
      <c r="H22" s="15" t="s">
        <v>22</v>
      </c>
      <c r="I22" s="15" t="s">
        <v>12</v>
      </c>
      <c r="J22" s="15" t="s">
        <v>13</v>
      </c>
      <c r="K22" s="15" t="s">
        <v>14</v>
      </c>
      <c r="L22" s="15"/>
      <c r="M22" s="102"/>
    </row>
    <row r="23" spans="1:13" ht="33" customHeight="1" x14ac:dyDescent="0.2">
      <c r="A23" s="100" t="s">
        <v>90</v>
      </c>
      <c r="B23" s="100"/>
      <c r="C23" s="22"/>
      <c r="D23" s="30"/>
      <c r="E23" s="30"/>
      <c r="F23" s="26" t="s">
        <v>24</v>
      </c>
      <c r="G23" s="26" t="s">
        <v>24</v>
      </c>
      <c r="H23" s="30"/>
      <c r="I23" s="30"/>
      <c r="J23" s="30"/>
      <c r="K23" s="30"/>
      <c r="L23" s="31" t="s">
        <v>18</v>
      </c>
      <c r="M23" s="102"/>
    </row>
    <row r="24" spans="1:13" ht="44.45" customHeight="1" x14ac:dyDescent="0.2">
      <c r="A24" s="100" t="s">
        <v>38</v>
      </c>
      <c r="B24" s="100"/>
      <c r="C24" s="22"/>
      <c r="D24" s="30"/>
      <c r="E24" s="30"/>
      <c r="F24" s="26" t="s">
        <v>24</v>
      </c>
      <c r="G24" s="26" t="s">
        <v>24</v>
      </c>
      <c r="H24" s="30"/>
      <c r="I24" s="30"/>
      <c r="J24" s="30"/>
      <c r="K24" s="30"/>
      <c r="L24" s="31" t="s">
        <v>18</v>
      </c>
      <c r="M24" s="102"/>
    </row>
    <row r="25" spans="1:13" ht="40.15" customHeight="1" x14ac:dyDescent="0.2">
      <c r="A25" s="100" t="s">
        <v>91</v>
      </c>
      <c r="B25" s="100"/>
      <c r="C25" s="30"/>
      <c r="D25" s="30"/>
      <c r="E25" s="30"/>
      <c r="F25" s="22"/>
      <c r="G25" s="26" t="s">
        <v>24</v>
      </c>
      <c r="H25" s="26" t="s">
        <v>24</v>
      </c>
      <c r="I25" s="26" t="s">
        <v>24</v>
      </c>
      <c r="J25" s="26" t="s">
        <v>24</v>
      </c>
      <c r="K25" s="26" t="s">
        <v>24</v>
      </c>
      <c r="L25" s="31" t="s">
        <v>18</v>
      </c>
      <c r="M25" s="102"/>
    </row>
    <row r="26" spans="1:13" ht="51" customHeight="1" x14ac:dyDescent="0.2">
      <c r="A26" s="100" t="s">
        <v>86</v>
      </c>
      <c r="B26" s="100"/>
      <c r="C26" s="22"/>
      <c r="D26" s="22"/>
      <c r="E26" s="22"/>
      <c r="F26" s="22"/>
      <c r="G26" s="22"/>
      <c r="H26" s="22"/>
      <c r="I26" s="22"/>
      <c r="J26" s="26" t="s">
        <v>24</v>
      </c>
      <c r="K26" s="26" t="s">
        <v>24</v>
      </c>
      <c r="L26" s="31" t="s">
        <v>18</v>
      </c>
      <c r="M26" s="102"/>
    </row>
    <row r="27" spans="1:13" ht="64.150000000000006" customHeight="1" x14ac:dyDescent="0.2">
      <c r="A27" s="100" t="s">
        <v>87</v>
      </c>
      <c r="B27" s="100"/>
      <c r="C27" s="33"/>
      <c r="D27" s="33"/>
      <c r="E27" s="22"/>
      <c r="F27" s="22"/>
      <c r="G27" s="30"/>
      <c r="H27" s="30"/>
      <c r="I27" s="26" t="s">
        <v>24</v>
      </c>
      <c r="J27" s="26" t="s">
        <v>24</v>
      </c>
      <c r="K27" s="26" t="s">
        <v>24</v>
      </c>
      <c r="L27" s="31" t="s">
        <v>18</v>
      </c>
      <c r="M27" s="102"/>
    </row>
    <row r="28" spans="1:13" ht="25.15" customHeight="1" x14ac:dyDescent="0.2">
      <c r="A28" s="119" t="s">
        <v>92</v>
      </c>
      <c r="B28" s="120"/>
      <c r="C28" s="117" t="s">
        <v>30</v>
      </c>
      <c r="D28" s="117"/>
      <c r="E28" s="117"/>
      <c r="F28" s="117"/>
      <c r="G28" s="117"/>
      <c r="H28" s="117"/>
      <c r="I28" s="117"/>
      <c r="J28" s="117"/>
      <c r="K28" s="117"/>
      <c r="L28" s="15"/>
      <c r="M28" s="102"/>
    </row>
    <row r="29" spans="1:13" ht="25.15" customHeight="1" x14ac:dyDescent="0.2">
      <c r="A29" s="121"/>
      <c r="B29" s="122"/>
      <c r="C29" s="29" t="s">
        <v>35</v>
      </c>
      <c r="D29" s="29" t="s">
        <v>36</v>
      </c>
      <c r="E29" s="15" t="s">
        <v>19</v>
      </c>
      <c r="F29" s="15" t="s">
        <v>20</v>
      </c>
      <c r="G29" s="15" t="s">
        <v>21</v>
      </c>
      <c r="H29" s="15" t="s">
        <v>22</v>
      </c>
      <c r="I29" s="15" t="s">
        <v>12</v>
      </c>
      <c r="J29" s="15" t="s">
        <v>13</v>
      </c>
      <c r="K29" s="15" t="s">
        <v>14</v>
      </c>
      <c r="L29" s="15"/>
      <c r="M29" s="102"/>
    </row>
    <row r="30" spans="1:13" ht="94.15" customHeight="1" x14ac:dyDescent="0.2">
      <c r="A30" s="100" t="s">
        <v>94</v>
      </c>
      <c r="B30" s="100"/>
      <c r="C30" s="22"/>
      <c r="D30" s="22"/>
      <c r="E30" s="22"/>
      <c r="F30" s="26" t="s">
        <v>24</v>
      </c>
      <c r="G30" s="26" t="s">
        <v>24</v>
      </c>
      <c r="H30" s="30"/>
      <c r="I30" s="30"/>
      <c r="J30" s="30"/>
      <c r="K30" s="30"/>
      <c r="L30" s="23">
        <v>15000000</v>
      </c>
      <c r="M30" s="102"/>
    </row>
    <row r="31" spans="1:13" ht="57.6" customHeight="1" x14ac:dyDescent="0.2">
      <c r="A31" s="87" t="s">
        <v>109</v>
      </c>
      <c r="B31" s="88"/>
      <c r="C31" s="22"/>
      <c r="D31" s="22"/>
      <c r="E31" s="22"/>
      <c r="F31" s="26" t="s">
        <v>24</v>
      </c>
      <c r="G31" s="26" t="s">
        <v>24</v>
      </c>
      <c r="H31" s="30"/>
      <c r="I31" s="30"/>
      <c r="J31" s="30"/>
      <c r="K31" s="30"/>
      <c r="L31" s="23">
        <v>4647008</v>
      </c>
      <c r="M31" s="102"/>
    </row>
    <row r="32" spans="1:13" ht="34.9" customHeight="1" x14ac:dyDescent="0.2">
      <c r="A32" s="87" t="s">
        <v>95</v>
      </c>
      <c r="B32" s="88"/>
      <c r="C32" s="22"/>
      <c r="D32" s="22"/>
      <c r="E32" s="22"/>
      <c r="F32" s="26" t="s">
        <v>24</v>
      </c>
      <c r="G32" s="26" t="s">
        <v>24</v>
      </c>
      <c r="H32" s="30"/>
      <c r="I32" s="30"/>
      <c r="J32" s="30"/>
      <c r="K32" s="30"/>
      <c r="L32" s="23">
        <v>4000000</v>
      </c>
      <c r="M32" s="102"/>
    </row>
    <row r="33" spans="1:13" ht="33.6" customHeight="1" x14ac:dyDescent="0.2">
      <c r="A33" s="89" t="s">
        <v>93</v>
      </c>
      <c r="B33" s="90"/>
      <c r="C33" s="90"/>
      <c r="D33" s="90"/>
      <c r="E33" s="90"/>
      <c r="F33" s="90"/>
      <c r="G33" s="90"/>
      <c r="H33" s="90"/>
      <c r="I33" s="90"/>
      <c r="J33" s="90"/>
      <c r="K33" s="91"/>
      <c r="L33" s="28">
        <f>SUM(L30:L32)</f>
        <v>23647008</v>
      </c>
      <c r="M33" s="102"/>
    </row>
    <row r="34" spans="1:13" ht="30" customHeight="1" x14ac:dyDescent="0.2">
      <c r="A34" s="115" t="s">
        <v>16</v>
      </c>
      <c r="B34" s="34" t="s">
        <v>54</v>
      </c>
      <c r="C34" s="31"/>
      <c r="D34" s="31"/>
      <c r="E34" s="31"/>
      <c r="F34" s="32"/>
      <c r="G34" s="32"/>
      <c r="H34" s="26" t="s">
        <v>24</v>
      </c>
      <c r="I34" s="30"/>
      <c r="J34" s="26" t="s">
        <v>24</v>
      </c>
      <c r="K34" s="30"/>
      <c r="L34" s="56">
        <v>100000000</v>
      </c>
      <c r="M34" s="102"/>
    </row>
    <row r="35" spans="1:13" ht="25.15" customHeight="1" x14ac:dyDescent="0.2">
      <c r="A35" s="116"/>
      <c r="B35" s="31" t="s">
        <v>55</v>
      </c>
      <c r="C35" s="31"/>
      <c r="D35" s="31"/>
      <c r="E35" s="31"/>
      <c r="F35" s="31"/>
      <c r="G35" s="30"/>
      <c r="H35" s="30"/>
      <c r="I35" s="30"/>
      <c r="J35" s="26" t="s">
        <v>24</v>
      </c>
      <c r="K35" s="18"/>
      <c r="L35" s="56">
        <v>126000000</v>
      </c>
      <c r="M35" s="102"/>
    </row>
    <row r="36" spans="1:13" ht="28.15" customHeight="1" x14ac:dyDescent="0.2">
      <c r="A36" s="116"/>
      <c r="B36" s="31" t="s">
        <v>56</v>
      </c>
      <c r="C36" s="31"/>
      <c r="D36" s="31"/>
      <c r="E36" s="31"/>
      <c r="F36" s="31"/>
      <c r="G36" s="30"/>
      <c r="H36" s="30"/>
      <c r="I36" s="30"/>
      <c r="J36" s="35"/>
      <c r="K36" s="26" t="s">
        <v>24</v>
      </c>
      <c r="L36" s="56">
        <v>10470087</v>
      </c>
      <c r="M36" s="103"/>
    </row>
    <row r="37" spans="1:13" ht="24" customHeight="1" x14ac:dyDescent="0.2">
      <c r="A37" s="113" t="s">
        <v>31</v>
      </c>
      <c r="B37" s="113"/>
      <c r="C37" s="113"/>
      <c r="D37" s="113"/>
      <c r="E37" s="113"/>
      <c r="F37" s="113"/>
      <c r="G37" s="113"/>
      <c r="H37" s="113"/>
      <c r="I37" s="113"/>
      <c r="J37" s="113"/>
      <c r="K37" s="114"/>
      <c r="L37" s="57">
        <f>SUM(L34:L36)</f>
        <v>236470087</v>
      </c>
      <c r="M37" s="59"/>
    </row>
    <row r="38" spans="1:13" ht="24.6" customHeight="1" x14ac:dyDescent="0.2">
      <c r="A38" s="113" t="s">
        <v>29</v>
      </c>
      <c r="B38" s="113"/>
      <c r="C38" s="113"/>
      <c r="D38" s="113"/>
      <c r="E38" s="113"/>
      <c r="F38" s="113"/>
      <c r="G38" s="113"/>
      <c r="H38" s="113"/>
      <c r="I38" s="113"/>
      <c r="J38" s="113"/>
      <c r="K38" s="114"/>
      <c r="L38" s="57">
        <f>L33</f>
        <v>23647008</v>
      </c>
      <c r="M38" s="36"/>
    </row>
    <row r="39" spans="1:13" ht="26.45" customHeight="1" x14ac:dyDescent="0.2">
      <c r="A39" s="113" t="s">
        <v>28</v>
      </c>
      <c r="B39" s="113"/>
      <c r="C39" s="113"/>
      <c r="D39" s="113"/>
      <c r="E39" s="113"/>
      <c r="F39" s="113"/>
      <c r="G39" s="113"/>
      <c r="H39" s="113"/>
      <c r="I39" s="113"/>
      <c r="J39" s="113"/>
      <c r="K39" s="114"/>
      <c r="L39" s="57">
        <f>SUM(L37:L38)</f>
        <v>260117095</v>
      </c>
      <c r="M39" s="58"/>
    </row>
    <row r="40" spans="1:13" ht="21.75" customHeight="1" x14ac:dyDescent="0.2">
      <c r="A40" s="37"/>
      <c r="B40" s="37"/>
      <c r="C40" s="37"/>
      <c r="D40" s="37"/>
      <c r="E40" s="37"/>
      <c r="F40" s="37"/>
      <c r="G40" s="37"/>
      <c r="H40" s="37"/>
      <c r="I40" s="37"/>
      <c r="J40" s="37"/>
      <c r="K40" s="37"/>
      <c r="L40" s="38"/>
      <c r="M40" s="39"/>
    </row>
    <row r="41" spans="1:13" ht="21.75" customHeight="1" x14ac:dyDescent="0.2">
      <c r="A41" s="37"/>
      <c r="B41" s="37"/>
      <c r="C41" s="37"/>
      <c r="D41" s="37"/>
      <c r="E41" s="37"/>
      <c r="F41" s="37"/>
      <c r="G41" s="37"/>
      <c r="H41" s="37"/>
      <c r="I41" s="37"/>
      <c r="J41" s="37"/>
      <c r="K41" s="37"/>
      <c r="L41" s="38"/>
      <c r="M41" s="39"/>
    </row>
    <row r="42" spans="1:13" ht="133.9" customHeight="1" x14ac:dyDescent="0.2">
      <c r="E42" s="40"/>
      <c r="F42" s="40"/>
      <c r="G42" s="110"/>
      <c r="H42" s="110"/>
      <c r="I42" s="110"/>
      <c r="J42" s="110"/>
      <c r="K42" s="110"/>
      <c r="L42" s="110"/>
      <c r="M42" s="110"/>
    </row>
    <row r="43" spans="1:13" ht="142.15" customHeight="1" x14ac:dyDescent="0.2">
      <c r="B43" s="16" t="s">
        <v>96</v>
      </c>
      <c r="C43" s="92" t="s">
        <v>97</v>
      </c>
      <c r="D43" s="93"/>
      <c r="E43" s="93"/>
      <c r="F43" s="93"/>
      <c r="G43" s="93"/>
      <c r="H43" s="93"/>
      <c r="I43" s="93"/>
      <c r="J43" s="93"/>
      <c r="K43" s="93"/>
      <c r="L43" s="41"/>
      <c r="M43" s="41"/>
    </row>
  </sheetData>
  <mergeCells count="32">
    <mergeCell ref="G42:M42"/>
    <mergeCell ref="A3:B3"/>
    <mergeCell ref="A37:K37"/>
    <mergeCell ref="A38:K38"/>
    <mergeCell ref="A39:K39"/>
    <mergeCell ref="A34:A36"/>
    <mergeCell ref="C4:K4"/>
    <mergeCell ref="C3:K3"/>
    <mergeCell ref="B20:K20"/>
    <mergeCell ref="A21:B22"/>
    <mergeCell ref="C21:K21"/>
    <mergeCell ref="A6:A9"/>
    <mergeCell ref="A10:A19"/>
    <mergeCell ref="A28:B29"/>
    <mergeCell ref="C28:K28"/>
    <mergeCell ref="A30:B30"/>
    <mergeCell ref="A32:B32"/>
    <mergeCell ref="A31:B31"/>
    <mergeCell ref="A33:K33"/>
    <mergeCell ref="C43:K43"/>
    <mergeCell ref="A1:M1"/>
    <mergeCell ref="B2:M2"/>
    <mergeCell ref="A23:B23"/>
    <mergeCell ref="A24:B24"/>
    <mergeCell ref="M6:M36"/>
    <mergeCell ref="M3:M5"/>
    <mergeCell ref="L3:L5"/>
    <mergeCell ref="A4:A5"/>
    <mergeCell ref="B4:B5"/>
    <mergeCell ref="A25:B25"/>
    <mergeCell ref="A26:B26"/>
    <mergeCell ref="A27:B27"/>
  </mergeCells>
  <phoneticPr fontId="4" type="noConversion"/>
  <pageMargins left="0.25" right="0.25" top="0.75" bottom="0.75" header="0.3" footer="0.3"/>
  <pageSetup scale="53" fitToHeight="0" orientation="landscape" r:id="rId1"/>
  <headerFooter>
    <oddFooter>&amp;RPARQUE NACIONAL NATURAL CHURUMBELOS
Calle 25 No. 7-17 Barrio Jorge Eliecer Gaitán, Mocoa – Putumayo
Teléfono: (098) 4200396
www.parquesnacionales.gov.co</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Q42"/>
  <sheetViews>
    <sheetView tabSelected="1" topLeftCell="D28" zoomScale="70" zoomScaleNormal="70" workbookViewId="0">
      <selection activeCell="J52" sqref="J52"/>
    </sheetView>
  </sheetViews>
  <sheetFormatPr baseColWidth="10" defaultColWidth="11.5703125" defaultRowHeight="16.5" x14ac:dyDescent="0.3"/>
  <cols>
    <col min="1" max="1" width="15.5703125" style="1" customWidth="1"/>
    <col min="2" max="2" width="22.7109375" style="1" customWidth="1"/>
    <col min="3" max="3" width="53.7109375" style="63" customWidth="1"/>
    <col min="4" max="4" width="25.28515625" style="1" customWidth="1"/>
    <col min="5" max="5" width="10.5703125" style="1" customWidth="1"/>
    <col min="6" max="6" width="79.140625" style="1" customWidth="1"/>
    <col min="7" max="7" width="18.140625" style="14" customWidth="1"/>
    <col min="8" max="8" width="26.7109375" style="14" customWidth="1"/>
    <col min="9" max="9" width="26.7109375" style="14" hidden="1" customWidth="1"/>
    <col min="10" max="10" width="105.7109375" style="14" customWidth="1"/>
    <col min="11" max="11" width="22" style="1" customWidth="1"/>
    <col min="12" max="12" width="12.28515625" style="1" bestFit="1" customWidth="1"/>
    <col min="13" max="16384" width="11.5703125" style="1"/>
  </cols>
  <sheetData>
    <row r="1" spans="1:17" ht="30.75" customHeight="1" x14ac:dyDescent="0.3">
      <c r="A1" s="143" t="s">
        <v>53</v>
      </c>
      <c r="B1" s="143"/>
      <c r="C1" s="143"/>
      <c r="D1" s="143"/>
      <c r="E1" s="143"/>
      <c r="F1" s="143"/>
      <c r="G1" s="143"/>
      <c r="H1" s="143"/>
      <c r="I1" s="143"/>
      <c r="J1" s="143"/>
    </row>
    <row r="2" spans="1:17" x14ac:dyDescent="0.3">
      <c r="A2" s="69"/>
      <c r="B2" s="145" t="s">
        <v>40</v>
      </c>
      <c r="C2" s="145"/>
      <c r="D2" s="145"/>
      <c r="E2" s="145"/>
      <c r="F2" s="145"/>
      <c r="G2" s="145"/>
      <c r="H2" s="145"/>
      <c r="I2" s="145"/>
      <c r="J2" s="145"/>
    </row>
    <row r="3" spans="1:17" s="13" customFormat="1" ht="45.75" customHeight="1" x14ac:dyDescent="0.3">
      <c r="A3" s="11" t="s">
        <v>4</v>
      </c>
      <c r="B3" s="76" t="s">
        <v>58</v>
      </c>
      <c r="C3" s="11" t="s">
        <v>43</v>
      </c>
      <c r="D3" s="11" t="s">
        <v>59</v>
      </c>
      <c r="E3" s="11" t="s">
        <v>48</v>
      </c>
      <c r="F3" s="76" t="s">
        <v>60</v>
      </c>
      <c r="G3" s="12" t="s">
        <v>41</v>
      </c>
      <c r="H3" s="12" t="s">
        <v>42</v>
      </c>
      <c r="I3" s="11" t="s">
        <v>44</v>
      </c>
      <c r="J3" s="12" t="s">
        <v>1</v>
      </c>
      <c r="K3" s="1"/>
      <c r="L3" s="1"/>
      <c r="M3" s="1"/>
      <c r="N3" s="1"/>
      <c r="O3" s="1"/>
      <c r="P3" s="1"/>
      <c r="Q3" s="1"/>
    </row>
    <row r="4" spans="1:17" ht="15.6" customHeight="1" x14ac:dyDescent="0.3">
      <c r="A4" s="129" t="s">
        <v>26</v>
      </c>
      <c r="B4" s="144" t="s">
        <v>113</v>
      </c>
      <c r="C4" s="147" t="s">
        <v>114</v>
      </c>
      <c r="D4" s="45" t="s">
        <v>45</v>
      </c>
      <c r="E4" s="45">
        <f>165*3</f>
        <v>495</v>
      </c>
      <c r="F4" s="146" t="s">
        <v>137</v>
      </c>
      <c r="G4" s="64">
        <v>10000</v>
      </c>
      <c r="H4" s="64">
        <f>E4*G4</f>
        <v>4950000</v>
      </c>
      <c r="I4" s="146" t="s">
        <v>126</v>
      </c>
      <c r="J4" s="148" t="s">
        <v>141</v>
      </c>
    </row>
    <row r="5" spans="1:17" ht="20.45" customHeight="1" x14ac:dyDescent="0.3">
      <c r="A5" s="129"/>
      <c r="B5" s="144"/>
      <c r="C5" s="147"/>
      <c r="D5" s="45" t="s">
        <v>46</v>
      </c>
      <c r="E5" s="45">
        <v>495</v>
      </c>
      <c r="F5" s="146"/>
      <c r="G5" s="64">
        <v>12000</v>
      </c>
      <c r="H5" s="64">
        <f>E5*G5</f>
        <v>5940000</v>
      </c>
      <c r="I5" s="146"/>
      <c r="J5" s="148"/>
    </row>
    <row r="6" spans="1:17" ht="14.45" customHeight="1" x14ac:dyDescent="0.3">
      <c r="A6" s="129"/>
      <c r="B6" s="144"/>
      <c r="C6" s="147"/>
      <c r="D6" s="45" t="s">
        <v>57</v>
      </c>
      <c r="E6" s="45">
        <v>990</v>
      </c>
      <c r="F6" s="146"/>
      <c r="G6" s="64">
        <v>9000</v>
      </c>
      <c r="H6" s="64">
        <f>E6*G6</f>
        <v>8910000</v>
      </c>
      <c r="I6" s="146"/>
      <c r="J6" s="148"/>
    </row>
    <row r="7" spans="1:17" ht="130.9" customHeight="1" x14ac:dyDescent="0.3">
      <c r="A7" s="129"/>
      <c r="B7" s="144"/>
      <c r="C7" s="147"/>
      <c r="D7" s="45" t="s">
        <v>49</v>
      </c>
      <c r="E7" s="45">
        <v>495</v>
      </c>
      <c r="F7" s="146"/>
      <c r="G7" s="64">
        <v>12000</v>
      </c>
      <c r="H7" s="64">
        <f>E7*G7</f>
        <v>5940000</v>
      </c>
      <c r="I7" s="146"/>
      <c r="J7" s="148"/>
    </row>
    <row r="8" spans="1:17" ht="240.6" customHeight="1" x14ac:dyDescent="0.3">
      <c r="A8" s="129"/>
      <c r="B8" s="144"/>
      <c r="C8" s="78" t="s">
        <v>138</v>
      </c>
      <c r="D8" s="75" t="s">
        <v>139</v>
      </c>
      <c r="E8" s="45">
        <v>165</v>
      </c>
      <c r="F8" s="146"/>
      <c r="G8" s="64">
        <v>269890</v>
      </c>
      <c r="H8" s="64">
        <f>+G8*E8</f>
        <v>44531850</v>
      </c>
      <c r="I8" s="146"/>
      <c r="J8" s="81" t="s">
        <v>140</v>
      </c>
      <c r="K8" s="83">
        <f>+H8/396</f>
        <v>112454.16666666667</v>
      </c>
      <c r="L8" s="85"/>
    </row>
    <row r="9" spans="1:17" ht="373.5" customHeight="1" x14ac:dyDescent="0.3">
      <c r="A9" s="129"/>
      <c r="B9" s="78" t="s">
        <v>121</v>
      </c>
      <c r="C9" s="45" t="s">
        <v>123</v>
      </c>
      <c r="D9" s="45" t="s">
        <v>125</v>
      </c>
      <c r="E9" s="45">
        <v>4</v>
      </c>
      <c r="F9" s="45" t="s">
        <v>147</v>
      </c>
      <c r="G9" s="66">
        <v>5676808</v>
      </c>
      <c r="H9" s="64">
        <f>E9*G9</f>
        <v>22707232</v>
      </c>
      <c r="I9" s="45" t="s">
        <v>126</v>
      </c>
      <c r="J9" s="64"/>
    </row>
    <row r="10" spans="1:17" ht="18" customHeight="1" x14ac:dyDescent="0.3">
      <c r="A10" s="129"/>
      <c r="B10" s="142" t="s">
        <v>61</v>
      </c>
      <c r="C10" s="142"/>
      <c r="D10" s="142"/>
      <c r="E10" s="142"/>
      <c r="F10" s="142"/>
      <c r="G10" s="64"/>
      <c r="H10" s="74">
        <f>SUM(H4:H9)</f>
        <v>92979082</v>
      </c>
      <c r="I10" s="45"/>
      <c r="J10" s="64"/>
    </row>
    <row r="11" spans="1:17" ht="18" customHeight="1" x14ac:dyDescent="0.3">
      <c r="A11" s="129"/>
      <c r="B11" s="142" t="s">
        <v>62</v>
      </c>
      <c r="C11" s="142"/>
      <c r="D11" s="142"/>
      <c r="E11" s="142"/>
      <c r="F11" s="142"/>
      <c r="G11" s="65"/>
      <c r="H11" s="65">
        <f>H10</f>
        <v>92979082</v>
      </c>
      <c r="I11" s="49"/>
      <c r="J11" s="65"/>
    </row>
    <row r="12" spans="1:17" ht="18" customHeight="1" x14ac:dyDescent="0.3">
      <c r="A12" s="129"/>
      <c r="B12" s="142" t="s">
        <v>63</v>
      </c>
      <c r="C12" s="142"/>
      <c r="D12" s="142"/>
      <c r="E12" s="142"/>
      <c r="F12" s="142"/>
      <c r="G12" s="65"/>
      <c r="H12" s="65">
        <f>H11</f>
        <v>92979082</v>
      </c>
      <c r="I12" s="49"/>
      <c r="J12" s="65"/>
    </row>
    <row r="13" spans="1:17" ht="18" customHeight="1" x14ac:dyDescent="0.3">
      <c r="A13" s="129"/>
      <c r="B13" s="77"/>
      <c r="C13" s="77"/>
      <c r="D13" s="77"/>
      <c r="E13" s="77"/>
      <c r="F13" s="77"/>
      <c r="G13" s="65"/>
      <c r="H13" s="65"/>
      <c r="I13" s="49"/>
      <c r="J13" s="65"/>
    </row>
    <row r="14" spans="1:17" ht="14.45" customHeight="1" x14ac:dyDescent="0.3">
      <c r="A14" s="129"/>
      <c r="B14" s="145" t="s">
        <v>51</v>
      </c>
      <c r="C14" s="145"/>
      <c r="D14" s="145"/>
      <c r="E14" s="145"/>
      <c r="F14" s="145"/>
      <c r="G14" s="145"/>
      <c r="H14" s="145"/>
      <c r="I14" s="145"/>
      <c r="J14" s="145"/>
    </row>
    <row r="15" spans="1:17" ht="15" customHeight="1" x14ac:dyDescent="0.3">
      <c r="A15" s="129" t="s">
        <v>132</v>
      </c>
      <c r="B15" s="139" t="s">
        <v>119</v>
      </c>
      <c r="C15" s="136" t="s">
        <v>115</v>
      </c>
      <c r="D15" s="45" t="s">
        <v>45</v>
      </c>
      <c r="E15" s="45">
        <f>85*3</f>
        <v>255</v>
      </c>
      <c r="F15" s="133" t="s">
        <v>146</v>
      </c>
      <c r="G15" s="64">
        <v>19900</v>
      </c>
      <c r="H15" s="64">
        <f t="shared" ref="H15:H19" si="0">E15*G15</f>
        <v>5074500</v>
      </c>
      <c r="I15" s="133" t="s">
        <v>50</v>
      </c>
      <c r="J15" s="130" t="s">
        <v>151</v>
      </c>
    </row>
    <row r="16" spans="1:17" ht="13.9" customHeight="1" x14ac:dyDescent="0.3">
      <c r="A16" s="129"/>
      <c r="B16" s="140"/>
      <c r="C16" s="137"/>
      <c r="D16" s="45" t="s">
        <v>46</v>
      </c>
      <c r="E16" s="45">
        <v>255</v>
      </c>
      <c r="F16" s="134"/>
      <c r="G16" s="64">
        <v>27800</v>
      </c>
      <c r="H16" s="64">
        <f t="shared" si="0"/>
        <v>7089000</v>
      </c>
      <c r="I16" s="134"/>
      <c r="J16" s="131"/>
    </row>
    <row r="17" spans="1:11" ht="15" customHeight="1" x14ac:dyDescent="0.3">
      <c r="A17" s="129"/>
      <c r="B17" s="140"/>
      <c r="C17" s="137"/>
      <c r="D17" s="45" t="s">
        <v>47</v>
      </c>
      <c r="E17" s="45">
        <v>510</v>
      </c>
      <c r="F17" s="134"/>
      <c r="G17" s="64">
        <v>15000</v>
      </c>
      <c r="H17" s="64">
        <f t="shared" si="0"/>
        <v>7650000</v>
      </c>
      <c r="I17" s="134"/>
      <c r="J17" s="131"/>
    </row>
    <row r="18" spans="1:11" ht="41.25" customHeight="1" x14ac:dyDescent="0.3">
      <c r="A18" s="129"/>
      <c r="B18" s="140"/>
      <c r="C18" s="138"/>
      <c r="D18" s="45" t="s">
        <v>49</v>
      </c>
      <c r="E18" s="45">
        <v>255</v>
      </c>
      <c r="F18" s="134"/>
      <c r="G18" s="64">
        <v>16000</v>
      </c>
      <c r="H18" s="64">
        <f t="shared" si="0"/>
        <v>4080000</v>
      </c>
      <c r="I18" s="134"/>
      <c r="J18" s="131"/>
    </row>
    <row r="19" spans="1:11" ht="55.5" customHeight="1" x14ac:dyDescent="0.3">
      <c r="A19" s="129"/>
      <c r="B19" s="140"/>
      <c r="C19" s="52" t="s">
        <v>117</v>
      </c>
      <c r="D19" s="45" t="s">
        <v>118</v>
      </c>
      <c r="E19" s="45">
        <v>3</v>
      </c>
      <c r="F19" s="134"/>
      <c r="G19" s="64">
        <v>100000</v>
      </c>
      <c r="H19" s="64">
        <f t="shared" si="0"/>
        <v>300000</v>
      </c>
      <c r="I19" s="134"/>
      <c r="J19" s="131"/>
    </row>
    <row r="20" spans="1:11" ht="292.5" customHeight="1" x14ac:dyDescent="0.3">
      <c r="A20" s="129"/>
      <c r="B20" s="141"/>
      <c r="C20" s="45" t="s">
        <v>149</v>
      </c>
      <c r="D20" s="75" t="s">
        <v>142</v>
      </c>
      <c r="E20" s="45">
        <v>85</v>
      </c>
      <c r="F20" s="135"/>
      <c r="G20" s="64">
        <v>426300</v>
      </c>
      <c r="H20" s="64">
        <f>G20*E20</f>
        <v>36235500</v>
      </c>
      <c r="I20" s="135"/>
      <c r="J20" s="132"/>
      <c r="K20" s="83">
        <f>+H20/448</f>
        <v>80882.8125</v>
      </c>
    </row>
    <row r="21" spans="1:11" ht="304.5" customHeight="1" x14ac:dyDescent="0.3">
      <c r="A21" s="129"/>
      <c r="B21" s="73" t="s">
        <v>121</v>
      </c>
      <c r="C21" s="45" t="s">
        <v>124</v>
      </c>
      <c r="D21" s="45" t="s">
        <v>122</v>
      </c>
      <c r="E21" s="45">
        <v>5</v>
      </c>
      <c r="F21" s="71" t="s">
        <v>144</v>
      </c>
      <c r="G21" s="66">
        <v>5676808</v>
      </c>
      <c r="H21" s="64">
        <f>G21*E21</f>
        <v>28384040</v>
      </c>
      <c r="I21" s="64" t="s">
        <v>126</v>
      </c>
      <c r="J21" s="64"/>
    </row>
    <row r="22" spans="1:11" ht="46.5" customHeight="1" x14ac:dyDescent="0.3">
      <c r="A22" s="129"/>
      <c r="B22" s="139" t="s">
        <v>120</v>
      </c>
      <c r="C22" s="136" t="s">
        <v>153</v>
      </c>
      <c r="D22" s="45" t="s">
        <v>45</v>
      </c>
      <c r="E22" s="159">
        <v>210</v>
      </c>
      <c r="F22" s="133" t="s">
        <v>145</v>
      </c>
      <c r="G22" s="64">
        <v>19500</v>
      </c>
      <c r="H22" s="64">
        <f>E22*G22</f>
        <v>4095000</v>
      </c>
      <c r="I22" s="133" t="s">
        <v>50</v>
      </c>
      <c r="J22" s="130" t="s">
        <v>152</v>
      </c>
    </row>
    <row r="23" spans="1:11" ht="46.5" customHeight="1" x14ac:dyDescent="0.3">
      <c r="A23" s="129"/>
      <c r="B23" s="140"/>
      <c r="C23" s="137"/>
      <c r="D23" s="45" t="s">
        <v>46</v>
      </c>
      <c r="E23" s="159">
        <v>210</v>
      </c>
      <c r="F23" s="134"/>
      <c r="G23" s="64">
        <v>27000</v>
      </c>
      <c r="H23" s="64">
        <f>E23*G23</f>
        <v>5670000</v>
      </c>
      <c r="I23" s="134"/>
      <c r="J23" s="131"/>
    </row>
    <row r="24" spans="1:11" ht="46.5" customHeight="1" x14ac:dyDescent="0.3">
      <c r="A24" s="129"/>
      <c r="B24" s="140"/>
      <c r="C24" s="137"/>
      <c r="D24" s="45" t="s">
        <v>47</v>
      </c>
      <c r="E24" s="159">
        <v>420</v>
      </c>
      <c r="F24" s="134"/>
      <c r="G24" s="64">
        <v>13500</v>
      </c>
      <c r="H24" s="64">
        <f>E24*G24</f>
        <v>5670000</v>
      </c>
      <c r="I24" s="134"/>
      <c r="J24" s="131"/>
    </row>
    <row r="25" spans="1:11" ht="35.25" customHeight="1" x14ac:dyDescent="0.3">
      <c r="A25" s="129"/>
      <c r="B25" s="140"/>
      <c r="C25" s="138"/>
      <c r="D25" s="45" t="s">
        <v>49</v>
      </c>
      <c r="E25" s="159">
        <v>210</v>
      </c>
      <c r="F25" s="134"/>
      <c r="G25" s="64">
        <v>16500</v>
      </c>
      <c r="H25" s="64">
        <f>E25*G25</f>
        <v>3465000</v>
      </c>
      <c r="I25" s="134"/>
      <c r="J25" s="131"/>
    </row>
    <row r="26" spans="1:11" ht="242.45" customHeight="1" x14ac:dyDescent="0.3">
      <c r="A26" s="129"/>
      <c r="B26" s="141"/>
      <c r="C26" s="45" t="s">
        <v>148</v>
      </c>
      <c r="D26" s="75" t="s">
        <v>143</v>
      </c>
      <c r="E26" s="45">
        <v>70</v>
      </c>
      <c r="F26" s="135"/>
      <c r="G26" s="64">
        <v>400000</v>
      </c>
      <c r="H26" s="64">
        <f>E26*G26</f>
        <v>28000000</v>
      </c>
      <c r="I26" s="134"/>
      <c r="J26" s="132"/>
      <c r="K26" s="83">
        <f>+H26/230</f>
        <v>121739.13043478261</v>
      </c>
    </row>
    <row r="27" spans="1:11" x14ac:dyDescent="0.3">
      <c r="A27" s="129"/>
      <c r="B27" s="142" t="s">
        <v>64</v>
      </c>
      <c r="C27" s="142"/>
      <c r="D27" s="142"/>
      <c r="E27" s="142"/>
      <c r="F27" s="142"/>
      <c r="G27" s="64"/>
      <c r="H27" s="64">
        <f>SUM(H15:H26)</f>
        <v>135713040</v>
      </c>
      <c r="I27" s="130"/>
      <c r="J27" s="130"/>
    </row>
    <row r="28" spans="1:11" x14ac:dyDescent="0.3">
      <c r="A28" s="129"/>
      <c r="B28" s="142" t="s">
        <v>65</v>
      </c>
      <c r="C28" s="142"/>
      <c r="D28" s="142"/>
      <c r="E28" s="142"/>
      <c r="F28" s="142"/>
      <c r="G28" s="65"/>
      <c r="H28" s="65">
        <f>+H27+H11</f>
        <v>228692122</v>
      </c>
      <c r="I28" s="131"/>
      <c r="J28" s="131"/>
    </row>
    <row r="29" spans="1:11" ht="14.45" customHeight="1" x14ac:dyDescent="0.3">
      <c r="A29" s="129"/>
      <c r="B29" s="142" t="s">
        <v>66</v>
      </c>
      <c r="C29" s="142"/>
      <c r="D29" s="142"/>
      <c r="E29" s="142"/>
      <c r="F29" s="142"/>
      <c r="G29" s="65"/>
      <c r="H29" s="65">
        <f>+H27</f>
        <v>135713040</v>
      </c>
      <c r="I29" s="132"/>
      <c r="J29" s="132"/>
    </row>
    <row r="30" spans="1:11" ht="14.45" customHeight="1" x14ac:dyDescent="0.3">
      <c r="A30" s="129"/>
      <c r="B30" s="145" t="s">
        <v>52</v>
      </c>
      <c r="C30" s="145"/>
      <c r="D30" s="145"/>
      <c r="E30" s="145"/>
      <c r="F30" s="145"/>
      <c r="G30" s="145"/>
      <c r="H30" s="145"/>
      <c r="I30" s="145"/>
      <c r="J30" s="145"/>
    </row>
    <row r="31" spans="1:11" ht="213" customHeight="1" x14ac:dyDescent="0.3">
      <c r="A31" s="49" t="s">
        <v>132</v>
      </c>
      <c r="B31" s="72" t="s">
        <v>127</v>
      </c>
      <c r="C31" s="79" t="s">
        <v>130</v>
      </c>
      <c r="D31" s="45" t="s">
        <v>122</v>
      </c>
      <c r="E31" s="45">
        <v>1</v>
      </c>
      <c r="F31" s="70" t="s">
        <v>116</v>
      </c>
      <c r="G31" s="64">
        <v>7777965</v>
      </c>
      <c r="H31" s="64">
        <f>E31*G31</f>
        <v>7777965</v>
      </c>
      <c r="I31" s="45" t="s">
        <v>133</v>
      </c>
      <c r="J31" s="80"/>
    </row>
    <row r="32" spans="1:11" x14ac:dyDescent="0.3">
      <c r="B32" s="149" t="s">
        <v>64</v>
      </c>
      <c r="C32" s="149"/>
      <c r="D32" s="149"/>
      <c r="E32" s="149"/>
      <c r="F32" s="149"/>
      <c r="G32" s="10"/>
      <c r="H32" s="10">
        <f>SUM(H31)</f>
        <v>7777965</v>
      </c>
      <c r="I32" s="63"/>
    </row>
    <row r="33" spans="2:10" x14ac:dyDescent="0.3">
      <c r="B33" s="149" t="s">
        <v>129</v>
      </c>
      <c r="C33" s="149"/>
      <c r="D33" s="149"/>
      <c r="E33" s="149"/>
      <c r="F33" s="149"/>
      <c r="G33" s="50"/>
      <c r="H33" s="50">
        <f>+H32+H28</f>
        <v>236470087</v>
      </c>
      <c r="I33" s="63"/>
    </row>
    <row r="34" spans="2:10" ht="16.5" customHeight="1" x14ac:dyDescent="0.3">
      <c r="B34" s="149" t="s">
        <v>128</v>
      </c>
      <c r="C34" s="149"/>
      <c r="D34" s="149"/>
      <c r="E34" s="149"/>
      <c r="F34" s="149"/>
      <c r="G34" s="51"/>
      <c r="H34" s="50">
        <f>+H32</f>
        <v>7777965</v>
      </c>
      <c r="I34" s="63"/>
    </row>
    <row r="35" spans="2:10" ht="16.5" customHeight="1" x14ac:dyDescent="0.3">
      <c r="B35" s="149" t="s">
        <v>131</v>
      </c>
      <c r="C35" s="149"/>
      <c r="D35" s="149"/>
      <c r="E35" s="149"/>
      <c r="F35" s="149"/>
      <c r="G35" s="50"/>
      <c r="H35" s="82">
        <f>H34+H29+H11</f>
        <v>236470087</v>
      </c>
      <c r="I35" s="63"/>
      <c r="J35" s="160">
        <v>236470087</v>
      </c>
    </row>
    <row r="36" spans="2:10" ht="16.5" customHeight="1" x14ac:dyDescent="0.3">
      <c r="J36" s="161"/>
    </row>
    <row r="37" spans="2:10" x14ac:dyDescent="0.3">
      <c r="J37" s="161"/>
    </row>
    <row r="38" spans="2:10" x14ac:dyDescent="0.3">
      <c r="G38" s="14" t="s">
        <v>11</v>
      </c>
      <c r="H38" s="14">
        <v>23647008</v>
      </c>
      <c r="J38" s="161"/>
    </row>
    <row r="39" spans="2:10" x14ac:dyDescent="0.3">
      <c r="J39" s="161"/>
    </row>
    <row r="40" spans="2:10" x14ac:dyDescent="0.3">
      <c r="J40" s="161"/>
    </row>
    <row r="41" spans="2:10" x14ac:dyDescent="0.3">
      <c r="J41" s="161"/>
    </row>
    <row r="42" spans="2:10" x14ac:dyDescent="0.3">
      <c r="G42" s="14" t="s">
        <v>150</v>
      </c>
      <c r="H42" s="14">
        <f>+H35+H38</f>
        <v>260117095</v>
      </c>
      <c r="J42" s="160">
        <v>260117095</v>
      </c>
    </row>
  </sheetData>
  <mergeCells count="35">
    <mergeCell ref="B35:F35"/>
    <mergeCell ref="I22:I26"/>
    <mergeCell ref="B32:F32"/>
    <mergeCell ref="B33:F33"/>
    <mergeCell ref="B34:F34"/>
    <mergeCell ref="B30:J30"/>
    <mergeCell ref="B29:F29"/>
    <mergeCell ref="B27:F27"/>
    <mergeCell ref="F22:F26"/>
    <mergeCell ref="J27:J29"/>
    <mergeCell ref="A1:J1"/>
    <mergeCell ref="B4:B8"/>
    <mergeCell ref="B10:F10"/>
    <mergeCell ref="B11:F11"/>
    <mergeCell ref="B2:J2"/>
    <mergeCell ref="F4:F8"/>
    <mergeCell ref="I4:I8"/>
    <mergeCell ref="A4:A9"/>
    <mergeCell ref="C4:C7"/>
    <mergeCell ref="J4:J7"/>
    <mergeCell ref="A10:A14"/>
    <mergeCell ref="B14:J14"/>
    <mergeCell ref="B12:F12"/>
    <mergeCell ref="A15:A26"/>
    <mergeCell ref="A27:A30"/>
    <mergeCell ref="I27:I29"/>
    <mergeCell ref="I15:I20"/>
    <mergeCell ref="J15:J20"/>
    <mergeCell ref="C22:C25"/>
    <mergeCell ref="C15:C18"/>
    <mergeCell ref="B15:B20"/>
    <mergeCell ref="F15:F20"/>
    <mergeCell ref="J22:J26"/>
    <mergeCell ref="B22:B26"/>
    <mergeCell ref="B28:F28"/>
  </mergeCells>
  <pageMargins left="0.7" right="0.7" top="0.75" bottom="0.75" header="0.3" footer="0.3"/>
  <pageSetup paperSize="9"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K24"/>
  <sheetViews>
    <sheetView topLeftCell="A10" zoomScale="80" zoomScaleNormal="80" zoomScalePageLayoutView="60" workbookViewId="0">
      <selection activeCell="F6" sqref="F6"/>
    </sheetView>
  </sheetViews>
  <sheetFormatPr baseColWidth="10" defaultColWidth="11.42578125" defaultRowHeight="16.5" x14ac:dyDescent="0.3"/>
  <cols>
    <col min="1" max="1" width="28.42578125" style="1" customWidth="1"/>
    <col min="2" max="2" width="49.85546875" style="1" customWidth="1"/>
    <col min="3" max="3" width="11.7109375" style="1" customWidth="1"/>
    <col min="4" max="4" width="15.85546875" style="1" customWidth="1"/>
    <col min="5" max="5" width="8.85546875" style="1" bestFit="1" customWidth="1"/>
    <col min="6" max="6" width="10.140625" style="1" bestFit="1" customWidth="1"/>
    <col min="7" max="7" width="14.42578125" style="1" bestFit="1" customWidth="1"/>
    <col min="8" max="8" width="21.5703125" style="1" bestFit="1" customWidth="1"/>
    <col min="9" max="9" width="14.7109375" style="1" bestFit="1" customWidth="1"/>
    <col min="10" max="10" width="29.42578125" style="1" customWidth="1"/>
    <col min="11" max="11" width="12.28515625" style="1" bestFit="1" customWidth="1"/>
    <col min="12" max="16384" width="11.42578125" style="1"/>
  </cols>
  <sheetData>
    <row r="1" spans="1:11" x14ac:dyDescent="0.3">
      <c r="A1" s="143" t="s">
        <v>34</v>
      </c>
      <c r="B1" s="143"/>
      <c r="C1" s="143"/>
      <c r="D1" s="143"/>
      <c r="E1" s="143"/>
      <c r="F1" s="143"/>
      <c r="G1" s="143"/>
      <c r="H1" s="143"/>
      <c r="I1" s="143"/>
      <c r="J1" s="143"/>
    </row>
    <row r="2" spans="1:11" ht="39.75" customHeight="1" x14ac:dyDescent="0.3">
      <c r="A2" s="143" t="s">
        <v>98</v>
      </c>
      <c r="B2" s="143"/>
      <c r="C2" s="143"/>
      <c r="D2" s="143"/>
      <c r="E2" s="143"/>
      <c r="F2" s="143"/>
      <c r="G2" s="143"/>
      <c r="H2" s="143"/>
      <c r="I2" s="143"/>
      <c r="J2" s="143"/>
    </row>
    <row r="3" spans="1:11" s="8" customFormat="1" ht="27" customHeight="1" x14ac:dyDescent="0.25">
      <c r="A3" s="7" t="s">
        <v>4</v>
      </c>
      <c r="B3" s="7" t="s">
        <v>5</v>
      </c>
      <c r="C3" s="7" t="s">
        <v>6</v>
      </c>
      <c r="D3" s="7" t="s">
        <v>25</v>
      </c>
      <c r="E3" s="7" t="s">
        <v>7</v>
      </c>
      <c r="F3" s="7" t="s">
        <v>17</v>
      </c>
      <c r="G3" s="7" t="s">
        <v>8</v>
      </c>
      <c r="H3" s="7" t="s">
        <v>32</v>
      </c>
      <c r="I3" s="7" t="s">
        <v>9</v>
      </c>
      <c r="J3" s="7" t="s">
        <v>10</v>
      </c>
    </row>
    <row r="4" spans="1:11" s="8" customFormat="1" ht="44.45" customHeight="1" x14ac:dyDescent="0.25">
      <c r="A4" s="154" t="s">
        <v>99</v>
      </c>
      <c r="B4" s="60" t="s">
        <v>70</v>
      </c>
      <c r="C4" s="22" t="s">
        <v>33</v>
      </c>
      <c r="D4" s="22" t="s">
        <v>110</v>
      </c>
      <c r="E4" s="22">
        <v>1</v>
      </c>
      <c r="F4" s="22">
        <v>165</v>
      </c>
      <c r="G4" s="22">
        <v>3</v>
      </c>
      <c r="H4" s="22" t="s">
        <v>103</v>
      </c>
      <c r="I4" s="23">
        <v>0</v>
      </c>
      <c r="J4" s="23">
        <v>70272000</v>
      </c>
    </row>
    <row r="5" spans="1:11" s="8" customFormat="1" ht="43.15" customHeight="1" x14ac:dyDescent="0.25">
      <c r="A5" s="155"/>
      <c r="B5" s="61" t="s">
        <v>71</v>
      </c>
      <c r="C5" s="22" t="s">
        <v>33</v>
      </c>
      <c r="D5" s="22" t="s">
        <v>111</v>
      </c>
      <c r="E5" s="22">
        <v>1</v>
      </c>
      <c r="F5" s="22">
        <v>85</v>
      </c>
      <c r="G5" s="22">
        <v>3</v>
      </c>
      <c r="H5" s="22" t="s">
        <v>103</v>
      </c>
      <c r="I5" s="23">
        <v>0</v>
      </c>
      <c r="J5" s="23">
        <v>60430000</v>
      </c>
    </row>
    <row r="6" spans="1:11" s="8" customFormat="1" ht="43.15" customHeight="1" x14ac:dyDescent="0.25">
      <c r="A6" s="155"/>
      <c r="B6" s="61" t="s">
        <v>72</v>
      </c>
      <c r="C6" s="22" t="s">
        <v>33</v>
      </c>
      <c r="D6" s="22" t="s">
        <v>112</v>
      </c>
      <c r="E6" s="22">
        <v>1</v>
      </c>
      <c r="F6" s="22">
        <v>70</v>
      </c>
      <c r="G6" s="22">
        <v>3</v>
      </c>
      <c r="H6" s="22" t="s">
        <v>103</v>
      </c>
      <c r="I6" s="23">
        <v>0</v>
      </c>
      <c r="J6" s="23">
        <v>49000000</v>
      </c>
    </row>
    <row r="7" spans="1:11" s="8" customFormat="1" ht="43.9" customHeight="1" x14ac:dyDescent="0.25">
      <c r="A7" s="156"/>
      <c r="B7" s="62" t="s">
        <v>73</v>
      </c>
      <c r="C7" s="45" t="s">
        <v>33</v>
      </c>
      <c r="D7" s="45" t="s">
        <v>102</v>
      </c>
      <c r="E7" s="45">
        <v>1</v>
      </c>
      <c r="F7" s="45">
        <v>20</v>
      </c>
      <c r="G7" s="45">
        <v>1</v>
      </c>
      <c r="H7" s="45" t="s">
        <v>104</v>
      </c>
      <c r="I7" s="2">
        <v>0</v>
      </c>
      <c r="J7" s="23">
        <v>0</v>
      </c>
      <c r="K7" s="86"/>
    </row>
    <row r="8" spans="1:11" s="8" customFormat="1" ht="42.6" customHeight="1" x14ac:dyDescent="0.25">
      <c r="A8" s="129" t="s">
        <v>85</v>
      </c>
      <c r="B8" s="25" t="s">
        <v>74</v>
      </c>
      <c r="C8" s="52" t="s">
        <v>100</v>
      </c>
      <c r="D8" s="45" t="s">
        <v>101</v>
      </c>
      <c r="E8" s="45">
        <v>1</v>
      </c>
      <c r="F8" s="45" t="s">
        <v>18</v>
      </c>
      <c r="G8" s="45" t="s">
        <v>18</v>
      </c>
      <c r="H8" s="45" t="s">
        <v>18</v>
      </c>
      <c r="I8" s="2">
        <v>0</v>
      </c>
      <c r="J8" s="23">
        <v>5676808</v>
      </c>
    </row>
    <row r="9" spans="1:11" s="8" customFormat="1" ht="44.45" customHeight="1" x14ac:dyDescent="0.25">
      <c r="A9" s="129"/>
      <c r="B9" s="25" t="s">
        <v>75</v>
      </c>
      <c r="C9" s="52" t="s">
        <v>100</v>
      </c>
      <c r="D9" s="45" t="s">
        <v>101</v>
      </c>
      <c r="E9" s="45">
        <v>1</v>
      </c>
      <c r="F9" s="45" t="s">
        <v>18</v>
      </c>
      <c r="G9" s="45" t="s">
        <v>18</v>
      </c>
      <c r="H9" s="45" t="s">
        <v>18</v>
      </c>
      <c r="I9" s="2">
        <v>0</v>
      </c>
      <c r="J9" s="23">
        <v>5676808</v>
      </c>
    </row>
    <row r="10" spans="1:11" s="8" customFormat="1" ht="80.45" customHeight="1" x14ac:dyDescent="0.25">
      <c r="A10" s="129"/>
      <c r="B10" s="25" t="s">
        <v>76</v>
      </c>
      <c r="C10" s="52" t="s">
        <v>100</v>
      </c>
      <c r="D10" s="45" t="s">
        <v>105</v>
      </c>
      <c r="E10" s="45">
        <v>1</v>
      </c>
      <c r="F10" s="45" t="s">
        <v>18</v>
      </c>
      <c r="G10" s="45" t="s">
        <v>18</v>
      </c>
      <c r="H10" s="45" t="s">
        <v>18</v>
      </c>
      <c r="I10" s="2">
        <v>0</v>
      </c>
      <c r="J10" s="23">
        <v>5676808</v>
      </c>
    </row>
    <row r="11" spans="1:11" s="8" customFormat="1" ht="67.900000000000006" customHeight="1" x14ac:dyDescent="0.25">
      <c r="A11" s="129"/>
      <c r="B11" s="25" t="s">
        <v>77</v>
      </c>
      <c r="C11" s="52" t="s">
        <v>100</v>
      </c>
      <c r="D11" s="45" t="s">
        <v>105</v>
      </c>
      <c r="E11" s="45">
        <v>1</v>
      </c>
      <c r="F11" s="45" t="s">
        <v>18</v>
      </c>
      <c r="G11" s="45" t="s">
        <v>18</v>
      </c>
      <c r="H11" s="45" t="s">
        <v>18</v>
      </c>
      <c r="I11" s="2">
        <v>0</v>
      </c>
      <c r="J11" s="23">
        <v>5676808</v>
      </c>
    </row>
    <row r="12" spans="1:11" s="8" customFormat="1" ht="74.45" customHeight="1" x14ac:dyDescent="0.25">
      <c r="A12" s="129"/>
      <c r="B12" s="25" t="s">
        <v>78</v>
      </c>
      <c r="C12" s="52" t="s">
        <v>100</v>
      </c>
      <c r="D12" s="45" t="s">
        <v>105</v>
      </c>
      <c r="E12" s="45">
        <v>1</v>
      </c>
      <c r="F12" s="45" t="s">
        <v>18</v>
      </c>
      <c r="G12" s="45" t="s">
        <v>18</v>
      </c>
      <c r="H12" s="45" t="s">
        <v>18</v>
      </c>
      <c r="I12" s="2">
        <v>0</v>
      </c>
      <c r="J12" s="23">
        <v>5676808</v>
      </c>
    </row>
    <row r="13" spans="1:11" s="8" customFormat="1" ht="54.6" customHeight="1" x14ac:dyDescent="0.25">
      <c r="A13" s="129"/>
      <c r="B13" s="25" t="s">
        <v>79</v>
      </c>
      <c r="C13" s="52" t="s">
        <v>100</v>
      </c>
      <c r="D13" s="45" t="s">
        <v>105</v>
      </c>
      <c r="E13" s="45">
        <v>1</v>
      </c>
      <c r="F13" s="45" t="s">
        <v>18</v>
      </c>
      <c r="G13" s="45" t="s">
        <v>18</v>
      </c>
      <c r="H13" s="45" t="s">
        <v>18</v>
      </c>
      <c r="I13" s="2">
        <v>0</v>
      </c>
      <c r="J13" s="23">
        <v>5676808</v>
      </c>
    </row>
    <row r="14" spans="1:11" s="8" customFormat="1" ht="57" customHeight="1" x14ac:dyDescent="0.25">
      <c r="A14" s="129"/>
      <c r="B14" s="25" t="s">
        <v>80</v>
      </c>
      <c r="C14" s="52" t="s">
        <v>100</v>
      </c>
      <c r="D14" s="45" t="s">
        <v>107</v>
      </c>
      <c r="E14" s="45">
        <v>1</v>
      </c>
      <c r="F14" s="45" t="s">
        <v>18</v>
      </c>
      <c r="G14" s="45" t="s">
        <v>18</v>
      </c>
      <c r="H14" s="45" t="s">
        <v>18</v>
      </c>
      <c r="I14" s="2">
        <v>0</v>
      </c>
      <c r="J14" s="23">
        <v>5676808</v>
      </c>
    </row>
    <row r="15" spans="1:11" s="8" customFormat="1" ht="56.45" customHeight="1" x14ac:dyDescent="0.25">
      <c r="A15" s="129"/>
      <c r="B15" s="25" t="s">
        <v>81</v>
      </c>
      <c r="C15" s="52" t="s">
        <v>100</v>
      </c>
      <c r="D15" s="45" t="s">
        <v>106</v>
      </c>
      <c r="E15" s="45">
        <v>1</v>
      </c>
      <c r="F15" s="45" t="s">
        <v>18</v>
      </c>
      <c r="G15" s="45" t="s">
        <v>18</v>
      </c>
      <c r="H15" s="45" t="s">
        <v>18</v>
      </c>
      <c r="I15" s="2">
        <v>0</v>
      </c>
      <c r="J15" s="23">
        <v>5676808</v>
      </c>
    </row>
    <row r="16" spans="1:11" s="8" customFormat="1" ht="69.599999999999994" customHeight="1" x14ac:dyDescent="0.25">
      <c r="A16" s="129"/>
      <c r="B16" s="25" t="s">
        <v>82</v>
      </c>
      <c r="C16" s="52" t="s">
        <v>100</v>
      </c>
      <c r="D16" s="45" t="s">
        <v>105</v>
      </c>
      <c r="E16" s="45">
        <v>1</v>
      </c>
      <c r="F16" s="45" t="s">
        <v>18</v>
      </c>
      <c r="G16" s="45" t="s">
        <v>18</v>
      </c>
      <c r="H16" s="45" t="s">
        <v>18</v>
      </c>
      <c r="I16" s="2">
        <v>0</v>
      </c>
      <c r="J16" s="23">
        <v>5676808</v>
      </c>
    </row>
    <row r="17" spans="1:10" s="8" customFormat="1" ht="70.150000000000006" customHeight="1" x14ac:dyDescent="0.25">
      <c r="A17" s="129"/>
      <c r="B17" s="25" t="s">
        <v>83</v>
      </c>
      <c r="C17" s="52" t="s">
        <v>100</v>
      </c>
      <c r="D17" s="45" t="s">
        <v>105</v>
      </c>
      <c r="E17" s="45">
        <v>1</v>
      </c>
      <c r="F17" s="45" t="s">
        <v>18</v>
      </c>
      <c r="G17" s="45" t="s">
        <v>18</v>
      </c>
      <c r="H17" s="45" t="s">
        <v>18</v>
      </c>
      <c r="I17" s="2">
        <v>0</v>
      </c>
      <c r="J17" s="23">
        <v>5676815</v>
      </c>
    </row>
    <row r="18" spans="1:10" ht="23.25" customHeight="1" x14ac:dyDescent="0.3">
      <c r="A18" s="129" t="s">
        <v>27</v>
      </c>
      <c r="B18" s="129"/>
      <c r="C18" s="129"/>
      <c r="D18" s="129"/>
      <c r="E18" s="129"/>
      <c r="F18" s="129"/>
      <c r="G18" s="129"/>
      <c r="H18" s="129"/>
      <c r="I18" s="129"/>
      <c r="J18" s="3">
        <f>SUM(J4:J17)</f>
        <v>236470087</v>
      </c>
    </row>
    <row r="19" spans="1:10" ht="27" customHeight="1" x14ac:dyDescent="0.3">
      <c r="A19" s="153" t="s">
        <v>11</v>
      </c>
      <c r="B19" s="153"/>
      <c r="C19" s="153"/>
      <c r="D19" s="153"/>
      <c r="E19" s="153"/>
      <c r="F19" s="153"/>
      <c r="G19" s="153"/>
      <c r="H19" s="153"/>
      <c r="I19" s="153"/>
      <c r="J19" s="2">
        <f>'PLAN DE TRABAJO 2025'!$L$38</f>
        <v>23647008</v>
      </c>
    </row>
    <row r="20" spans="1:10" x14ac:dyDescent="0.3">
      <c r="A20" s="153" t="s">
        <v>3</v>
      </c>
      <c r="B20" s="153"/>
      <c r="C20" s="153"/>
      <c r="D20" s="153"/>
      <c r="E20" s="153"/>
      <c r="F20" s="153"/>
      <c r="G20" s="153"/>
      <c r="H20" s="153"/>
      <c r="I20" s="153"/>
      <c r="J20" s="3">
        <f>SUM(J18:J19)</f>
        <v>260117095</v>
      </c>
    </row>
    <row r="21" spans="1:10" ht="63.75" customHeight="1" x14ac:dyDescent="0.3">
      <c r="J21" s="6"/>
    </row>
    <row r="22" spans="1:10" ht="30" customHeight="1" x14ac:dyDescent="0.3">
      <c r="A22" s="152"/>
      <c r="B22" s="152"/>
    </row>
    <row r="23" spans="1:10" x14ac:dyDescent="0.3">
      <c r="A23" s="151"/>
      <c r="B23" s="151"/>
    </row>
    <row r="24" spans="1:10" ht="115.5" customHeight="1" x14ac:dyDescent="0.3">
      <c r="A24" s="150" t="s">
        <v>108</v>
      </c>
      <c r="B24" s="150"/>
      <c r="C24" s="5"/>
      <c r="D24" s="5"/>
      <c r="E24" s="4"/>
      <c r="F24" s="150" t="s">
        <v>97</v>
      </c>
      <c r="G24" s="150"/>
      <c r="H24" s="150"/>
      <c r="I24" s="150"/>
      <c r="J24" s="5"/>
    </row>
  </sheetData>
  <mergeCells count="11">
    <mergeCell ref="A1:J1"/>
    <mergeCell ref="A2:J2"/>
    <mergeCell ref="A24:B24"/>
    <mergeCell ref="F24:I24"/>
    <mergeCell ref="A23:B23"/>
    <mergeCell ref="A22:B22"/>
    <mergeCell ref="A8:A17"/>
    <mergeCell ref="A18:I18"/>
    <mergeCell ref="A19:I19"/>
    <mergeCell ref="A20:I20"/>
    <mergeCell ref="A4:A7"/>
  </mergeCells>
  <phoneticPr fontId="4" type="noConversion"/>
  <pageMargins left="0.70866141732283472" right="0.70866141732283472" top="0.94488188976377963" bottom="0.74803149606299213" header="0.31496062992125984" footer="0.31496062992125984"/>
  <pageSetup scale="49" fitToHeight="0" orientation="portrait" r:id="rId1"/>
  <headerFooter>
    <oddHeader>&amp;L&amp;G</oddHeader>
    <oddFooter>&amp;R&amp;G
PARQUE NACIONAL NATURAL CHURUMBELOS
Calle 25 No. 7-17 Barrio Jorge Eliecer Gaitán, Mocoa – Putumayo
Teléfono: (098) 4200396
www.parquesnacionales.gov.co</oddFooter>
  </headerFooter>
  <legacyDrawingHF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C3:I9"/>
  <sheetViews>
    <sheetView workbookViewId="0">
      <selection activeCell="E3" sqref="E3"/>
    </sheetView>
  </sheetViews>
  <sheetFormatPr baseColWidth="10" defaultColWidth="11.5703125" defaultRowHeight="15" x14ac:dyDescent="0.25"/>
  <cols>
    <col min="3" max="3" width="20.28515625" bestFit="1" customWidth="1"/>
    <col min="4" max="4" width="5.5703125" customWidth="1"/>
    <col min="5" max="5" width="20.85546875" customWidth="1"/>
    <col min="6" max="6" width="22.7109375" customWidth="1"/>
    <col min="7" max="7" width="17.28515625" customWidth="1"/>
    <col min="9" max="9" width="22.7109375" customWidth="1"/>
  </cols>
  <sheetData>
    <row r="3" spans="3:9" x14ac:dyDescent="0.25">
      <c r="C3" s="157" t="s">
        <v>43</v>
      </c>
      <c r="D3" s="157" t="s">
        <v>67</v>
      </c>
      <c r="E3" s="48" t="s">
        <v>134</v>
      </c>
      <c r="F3" s="46" t="s">
        <v>135</v>
      </c>
    </row>
    <row r="4" spans="3:9" x14ac:dyDescent="0.25">
      <c r="C4" s="158"/>
      <c r="D4" s="158"/>
      <c r="E4" s="47" t="s">
        <v>41</v>
      </c>
      <c r="F4" s="47" t="s">
        <v>41</v>
      </c>
    </row>
    <row r="5" spans="3:9" ht="16.5" x14ac:dyDescent="0.25">
      <c r="C5" s="9" t="s">
        <v>45</v>
      </c>
      <c r="D5" s="45">
        <v>1</v>
      </c>
      <c r="E5" s="67">
        <v>15900</v>
      </c>
      <c r="F5" s="67">
        <v>17000</v>
      </c>
      <c r="G5" s="68"/>
      <c r="I5" s="84">
        <f>+AVERAGE(E5:F5)</f>
        <v>16450</v>
      </c>
    </row>
    <row r="6" spans="3:9" ht="16.5" x14ac:dyDescent="0.25">
      <c r="C6" s="9" t="s">
        <v>46</v>
      </c>
      <c r="D6" s="45">
        <v>1</v>
      </c>
      <c r="E6" s="67">
        <v>27000</v>
      </c>
      <c r="F6" s="67">
        <v>28000</v>
      </c>
      <c r="G6" s="68"/>
      <c r="I6" s="84">
        <f t="shared" ref="I6:I9" si="0">+AVERAGE(E6:F6)</f>
        <v>27500</v>
      </c>
    </row>
    <row r="7" spans="3:9" ht="16.5" x14ac:dyDescent="0.25">
      <c r="C7" s="9" t="s">
        <v>57</v>
      </c>
      <c r="D7" s="45">
        <v>1</v>
      </c>
      <c r="E7" s="67">
        <v>15000</v>
      </c>
      <c r="F7" s="67">
        <v>16000</v>
      </c>
      <c r="G7" s="68"/>
      <c r="I7" s="84">
        <f t="shared" si="0"/>
        <v>15500</v>
      </c>
    </row>
    <row r="8" spans="3:9" ht="16.5" x14ac:dyDescent="0.25">
      <c r="C8" s="9" t="s">
        <v>49</v>
      </c>
      <c r="D8" s="45">
        <v>1</v>
      </c>
      <c r="E8" s="67">
        <v>16500</v>
      </c>
      <c r="F8" s="67">
        <v>17500</v>
      </c>
      <c r="G8" s="68"/>
      <c r="I8" s="84">
        <f t="shared" si="0"/>
        <v>17000</v>
      </c>
    </row>
    <row r="9" spans="3:9" ht="82.5" x14ac:dyDescent="0.25">
      <c r="C9" s="9" t="s">
        <v>136</v>
      </c>
      <c r="D9" s="45">
        <v>1</v>
      </c>
      <c r="E9" s="67">
        <v>120000000</v>
      </c>
      <c r="F9" s="67">
        <v>140000000</v>
      </c>
      <c r="G9" s="68"/>
      <c r="I9" s="84">
        <f t="shared" si="0"/>
        <v>130000000</v>
      </c>
    </row>
  </sheetData>
  <mergeCells count="2">
    <mergeCell ref="C3:C4"/>
    <mergeCell ref="D3:D4"/>
  </mergeCells>
  <pageMargins left="0.7" right="0.7" top="0.75" bottom="0.75" header="0.3" footer="0.3"/>
  <legacy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PLAN DE TRABAJO 2025</vt:lpstr>
      <vt:lpstr>Analisis precios</vt:lpstr>
      <vt:lpstr>Distribución Presupuestal</vt:lpstr>
      <vt:lpstr>COMPARATIVA DE PRECIOS UNITARIO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Carlos A Castillo B</cp:lastModifiedBy>
  <cp:lastPrinted>2024-08-15T15:50:28Z</cp:lastPrinted>
  <dcterms:created xsi:type="dcterms:W3CDTF">2013-06-21T15:23:06Z</dcterms:created>
  <dcterms:modified xsi:type="dcterms:W3CDTF">2025-07-28T20:04:32Z</dcterms:modified>
</cp:coreProperties>
</file>