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sena4-my.sharepoint.com/personal/sloaiza_sena_edu_co/Documents/2025/2025/Contratación/16. Compra elementos atención de emergencia-bascula/"/>
    </mc:Choice>
  </mc:AlternateContent>
  <xr:revisionPtr revIDLastSave="1" documentId="13_ncr:1_{64C12ED3-81B8-43B7-A40F-70C017645D1B}" xr6:coauthVersionLast="47" xr6:coauthVersionMax="47" xr10:uidLastSave="{09A35322-4A24-4E6B-9662-BACC18521B17}"/>
  <bookViews>
    <workbookView xWindow="-120" yWindow="-120" windowWidth="20730" windowHeight="11160" tabRatio="845" xr2:uid="{5D5A0FF1-43D3-C848-A544-6DB2E9152CAA}"/>
  </bookViews>
  <sheets>
    <sheet name="Verificación Económica " sheetId="22" r:id="rId1"/>
    <sheet name="Verificación Oferta-Necesidad." sheetId="21" r:id="rId2"/>
    <sheet name="Análisis precio art bajo" sheetId="23" r:id="rId3"/>
  </sheets>
  <definedNames>
    <definedName name="_xlnm._FilterDatabase" localSheetId="0" hidden="1">'Verificación Económica '!$G$5:$J$5</definedName>
    <definedName name="_xlnm._FilterDatabase" localSheetId="1" hidden="1">'Verificación Oferta-Necesidad.'!$F$5:$H$5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1" i="23" l="1"/>
  <c r="Y9" i="23"/>
  <c r="Y8" i="23"/>
  <c r="Y6" i="23"/>
  <c r="M16" i="21" l="1"/>
  <c r="G16" i="21"/>
  <c r="G6" i="21" l="1"/>
  <c r="G14" i="21" l="1"/>
  <c r="G11" i="21"/>
  <c r="G15" i="21" s="1"/>
  <c r="G9" i="21"/>
  <c r="G8" i="21"/>
  <c r="G13" i="21"/>
  <c r="V6" i="23" l="1"/>
  <c r="U6" i="23"/>
  <c r="U8" i="23"/>
  <c r="V8" i="23"/>
  <c r="U9" i="23"/>
  <c r="V9" i="23"/>
  <c r="U11" i="23"/>
  <c r="V11" i="23"/>
  <c r="P6" i="21"/>
  <c r="W11" i="23" l="1"/>
  <c r="W6" i="23"/>
  <c r="W9" i="23"/>
  <c r="W8" i="23"/>
  <c r="J6" i="21" l="1"/>
  <c r="L11" i="22" l="1"/>
  <c r="L9" i="22"/>
  <c r="L8" i="22"/>
  <c r="L6" i="22"/>
  <c r="H11" i="22"/>
  <c r="H9" i="22"/>
  <c r="H8" i="22"/>
  <c r="H6" i="22"/>
  <c r="AB6" i="22" l="1"/>
  <c r="Y11" i="21"/>
  <c r="Y15" i="21" s="1"/>
  <c r="Y9" i="21"/>
  <c r="Y8" i="21"/>
  <c r="Y14" i="21" s="1"/>
  <c r="Y6" i="21"/>
  <c r="Y13" i="21" s="1"/>
  <c r="V8" i="21"/>
  <c r="V9" i="21"/>
  <c r="V11" i="21"/>
  <c r="V15" i="21" s="1"/>
  <c r="V6" i="21"/>
  <c r="V13" i="21" s="1"/>
  <c r="S11" i="21"/>
  <c r="S15" i="21" s="1"/>
  <c r="S9" i="21"/>
  <c r="S8" i="21"/>
  <c r="S6" i="21"/>
  <c r="S13" i="21" s="1"/>
  <c r="P11" i="21"/>
  <c r="P15" i="21" s="1"/>
  <c r="P9" i="21"/>
  <c r="P8" i="21"/>
  <c r="P14" i="21" s="1"/>
  <c r="P13" i="21"/>
  <c r="M11" i="21"/>
  <c r="M15" i="21" s="1"/>
  <c r="M9" i="21"/>
  <c r="M8" i="21"/>
  <c r="M14" i="21" s="1"/>
  <c r="M6" i="21"/>
  <c r="M13" i="21" s="1"/>
  <c r="J11" i="21"/>
  <c r="J15" i="21" s="1"/>
  <c r="J9" i="21"/>
  <c r="J8" i="21"/>
  <c r="J14" i="21" s="1"/>
  <c r="J13" i="21"/>
  <c r="AE15" i="22"/>
  <c r="AA15" i="22"/>
  <c r="W15" i="22"/>
  <c r="S15" i="22"/>
  <c r="O15" i="22"/>
  <c r="K15" i="22"/>
  <c r="G15" i="22"/>
  <c r="E15" i="22"/>
  <c r="AE14" i="22"/>
  <c r="AA14" i="22"/>
  <c r="W14" i="22"/>
  <c r="S14" i="22"/>
  <c r="O14" i="22"/>
  <c r="K14" i="22"/>
  <c r="G14" i="22"/>
  <c r="E14" i="22"/>
  <c r="AE13" i="22"/>
  <c r="AA13" i="22"/>
  <c r="W13" i="22"/>
  <c r="S13" i="22"/>
  <c r="O13" i="22"/>
  <c r="K13" i="22"/>
  <c r="G13" i="22"/>
  <c r="E13" i="22"/>
  <c r="AF11" i="22"/>
  <c r="AB11" i="22"/>
  <c r="X11" i="22"/>
  <c r="T11" i="22"/>
  <c r="P11" i="22"/>
  <c r="AF9" i="22"/>
  <c r="AB9" i="22"/>
  <c r="X9" i="22"/>
  <c r="T9" i="22"/>
  <c r="P9" i="22"/>
  <c r="AF8" i="22"/>
  <c r="AB8" i="22"/>
  <c r="X8" i="22"/>
  <c r="T8" i="22"/>
  <c r="P8" i="22"/>
  <c r="AF6" i="22"/>
  <c r="X6" i="22"/>
  <c r="T6" i="22"/>
  <c r="P6" i="22"/>
  <c r="X15" i="21"/>
  <c r="U15" i="21"/>
  <c r="R15" i="21"/>
  <c r="O15" i="21"/>
  <c r="L15" i="21"/>
  <c r="I15" i="21"/>
  <c r="F15" i="21"/>
  <c r="X14" i="21"/>
  <c r="U14" i="21"/>
  <c r="R14" i="21"/>
  <c r="O14" i="21"/>
  <c r="L14" i="21"/>
  <c r="I14" i="21"/>
  <c r="F14" i="21"/>
  <c r="X13" i="21"/>
  <c r="U13" i="21"/>
  <c r="R13" i="21"/>
  <c r="O13" i="21"/>
  <c r="L13" i="21"/>
  <c r="I13" i="21"/>
  <c r="F13" i="21"/>
  <c r="Y16" i="21" l="1"/>
  <c r="S14" i="21"/>
  <c r="R16" i="21"/>
  <c r="U16" i="21"/>
  <c r="X16" i="21"/>
  <c r="F16" i="21"/>
  <c r="I16" i="21"/>
  <c r="L16" i="21"/>
  <c r="O16" i="21"/>
  <c r="V14" i="21"/>
  <c r="V16" i="21" s="1"/>
  <c r="J16" i="21"/>
  <c r="S16" i="21"/>
  <c r="E16" i="22"/>
  <c r="K16" i="22"/>
  <c r="O16" i="22"/>
  <c r="W16" i="22"/>
  <c r="AA16" i="22"/>
  <c r="G16" i="22"/>
  <c r="S16" i="22"/>
  <c r="AE16" i="22"/>
  <c r="P16" i="21"/>
</calcChain>
</file>

<file path=xl/sharedStrings.xml><?xml version="1.0" encoding="utf-8"?>
<sst xmlns="http://schemas.openxmlformats.org/spreadsheetml/2006/main" count="188" uniqueCount="54">
  <si>
    <t>UND</t>
  </si>
  <si>
    <t>DESCRIPCIÓN</t>
  </si>
  <si>
    <t>ITEM</t>
  </si>
  <si>
    <t>CANT</t>
  </si>
  <si>
    <t xml:space="preserve">VALOR UNITARIO ESTUDIO DE MERCADO </t>
  </si>
  <si>
    <t>VALOR UNITARIO</t>
  </si>
  <si>
    <t xml:space="preserve">ESTADO </t>
  </si>
  <si>
    <t xml:space="preserve">Cumple </t>
  </si>
  <si>
    <t>VALOR MINIMO ACEPTABLE</t>
  </si>
  <si>
    <t xml:space="preserve">CUMPLE </t>
  </si>
  <si>
    <t>Maletín Tipo B Botiquín de Primeros Auxilios  50x45x14 Cm   
compuesto por los siguientes elementos:
Una (1) Gasa Limpia Paq.  X 200 Unds
Veinte (20)	Gasas Esteril 7.5 X 7.5 Cms Sobre X 2 Unds
Una (1)	Compresas 45 X 45 Cms Paq. X 5 Unds
Un (1)	Rollo De Esparadrapo 1” X 5 Yardas
Un (1)	Pqte Bajalenguas X 20 Unds
Dos (2)	Vendas Elásticas  2” X 5 Yardas
Dos (2)	Vendas Elásticas 3”X 5 Yardas
Dos (2)	Vendas Elásticas 5” X 5 Yardas
Dos (2)	Vendas De Algodón 3”X 5 Yardas
Dos (2)	Vendas De Algodón 5” X 5 Yardas
Dos (2)	Yodopovidona Espuma X 60 Ml
Un (1)	Yodopovidona Solución X 60ml 
Un (1)	Solución Salina De 500cc
Diez (10) Par De Guantes Látex Desechable Examen
Un (1)	Termómetro Digital 
Dos (2)	Alcohol Antiseptico X 120 Ml
Una (1)	Tijeras Tipo Trauma
Una (1)	Linterna Dos Pilas
Un (1)	Inmovilizador De Cuello Tipo Fildelphia
Un (1)	Inmovilizador De Extremidades X 5 Pzas Cartonplast
Un (1)	Vasos Desechables 7 Onz Paq. X 25 Unds 
Un (1)	Kit Tensiometro Y Fonendoscopio (BotiquínTipo B) 
Una (1)	Mascarilla Desechable Rcp Tipo Llavero
Un (1)	Gel O Jabón Antibacterial X 250 Ml</t>
  </si>
  <si>
    <t>UNIDAD</t>
  </si>
  <si>
    <t>Bascula industrial brazo digital , Capacidad:  500kg,  División:  100g,  Unidades de peso: lb y Kg,  Indicador en ABS de alta resistencia, Batería interna recargable de 12V y autonomía de 8horas, Dimensión plataforma:  45x60cm (500kg), Display: LCD, Display de tres pantallas con 7 dígitos cada uno, Función Indicador: Liquidador, Sistema de Tara para disminuir recipientes</t>
  </si>
  <si>
    <t xml:space="preserve">ELMENTOS DE EMERGENCIA, BÁSCULA Y RESIDUOS </t>
  </si>
  <si>
    <t>IGS S.A.S</t>
  </si>
  <si>
    <t>Valor  botiquines</t>
  </si>
  <si>
    <t xml:space="preserve">Valor  Kit Antiderrame </t>
  </si>
  <si>
    <t xml:space="preserve">Valor elementos Básculas </t>
  </si>
  <si>
    <t xml:space="preserve">GRUPO EMPRESARIAL E INDUSTRIAL </t>
  </si>
  <si>
    <t xml:space="preserve">BUSINESS CENTER WAL </t>
  </si>
  <si>
    <t xml:space="preserve">GRAN COMERCIALIZADORA SANTANDER </t>
  </si>
  <si>
    <t xml:space="preserve">COMERCIALIZADORA INTERNACIONAL PRESTIGE </t>
  </si>
  <si>
    <t xml:space="preserve">TOTAL </t>
  </si>
  <si>
    <t>Estiba plástica  antiderrame con capacidad de contención de 45 litros para 1 barril de 55 galones. Peso de la estiba: 18 Kg ,  Capacidades de Carga: Estática: 750 Kg, Dinámica: 300 Kg, Dimensiones: Ancho: 69 cm, Largo:  69 cm, Alto: 31 cm     
Almacenamiento: Contención de líquidos – 45 litros, Entradas: 4</t>
  </si>
  <si>
    <t>Estiba Plástica antiderrame con capacidad de contención de 90 litros para 2 barriles de 55 galones.            
Peso de la estiba: 32 Kg, Capacidades de Carga: Estática: 1.500 Kg, Dinámica: 700 Kg, Dimensiones: Ancho: 69 cm, Largo: 129 cm, Alto: 31 cm      
Almacenamiento: Contención de líquidos – 90 litros, Entradas: 2</t>
  </si>
  <si>
    <t>1. BOTIQUÍN DE PRIMEROS AUXILIOS PARA LA ATENCIÓN DE EMERGENCIAS</t>
  </si>
  <si>
    <t>1.1</t>
  </si>
  <si>
    <t>2. ELEMENTOS PARA CONTROL DE DERRAMES</t>
  </si>
  <si>
    <t>2.1</t>
  </si>
  <si>
    <t>2.2</t>
  </si>
  <si>
    <t>3. BÁSCULA PARA PESAJE DE RESIDUOS</t>
  </si>
  <si>
    <t>3.1</t>
  </si>
  <si>
    <t xml:space="preserve">SUBTOTAL </t>
  </si>
  <si>
    <t>ANZETY INGENIERIA SAS</t>
  </si>
  <si>
    <t>KANDERI GROUP SAS</t>
  </si>
  <si>
    <t>DIFERENCIA CON EL ESTUDIO DE MERCADO</t>
  </si>
  <si>
    <t>OFERTA DE MENOR VALOR. Los valores unitarios se encuentran por debajo de los valores unitarios promedio del estudio de mercado</t>
  </si>
  <si>
    <t>Se verifica que los valores unitarios ofertados no excedan los valores unitarios promedio del estudio de mercado:</t>
  </si>
  <si>
    <t>Se revisa el valor unitario de los oferentes a la luz de las cantidades requeridas:</t>
  </si>
  <si>
    <t>CANTIDADES REQUERIDAS</t>
  </si>
  <si>
    <t>UNIDAD DE MEDIDA</t>
  </si>
  <si>
    <t>CANTIDAD UNITARIA</t>
  </si>
  <si>
    <t>CUMPLE</t>
  </si>
  <si>
    <t>Valores unitarios se encuentran por debajo de los valores unitarios del estudio de mercado</t>
  </si>
  <si>
    <t>VALOR TOTAL CANTIDADES REQUERIDAS</t>
  </si>
  <si>
    <t>MEDIANA</t>
  </si>
  <si>
    <t xml:space="preserve">DESVIACIÓN </t>
  </si>
  <si>
    <t>OFERTA DE MENOIR VALOR IGS S.A.S.</t>
  </si>
  <si>
    <t>RESULTADO</t>
  </si>
  <si>
    <t>Se verifica que si los valores ofertados por el oferente de MENOR VALOR se encuentran o no por debajo de los valores minimos aceptables:</t>
  </si>
  <si>
    <t>Análisis de precios</t>
  </si>
  <si>
    <t>VALOR UNITARIO INCLUIDO IVA</t>
  </si>
  <si>
    <t>El proponente presentó matriz de desagregación justificando los precios ofertados para cada item</t>
  </si>
  <si>
    <t>Conforme a lo establecido en la matriz de riesgos del proceso de contratación, específicamente al riesgo de tipo económico “ofertas artificialmente bajas”, la Entidad procedió a dar aplicación al control a implementar correspondiente a la implementación de lo establecido en el Decreto 1082 de 2015: 
“La Entidad Estatal debe solicitar aclaraciones al proponente que presenta una oferta que parece artificialmente baja. Adicionalmente, la Entidad Estatal puede indagar por el costo marginal de las unidades ofrecidas por el proponente”. 
En ese sentido, la Entidad procedió a dar aplicación a lo establecido en la Guía para el manejo de ofertas artificialmente bajas en Procesos de Contratación de Colombia Compra Eficiente, la cual sugiere que para procesos de selección con cinco (5) o más propuestas se implemente la siguiente metodología: 
“Con el fin de identificar ofertas que puedan ser consideradas cómo artificialmente bajas, la Entidad utilizará la siguiente metodología para establecer un valor mínimo aceptable (…) calculará la desviación estándar del conjunto (…) y finalmente determinará el valor mínimo aceptable para la Entidad Estatal.”
Dicho lo anterior, la Entidad solicitó al proponente realizar la respectiva aclaración por escrito y en detalle al encontrarse la oferta económica presentada por debajo de los valores mínimos aceptables. 
En este orden, el proponente presentó aclaración dentro del término de traslado del informe de evaluación. 
Asimismo, el proponente aporta aclaración en detalle y por escrito, junto a matriz de desagregación de cada uno de los ítems ofertados y se evidencia que a través del precio ofertado por cada ítem se logra cubrir costos, gastos, imprevistos, dejando una utilidad para el proponente. 
En este sentido, en atención a la implementación de los mecanismos para la mitigación de riegos planteados del proceso de selección, el comité evaluador descarta la presunción de precios artificialmente bajos y no encuentra riesgos significativos de un rompimiento del equilibrio económico que llegase a comprometer la ejecución contractual de llegar a adjudicarse el proceso de selección al proponente, toda vez que con base a la estructura de costos, gastos e imprevistos, el proponente obtendrá un porcentaje de utilidad.
 CONCLUSIÓN    	La oferta económica del proponente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</si>
</sst>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4" formatCode="_-&quot;$&quot;\ * #,##0.00_-;\-&quot;$&quot;\ * #,##0.00_-;_-&quot;$&quot;\ * &quot;-&quot;??_-;_-@_-"/>
    <numFmt numFmtId="164" formatCode="_-&quot;$&quot;\ * #,##0_-;\-&quot;$&quot;\ * #,##0_-;_-&quot;$&quot;\ * &quot;-&quot;??_-;_-@_-"/>
  </numFmts>
  <fonts count="18" x14ac:knownFonts="1">
    <font>
      <sz val="12"/>
      <color theme="1"/>
      <name val="Calibri"/>
      <family val="2"/>
      <scheme val="minor"/>
    </font>
    <font>
      <sz val="11"/>
      <color theme="1"/>
      <name val="Calibri"/>
      <family val="2"/>
      <scheme val="minor"/>
    </font>
    <font>
      <sz val="11"/>
      <color theme="1"/>
      <name val="Calibri"/>
      <family val="2"/>
      <scheme val="minor"/>
    </font>
    <font>
      <sz val="12"/>
      <name val="Calibri"/>
      <family val="2"/>
      <scheme val="minor"/>
    </font>
    <font>
      <b/>
      <sz val="14"/>
      <name val="Calibri"/>
      <family val="2"/>
      <scheme val="minor"/>
    </font>
    <font>
      <b/>
      <sz val="12"/>
      <color theme="1"/>
      <name val="Calibri"/>
      <family val="2"/>
      <scheme val="minor"/>
    </font>
    <font>
      <sz val="12"/>
      <color theme="1"/>
      <name val="Calibri"/>
      <family val="2"/>
      <scheme val="minor"/>
    </font>
    <font>
      <b/>
      <sz val="12"/>
      <name val="Calibri"/>
      <family val="2"/>
      <scheme val="minor"/>
    </font>
    <font>
      <b/>
      <sz val="11"/>
      <name val="Calibri"/>
      <family val="2"/>
      <scheme val="minor"/>
    </font>
    <font>
      <b/>
      <sz val="11"/>
      <color theme="1"/>
      <name val="Calibri"/>
      <family val="2"/>
      <scheme val="minor"/>
    </font>
    <font>
      <sz val="10"/>
      <color theme="1"/>
      <name val="Calibri"/>
      <family val="2"/>
      <scheme val="minor"/>
    </font>
    <font>
      <b/>
      <sz val="20"/>
      <name val="Calibri"/>
      <family val="2"/>
      <scheme val="minor"/>
    </font>
    <font>
      <sz val="9"/>
      <name val="Calibri"/>
      <family val="2"/>
      <scheme val="minor"/>
    </font>
    <font>
      <sz val="24"/>
      <color theme="1"/>
      <name val="Calibri"/>
      <family val="2"/>
      <scheme val="minor"/>
    </font>
    <font>
      <b/>
      <sz val="24"/>
      <color theme="1"/>
      <name val="Calibri"/>
      <family val="2"/>
      <scheme val="minor"/>
    </font>
    <font>
      <sz val="11"/>
      <name val="Calibri"/>
      <family val="2"/>
      <scheme val="minor"/>
    </font>
    <font>
      <b/>
      <sz val="20"/>
      <color theme="1"/>
      <name val="Calibri"/>
      <family val="2"/>
      <scheme val="minor"/>
    </font>
    <font>
      <b/>
      <sz val="22"/>
      <color theme="1"/>
      <name val="Calibri"/>
      <family val="2"/>
      <scheme val="minor"/>
    </font>
  </fonts>
  <fills count="9">
    <fill>
      <patternFill patternType="none"/>
    </fill>
    <fill>
      <patternFill patternType="gray125"/>
    </fill>
    <fill>
      <patternFill patternType="solid">
        <fgColor theme="8" tint="0.79998168889431442"/>
        <bgColor indexed="64"/>
      </patternFill>
    </fill>
    <fill>
      <patternFill patternType="solid">
        <fgColor rgb="FF92D050"/>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theme="9"/>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4" fontId="6" fillId="0" borderId="0" applyFont="0" applyFill="0" applyBorder="0" applyAlignment="0" applyProtection="0"/>
    <xf numFmtId="0" fontId="2" fillId="0" borderId="0"/>
  </cellStyleXfs>
  <cellXfs count="97">
    <xf numFmtId="0" fontId="0" fillId="0" borderId="0" xfId="0"/>
    <xf numFmtId="0" fontId="0" fillId="0" borderId="0" xfId="0" applyAlignment="1">
      <alignment vertical="center"/>
    </xf>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vertical="center" wrapText="1"/>
    </xf>
    <xf numFmtId="0" fontId="0" fillId="0" borderId="1" xfId="0" applyBorder="1"/>
    <xf numFmtId="0" fontId="4" fillId="2" borderId="1" xfId="0" applyFont="1" applyFill="1" applyBorder="1" applyAlignment="1">
      <alignment horizontal="center" vertical="center"/>
    </xf>
    <xf numFmtId="0" fontId="0" fillId="0" borderId="2" xfId="0" applyBorder="1" applyAlignment="1">
      <alignment vertical="center"/>
    </xf>
    <xf numFmtId="0" fontId="8" fillId="4" borderId="1" xfId="0" applyFont="1" applyFill="1" applyBorder="1" applyAlignment="1">
      <alignment horizontal="center" vertical="center" wrapText="1"/>
    </xf>
    <xf numFmtId="41" fontId="8" fillId="4" borderId="1" xfId="0" applyNumberFormat="1" applyFont="1" applyFill="1" applyBorder="1" applyAlignment="1">
      <alignment horizontal="center" vertical="center" wrapText="1"/>
    </xf>
    <xf numFmtId="0" fontId="1" fillId="0" borderId="1" xfId="0" applyFont="1" applyBorder="1" applyAlignment="1">
      <alignment vertical="center" wrapText="1"/>
    </xf>
    <xf numFmtId="0" fontId="10" fillId="0" borderId="1" xfId="0" applyFont="1" applyBorder="1" applyAlignment="1">
      <alignment horizontal="left" vertical="center" wrapText="1"/>
    </xf>
    <xf numFmtId="0" fontId="11" fillId="0" borderId="1" xfId="0" applyFont="1" applyBorder="1" applyAlignment="1">
      <alignment vertical="center"/>
    </xf>
    <xf numFmtId="0" fontId="0" fillId="0" borderId="0" xfId="0" applyAlignment="1">
      <alignment wrapText="1"/>
    </xf>
    <xf numFmtId="0" fontId="0" fillId="0" borderId="0" xfId="0" applyAlignment="1">
      <alignment vertical="center" wrapText="1"/>
    </xf>
    <xf numFmtId="164" fontId="0" fillId="0" borderId="0" xfId="1" applyNumberFormat="1" applyFont="1" applyAlignment="1">
      <alignment wrapText="1"/>
    </xf>
    <xf numFmtId="41" fontId="0" fillId="0" borderId="0" xfId="0" applyNumberFormat="1" applyAlignment="1">
      <alignment wrapText="1"/>
    </xf>
    <xf numFmtId="0" fontId="3" fillId="0" borderId="0" xfId="0" applyFont="1" applyAlignment="1">
      <alignment wrapText="1"/>
    </xf>
    <xf numFmtId="164" fontId="1" fillId="0" borderId="1" xfId="1" applyNumberFormat="1" applyFont="1" applyBorder="1" applyAlignment="1">
      <alignment vertical="center" wrapText="1"/>
    </xf>
    <xf numFmtId="0" fontId="0" fillId="5" borderId="1" xfId="0" applyFill="1" applyBorder="1" applyAlignment="1">
      <alignment vertical="center" wrapText="1"/>
    </xf>
    <xf numFmtId="164" fontId="0" fillId="0" borderId="1" xfId="1" applyNumberFormat="1" applyFont="1" applyBorder="1" applyAlignment="1">
      <alignment vertical="center" wrapText="1"/>
    </xf>
    <xf numFmtId="0" fontId="0" fillId="0" borderId="3" xfId="0" applyBorder="1"/>
    <xf numFmtId="0" fontId="3" fillId="0" borderId="0" xfId="0" applyFont="1"/>
    <xf numFmtId="0" fontId="10" fillId="0" borderId="1" xfId="0" applyFont="1" applyBorder="1" applyAlignment="1">
      <alignment horizontal="center" vertical="center"/>
    </xf>
    <xf numFmtId="164" fontId="6" fillId="0" borderId="1" xfId="1" applyNumberFormat="1" applyFont="1" applyBorder="1" applyAlignment="1">
      <alignment vertical="center" wrapText="1"/>
    </xf>
    <xf numFmtId="0" fontId="5" fillId="0" borderId="1" xfId="0" applyFont="1" applyBorder="1" applyAlignment="1">
      <alignment vertical="center"/>
    </xf>
    <xf numFmtId="0" fontId="5" fillId="0" borderId="1" xfId="0" applyFont="1" applyBorder="1" applyAlignment="1">
      <alignment horizontal="center" vertical="center"/>
    </xf>
    <xf numFmtId="0" fontId="11" fillId="0" borderId="3" xfId="0" applyFont="1" applyBorder="1" applyAlignment="1">
      <alignment vertical="center"/>
    </xf>
    <xf numFmtId="0" fontId="5" fillId="0" borderId="1" xfId="0" applyFont="1" applyBorder="1" applyAlignment="1">
      <alignment horizontal="left" vertical="center"/>
    </xf>
    <xf numFmtId="0" fontId="5" fillId="0" borderId="1" xfId="0" applyFont="1" applyBorder="1" applyAlignment="1">
      <alignment vertical="center" wrapText="1"/>
    </xf>
    <xf numFmtId="0" fontId="5" fillId="0" borderId="3" xfId="0" applyFont="1" applyBorder="1" applyAlignment="1">
      <alignment horizontal="left"/>
    </xf>
    <xf numFmtId="0" fontId="0" fillId="0" borderId="0" xfId="0" applyAlignment="1">
      <alignment horizontal="center" wrapText="1"/>
    </xf>
    <xf numFmtId="164" fontId="5" fillId="0" borderId="1" xfId="1" applyNumberFormat="1" applyFont="1" applyBorder="1" applyAlignment="1">
      <alignment vertical="center" wrapText="1"/>
    </xf>
    <xf numFmtId="164" fontId="0" fillId="0" borderId="7" xfId="1" applyNumberFormat="1" applyFont="1" applyBorder="1" applyAlignment="1">
      <alignment vertical="center" wrapText="1"/>
    </xf>
    <xf numFmtId="164" fontId="5" fillId="0" borderId="1" xfId="0" applyNumberFormat="1" applyFont="1" applyBorder="1" applyAlignment="1">
      <alignment vertical="center" wrapText="1"/>
    </xf>
    <xf numFmtId="41" fontId="5" fillId="0" borderId="1" xfId="0" applyNumberFormat="1" applyFont="1" applyBorder="1" applyAlignment="1">
      <alignment vertical="center" wrapText="1"/>
    </xf>
    <xf numFmtId="164" fontId="5" fillId="0" borderId="1" xfId="1" applyNumberFormat="1" applyFont="1" applyBorder="1" applyAlignment="1">
      <alignment wrapText="1"/>
    </xf>
    <xf numFmtId="41" fontId="5" fillId="0" borderId="1" xfId="0" applyNumberFormat="1" applyFont="1" applyBorder="1" applyAlignment="1">
      <alignment wrapText="1"/>
    </xf>
    <xf numFmtId="164" fontId="5" fillId="0" borderId="1" xfId="0" applyNumberFormat="1" applyFont="1" applyBorder="1" applyAlignment="1">
      <alignment wrapText="1"/>
    </xf>
    <xf numFmtId="0" fontId="5" fillId="0" borderId="1" xfId="0" applyFont="1" applyBorder="1" applyAlignment="1">
      <alignment wrapText="1"/>
    </xf>
    <xf numFmtId="0" fontId="12" fillId="0" borderId="0" xfId="0" applyFont="1" applyAlignment="1">
      <alignment wrapText="1"/>
    </xf>
    <xf numFmtId="164" fontId="6" fillId="0" borderId="0" xfId="1" applyNumberFormat="1" applyFont="1" applyBorder="1" applyAlignment="1">
      <alignment vertical="center" wrapText="1"/>
    </xf>
    <xf numFmtId="164" fontId="6" fillId="0" borderId="0" xfId="1" applyNumberFormat="1" applyFont="1" applyFill="1" applyBorder="1" applyAlignment="1">
      <alignment vertical="center" wrapText="1"/>
    </xf>
    <xf numFmtId="0" fontId="6" fillId="0" borderId="0" xfId="0" applyFont="1" applyAlignment="1">
      <alignment vertical="center" wrapText="1"/>
    </xf>
    <xf numFmtId="164" fontId="0" fillId="0" borderId="8" xfId="1" applyNumberFormat="1" applyFont="1" applyBorder="1" applyAlignment="1">
      <alignment vertical="center" wrapText="1"/>
    </xf>
    <xf numFmtId="0" fontId="0" fillId="0" borderId="0" xfId="0" applyAlignment="1">
      <alignment horizontal="center" vertical="center"/>
    </xf>
    <xf numFmtId="0" fontId="10" fillId="0" borderId="0" xfId="0" applyFont="1" applyAlignment="1">
      <alignment horizontal="left" vertical="center"/>
    </xf>
    <xf numFmtId="0" fontId="10" fillId="0" borderId="0" xfId="0" applyFont="1" applyAlignment="1">
      <alignment horizontal="center" vertical="center"/>
    </xf>
    <xf numFmtId="164" fontId="1" fillId="0" borderId="0" xfId="1" applyNumberFormat="1" applyFont="1" applyFill="1" applyBorder="1" applyAlignment="1">
      <alignment vertical="center" wrapText="1"/>
    </xf>
    <xf numFmtId="164" fontId="0" fillId="0" borderId="0" xfId="1" applyNumberFormat="1" applyFont="1" applyFill="1" applyBorder="1" applyAlignment="1">
      <alignment vertical="center" wrapText="1"/>
    </xf>
    <xf numFmtId="0" fontId="5" fillId="0" borderId="0" xfId="0" applyFont="1" applyAlignment="1">
      <alignment vertical="center"/>
    </xf>
    <xf numFmtId="0" fontId="5" fillId="0" borderId="0" xfId="0" applyFont="1" applyAlignment="1">
      <alignment horizontal="center" vertical="center"/>
    </xf>
    <xf numFmtId="164" fontId="5" fillId="0" borderId="0" xfId="1" applyNumberFormat="1" applyFont="1" applyBorder="1" applyAlignment="1">
      <alignment wrapText="1"/>
    </xf>
    <xf numFmtId="164" fontId="5" fillId="0" borderId="0" xfId="0" applyNumberFormat="1" applyFont="1" applyAlignment="1">
      <alignment wrapText="1"/>
    </xf>
    <xf numFmtId="0" fontId="5" fillId="0" borderId="0" xfId="0" applyFont="1" applyAlignment="1">
      <alignment wrapText="1"/>
    </xf>
    <xf numFmtId="0" fontId="9" fillId="0" borderId="0" xfId="0" applyFont="1" applyAlignment="1">
      <alignment horizontal="center" vertical="center" wrapText="1"/>
    </xf>
    <xf numFmtId="0" fontId="9" fillId="0" borderId="0" xfId="0" applyFont="1" applyAlignment="1">
      <alignment vertical="center" wrapText="1"/>
    </xf>
    <xf numFmtId="0" fontId="5" fillId="5" borderId="0" xfId="0" applyFont="1" applyFill="1" applyAlignment="1">
      <alignment horizontal="center" vertical="center" wrapText="1"/>
    </xf>
    <xf numFmtId="0" fontId="11" fillId="0" borderId="11" xfId="0" applyFont="1" applyBorder="1" applyAlignment="1">
      <alignment vertical="center"/>
    </xf>
    <xf numFmtId="0" fontId="0" fillId="0" borderId="11" xfId="0" applyBorder="1"/>
    <xf numFmtId="0" fontId="0" fillId="0" borderId="11" xfId="0" applyBorder="1" applyAlignment="1">
      <alignment vertical="center"/>
    </xf>
    <xf numFmtId="0" fontId="8" fillId="2" borderId="1" xfId="0" applyFont="1" applyFill="1" applyBorder="1" applyAlignment="1">
      <alignment horizontal="center" vertical="center"/>
    </xf>
    <xf numFmtId="164" fontId="8" fillId="3" borderId="1" xfId="1" applyNumberFormat="1" applyFont="1" applyFill="1" applyBorder="1" applyAlignment="1">
      <alignment wrapText="1"/>
    </xf>
    <xf numFmtId="0" fontId="15" fillId="0" borderId="0" xfId="0" applyFont="1" applyAlignment="1">
      <alignment wrapText="1"/>
    </xf>
    <xf numFmtId="0" fontId="15" fillId="0" borderId="0" xfId="0" applyFont="1"/>
    <xf numFmtId="0" fontId="14" fillId="0" borderId="4" xfId="0" applyFont="1" applyBorder="1"/>
    <xf numFmtId="0" fontId="14" fillId="0" borderId="5" xfId="0" applyFont="1" applyBorder="1"/>
    <xf numFmtId="0" fontId="14" fillId="0" borderId="6" xfId="0" applyFont="1" applyBorder="1"/>
    <xf numFmtId="0" fontId="13" fillId="0" borderId="0" xfId="0" applyFont="1"/>
    <xf numFmtId="0" fontId="13" fillId="0" borderId="0" xfId="0" applyFont="1" applyAlignment="1">
      <alignment vertical="center"/>
    </xf>
    <xf numFmtId="0" fontId="13" fillId="0" borderId="0" xfId="0" applyFont="1" applyAlignment="1">
      <alignment wrapText="1"/>
    </xf>
    <xf numFmtId="41" fontId="13" fillId="0" borderId="0" xfId="0" applyNumberFormat="1" applyFont="1" applyAlignment="1">
      <alignment wrapText="1"/>
    </xf>
    <xf numFmtId="0" fontId="16" fillId="0" borderId="0" xfId="0" applyFont="1"/>
    <xf numFmtId="164" fontId="5" fillId="6" borderId="1" xfId="0" applyNumberFormat="1" applyFont="1" applyFill="1" applyBorder="1" applyAlignment="1">
      <alignment vertical="center" wrapText="1"/>
    </xf>
    <xf numFmtId="164" fontId="5" fillId="6" borderId="1" xfId="0" applyNumberFormat="1" applyFont="1" applyFill="1" applyBorder="1" applyAlignment="1">
      <alignment wrapText="1"/>
    </xf>
    <xf numFmtId="0" fontId="8" fillId="2" borderId="1" xfId="0" applyFont="1" applyFill="1" applyBorder="1" applyAlignment="1">
      <alignment horizontal="center" vertical="center" wrapText="1"/>
    </xf>
    <xf numFmtId="41" fontId="5" fillId="6" borderId="1" xfId="0" applyNumberFormat="1" applyFont="1" applyFill="1" applyBorder="1" applyAlignment="1">
      <alignment wrapText="1"/>
    </xf>
    <xf numFmtId="164" fontId="0" fillId="0" borderId="0" xfId="0" applyNumberFormat="1" applyAlignment="1">
      <alignment vertical="center"/>
    </xf>
    <xf numFmtId="164" fontId="0" fillId="0" borderId="1" xfId="0" applyNumberFormat="1" applyBorder="1" applyAlignment="1">
      <alignment vertical="center"/>
    </xf>
    <xf numFmtId="0" fontId="5" fillId="0" borderId="10" xfId="0" applyFont="1" applyBorder="1" applyAlignment="1">
      <alignment horizontal="center" vertical="center" wrapText="1"/>
    </xf>
    <xf numFmtId="0" fontId="5" fillId="0" borderId="0" xfId="0" applyFont="1" applyAlignment="1">
      <alignment horizontal="center" vertical="center" wrapText="1"/>
    </xf>
    <xf numFmtId="41" fontId="5" fillId="3" borderId="9" xfId="0" applyNumberFormat="1" applyFont="1" applyFill="1" applyBorder="1" applyAlignment="1">
      <alignment horizontal="center" wrapText="1"/>
    </xf>
    <xf numFmtId="0" fontId="7" fillId="0" borderId="1" xfId="0" applyFont="1" applyBorder="1" applyAlignment="1">
      <alignment horizontal="center" wrapText="1"/>
    </xf>
    <xf numFmtId="0" fontId="8" fillId="0" borderId="1" xfId="0" applyFont="1" applyBorder="1" applyAlignment="1">
      <alignment horizontal="center" wrapText="1"/>
    </xf>
    <xf numFmtId="0" fontId="8" fillId="0" borderId="1" xfId="0" applyFont="1" applyBorder="1" applyAlignment="1">
      <alignment horizontal="center"/>
    </xf>
    <xf numFmtId="0" fontId="0" fillId="6" borderId="1" xfId="0" applyFill="1" applyBorder="1" applyAlignment="1">
      <alignment vertical="center"/>
    </xf>
    <xf numFmtId="0" fontId="5" fillId="8" borderId="0" xfId="0" applyFont="1" applyFill="1" applyAlignment="1">
      <alignment vertical="center" wrapText="1"/>
    </xf>
    <xf numFmtId="41" fontId="5" fillId="3" borderId="9" xfId="0" applyNumberFormat="1" applyFont="1" applyFill="1" applyBorder="1" applyAlignment="1">
      <alignment horizontal="center" wrapText="1"/>
    </xf>
    <xf numFmtId="0" fontId="0" fillId="0" borderId="12" xfId="0" applyBorder="1" applyAlignment="1">
      <alignment horizontal="center" wrapText="1"/>
    </xf>
    <xf numFmtId="0" fontId="0" fillId="0" borderId="13" xfId="0" applyBorder="1" applyAlignment="1">
      <alignment horizontal="center" wrapText="1"/>
    </xf>
    <xf numFmtId="0" fontId="0" fillId="0" borderId="14" xfId="0" applyBorder="1" applyAlignment="1">
      <alignment horizontal="center" wrapText="1"/>
    </xf>
    <xf numFmtId="0" fontId="5" fillId="5" borderId="1" xfId="0" applyFont="1" applyFill="1" applyBorder="1" applyAlignment="1">
      <alignment horizontal="center" vertical="center" wrapText="1"/>
    </xf>
    <xf numFmtId="0" fontId="0" fillId="0" borderId="0" xfId="0" applyAlignment="1">
      <alignment horizontal="center" wrapText="1"/>
    </xf>
    <xf numFmtId="0" fontId="0" fillId="0" borderId="4" xfId="0" applyBorder="1" applyAlignment="1">
      <alignment horizontal="center" wrapText="1"/>
    </xf>
    <xf numFmtId="0" fontId="0" fillId="0" borderId="6" xfId="0" applyBorder="1" applyAlignment="1">
      <alignment horizontal="center" wrapText="1"/>
    </xf>
    <xf numFmtId="0" fontId="5" fillId="7" borderId="0" xfId="0" applyFont="1" applyFill="1" applyAlignment="1">
      <alignment horizontal="center" vertical="top" wrapText="1"/>
    </xf>
    <xf numFmtId="0" fontId="17" fillId="0" borderId="1" xfId="0" applyFont="1" applyBorder="1" applyAlignment="1">
      <alignment horizontal="center"/>
    </xf>
  </cellXfs>
  <cellStyles count="3">
    <cellStyle name="Moneda" xfId="1" builtinId="4"/>
    <cellStyle name="Normal" xfId="0" builtinId="0"/>
    <cellStyle name="Normal 2" xfId="2" xr:uid="{4C8A080D-7AD0-4CD7-BFE8-38D73AF30152}"/>
  </cellStyles>
  <dxfs count="42">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rgb="FFFFFF00"/>
          <bgColor rgb="FF000000"/>
        </patternFill>
      </fill>
    </dxf>
    <dxf>
      <border diagonalUp="0" diagonalDown="0">
        <left style="thin">
          <color rgb="FF000000"/>
        </left>
        <right style="thin">
          <color rgb="FF000000"/>
        </right>
        <top/>
        <bottom/>
        <vertical style="thin">
          <color rgb="FF000000"/>
        </vertical>
        <horizontal style="thin">
          <color rgb="FF000000"/>
        </horizontal>
      </border>
    </dxf>
    <dxf>
      <border diagonalUp="0" diagonalDown="0">
        <left style="thin">
          <color rgb="FF000000"/>
        </left>
        <right style="thin">
          <color rgb="FF000000"/>
        </right>
        <top style="thin">
          <color rgb="FF000000"/>
        </top>
        <bottom style="thin">
          <color rgb="FF000000"/>
        </bottom>
      </border>
    </dxf>
    <dxf>
      <fill>
        <patternFill patternType="none">
          <fgColor rgb="FF000000"/>
          <bgColor auto="1"/>
        </patternFill>
      </fill>
      <alignment vertical="center" textRotation="0" wrapText="0" indent="0" justifyLastLine="0" shrinkToFit="0" readingOrder="0"/>
    </dxf>
    <dxf>
      <border>
        <bottom style="thin">
          <color rgb="FF000000"/>
        </bottom>
      </border>
    </dxf>
    <dxf>
      <font>
        <b/>
        <i val="0"/>
        <strike val="0"/>
        <condense val="0"/>
        <extend val="0"/>
        <outline val="0"/>
        <shadow val="0"/>
        <u val="none"/>
        <vertAlign val="baseline"/>
        <sz val="11"/>
        <color auto="1"/>
        <name val="Calibri"/>
        <family val="2"/>
        <scheme val="minor"/>
      </font>
      <fill>
        <patternFill patternType="solid">
          <fgColor indexed="64"/>
          <bgColor theme="8" tint="0.79998168889431442"/>
        </patternFill>
      </fill>
      <alignment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rgb="FFFFFF00"/>
          <bgColor rgb="FF000000"/>
        </patternFill>
      </fill>
    </dxf>
    <dxf>
      <border diagonalUp="0" diagonalDown="0">
        <left style="thin">
          <color rgb="FF000000"/>
        </left>
        <right style="thin">
          <color rgb="FF000000"/>
        </right>
        <top/>
        <bottom/>
        <vertical style="thin">
          <color rgb="FF000000"/>
        </vertical>
        <horizontal style="thin">
          <color rgb="FF000000"/>
        </horizontal>
      </border>
    </dxf>
    <dxf>
      <border diagonalUp="0" diagonalDown="0">
        <left style="thin">
          <color rgb="FF000000"/>
        </left>
        <right style="thin">
          <color rgb="FF000000"/>
        </right>
        <top style="thin">
          <color rgb="FF000000"/>
        </top>
        <bottom style="thin">
          <color rgb="FF000000"/>
        </bottom>
      </border>
    </dxf>
    <dxf>
      <fill>
        <patternFill patternType="none">
          <fgColor rgb="FF000000"/>
          <bgColor auto="1"/>
        </patternFill>
      </fill>
      <alignment vertical="center" textRotation="0" wrapText="0" indent="0" justifyLastLine="0" shrinkToFit="0" readingOrder="0"/>
    </dxf>
    <dxf>
      <border>
        <bottom style="thin">
          <color rgb="FF000000"/>
        </bottom>
      </border>
    </dxf>
    <dxf>
      <font>
        <b/>
        <i val="0"/>
        <strike val="0"/>
        <condense val="0"/>
        <extend val="0"/>
        <outline val="0"/>
        <shadow val="0"/>
        <u val="none"/>
        <vertAlign val="baseline"/>
        <sz val="14"/>
        <color auto="1"/>
        <name val="Calibri"/>
        <family val="2"/>
        <scheme val="minor"/>
      </font>
      <fill>
        <patternFill patternType="solid">
          <fgColor indexed="64"/>
          <bgColor theme="8" tint="0.79998168889431442"/>
        </patternFill>
      </fill>
      <alignment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dxf>
    <dxf>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fgColor rgb="FFFFFF00"/>
          <bgColor rgb="FF000000"/>
        </patternFill>
      </fill>
    </dxf>
    <dxf>
      <border diagonalUp="0" diagonalDown="0">
        <left style="thin">
          <color rgb="FF000000"/>
        </left>
        <right style="thin">
          <color rgb="FF000000"/>
        </right>
        <top/>
        <bottom/>
        <vertical style="thin">
          <color rgb="FF000000"/>
        </vertical>
        <horizontal style="thin">
          <color rgb="FF000000"/>
        </horizontal>
      </border>
    </dxf>
    <dxf>
      <border diagonalUp="0" diagonalDown="0">
        <left style="thin">
          <color rgb="FF000000"/>
        </left>
        <right style="thin">
          <color rgb="FF000000"/>
        </right>
        <top style="thin">
          <color rgb="FF000000"/>
        </top>
        <bottom style="thin">
          <color rgb="FF000000"/>
        </bottom>
      </border>
    </dxf>
    <dxf>
      <fill>
        <patternFill patternType="none">
          <fgColor rgb="FF000000"/>
          <bgColor auto="1"/>
        </patternFill>
      </fill>
      <alignment vertical="center" textRotation="0" wrapText="0" indent="0" justifyLastLine="0" shrinkToFit="0" readingOrder="0"/>
    </dxf>
    <dxf>
      <border>
        <bottom style="thin">
          <color rgb="FF000000"/>
        </bottom>
      </border>
    </dxf>
    <dxf>
      <font>
        <b/>
        <i val="0"/>
        <strike val="0"/>
        <condense val="0"/>
        <extend val="0"/>
        <outline val="0"/>
        <shadow val="0"/>
        <u val="none"/>
        <vertAlign val="baseline"/>
        <sz val="11"/>
        <color auto="1"/>
        <name val="Calibri"/>
        <family val="2"/>
        <scheme val="minor"/>
      </font>
      <fill>
        <patternFill patternType="solid">
          <fgColor indexed="64"/>
          <bgColor theme="8" tint="0.79998168889431442"/>
        </patternFill>
      </fill>
      <alignment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E50BBB"/>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91A14F2-F922-4D4B-B4A6-AB0E314816DF}" name="Tabla1456" displayName="Tabla1456" ref="A5:D16" totalsRowShown="0" headerRowDxfId="41" dataDxfId="39" totalsRowDxfId="37" headerRowBorderDxfId="40" tableBorderDxfId="38">
  <sortState xmlns:xlrd2="http://schemas.microsoft.com/office/spreadsheetml/2017/richdata2" ref="A6:D15">
    <sortCondition sortBy="cellColor" ref="B5:B15" dxfId="36"/>
  </sortState>
  <tableColumns count="4">
    <tableColumn id="1" xr3:uid="{F9FAC363-C15D-4C1C-AE5C-A7EA5BAFBEDC}" name="ITEM" dataDxfId="35" totalsRowDxfId="34"/>
    <tableColumn id="2" xr3:uid="{5D9A6397-7CD5-4677-A30C-43FEB7FF763C}" name="DESCRIPCIÓN" dataDxfId="33" totalsRowDxfId="32"/>
    <tableColumn id="5" xr3:uid="{6D744436-E120-485A-A90D-2FE63AAC798C}" name="UNIDAD DE MEDIDA" dataDxfId="31" totalsRowDxfId="30"/>
    <tableColumn id="4" xr3:uid="{531449A3-7F8C-4D08-8119-78FD31400DCA}" name="CANTIDAD UNITARIA" dataDxfId="29" totalsRowDxfId="28"/>
  </tableColumns>
  <tableStyleInfo name="TableStyleLight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AE95BC4-6941-40FD-B3E9-AB01E49EACEB}" name="Tabla145" displayName="Tabla145" ref="A5:D16" totalsRowShown="0" headerRowDxfId="27" dataDxfId="25" totalsRowDxfId="23" headerRowBorderDxfId="26" tableBorderDxfId="24">
  <sortState xmlns:xlrd2="http://schemas.microsoft.com/office/spreadsheetml/2017/richdata2" ref="A6:D15">
    <sortCondition sortBy="cellColor" ref="B5:B15" dxfId="22"/>
  </sortState>
  <tableColumns count="4">
    <tableColumn id="1" xr3:uid="{541DD683-31CA-481E-A88F-7259089E75A4}" name="ITEM" dataDxfId="21" totalsRowDxfId="20"/>
    <tableColumn id="2" xr3:uid="{160DE3AB-2A12-4F10-A9D1-C10335DCED94}" name="DESCRIPCIÓN" dataDxfId="19" totalsRowDxfId="18"/>
    <tableColumn id="5" xr3:uid="{075E6965-7548-4F34-91A8-93CDFCD2A1BD}" name="UND" dataDxfId="17" totalsRowDxfId="16"/>
    <tableColumn id="4" xr3:uid="{7FC94A7C-7ADF-4998-8AE8-FDE1177A9468}" name="CANTIDADES REQUERIDAS" dataDxfId="15" totalsRowDxfId="14"/>
  </tableColumns>
  <tableStyleInfo name="TableStyleLight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F95B9F5-C453-4692-8550-9D99D8BF4359}" name="Tabla14562" displayName="Tabla14562" ref="A5:D12" totalsRowShown="0" headerRowDxfId="13" dataDxfId="11" totalsRowDxfId="9" headerRowBorderDxfId="12" tableBorderDxfId="10">
  <sortState xmlns:xlrd2="http://schemas.microsoft.com/office/spreadsheetml/2017/richdata2" ref="A6:D12">
    <sortCondition sortBy="cellColor" ref="B5:B12" dxfId="8"/>
  </sortState>
  <tableColumns count="4">
    <tableColumn id="1" xr3:uid="{E1962555-9EDF-4C7B-BBAF-34BB9CC3FF87}" name="ITEM" dataDxfId="7" totalsRowDxfId="6"/>
    <tableColumn id="2" xr3:uid="{585F9312-11EC-45D3-BF50-6836967C2452}" name="DESCRIPCIÓN" dataDxfId="5" totalsRowDxfId="4"/>
    <tableColumn id="5" xr3:uid="{529A0AE7-9765-4E46-816B-66DA90D280DF}" name="UND" dataDxfId="3" totalsRowDxfId="2"/>
    <tableColumn id="4" xr3:uid="{AD8759A9-902C-4480-BD51-8A3954372AC0}" name="CANT" dataDxfId="1" totalsRowDxfId="0"/>
  </tableColumns>
  <tableStyleInfo name="TableStyleLight13"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8FA2B-81E0-45DC-A9D1-04C2C65ED2E6}">
  <dimension ref="A1:AG27"/>
  <sheetViews>
    <sheetView showGridLines="0" tabSelected="1" topLeftCell="R6" zoomScale="60" zoomScaleNormal="60" workbookViewId="0">
      <selection activeCell="F6" sqref="F6"/>
    </sheetView>
  </sheetViews>
  <sheetFormatPr baseColWidth="10" defaultRowHeight="15.75" x14ac:dyDescent="0.25"/>
  <cols>
    <col min="1" max="1" width="7.125" customWidth="1"/>
    <col min="2" max="2" width="64.75" customWidth="1"/>
    <col min="3" max="3" width="16.375" customWidth="1"/>
    <col min="4" max="4" width="14.875" style="1" customWidth="1"/>
    <col min="5" max="5" width="24.25" style="15" customWidth="1"/>
    <col min="6" max="6" width="5.125" style="13" customWidth="1"/>
    <col min="7" max="7" width="25.625" style="16" customWidth="1"/>
    <col min="8" max="8" width="24.875" style="16" customWidth="1"/>
    <col min="9" max="9" width="21" style="13" customWidth="1"/>
    <col min="10" max="10" width="2" style="13" customWidth="1"/>
    <col min="11" max="11" width="19.375" style="13" customWidth="1"/>
    <col min="12" max="12" width="25.875" style="13" customWidth="1"/>
    <col min="13" max="13" width="24.5" style="13" customWidth="1"/>
    <col min="14" max="14" width="11" style="13"/>
    <col min="15" max="15" width="18.125" style="13" customWidth="1"/>
    <col min="16" max="16" width="22.875" style="13" customWidth="1"/>
    <col min="17" max="17" width="21.25" style="13" customWidth="1"/>
    <col min="18" max="18" width="11" style="13" customWidth="1"/>
    <col min="19" max="19" width="18.625" style="13" customWidth="1"/>
    <col min="20" max="20" width="26.875" style="13" customWidth="1"/>
    <col min="21" max="21" width="25.5" style="13" customWidth="1"/>
    <col min="22" max="22" width="11" style="13"/>
    <col min="23" max="23" width="18.375" style="13" customWidth="1"/>
    <col min="24" max="24" width="25.25" style="13" customWidth="1"/>
    <col min="25" max="25" width="23.75" style="13" customWidth="1"/>
    <col min="26" max="26" width="11" style="13" customWidth="1"/>
    <col min="27" max="27" width="16.75" style="13" customWidth="1"/>
    <col min="28" max="28" width="22" style="13" customWidth="1"/>
    <col min="29" max="29" width="21.25" style="13" customWidth="1"/>
    <col min="30" max="30" width="11" style="13"/>
    <col min="31" max="31" width="18.375" style="13" customWidth="1"/>
    <col min="32" max="32" width="25.625" style="13" customWidth="1"/>
    <col min="33" max="33" width="21.125" style="13" customWidth="1"/>
  </cols>
  <sheetData>
    <row r="1" spans="1:33" ht="49.9" customHeight="1" thickBot="1" x14ac:dyDescent="0.55000000000000004">
      <c r="A1" s="65" t="s">
        <v>37</v>
      </c>
      <c r="B1" s="66"/>
      <c r="C1" s="66"/>
      <c r="D1" s="66"/>
      <c r="E1" s="66"/>
      <c r="F1" s="66"/>
      <c r="G1" s="66"/>
      <c r="H1" s="66"/>
      <c r="I1" s="66"/>
      <c r="J1" s="66"/>
      <c r="K1" s="66"/>
      <c r="L1" s="66"/>
      <c r="M1" s="66"/>
      <c r="N1" s="66"/>
      <c r="O1" s="66"/>
      <c r="P1" s="66"/>
      <c r="Q1" s="66"/>
      <c r="R1" s="66"/>
      <c r="S1" s="66"/>
      <c r="T1" s="66"/>
      <c r="U1" s="66"/>
      <c r="V1" s="66"/>
      <c r="W1" s="66"/>
      <c r="X1" s="66"/>
      <c r="Y1" s="66"/>
      <c r="Z1" s="66"/>
      <c r="AA1" s="66"/>
      <c r="AB1" s="66"/>
      <c r="AC1" s="66"/>
      <c r="AD1" s="66"/>
      <c r="AE1" s="66"/>
      <c r="AF1" s="66"/>
      <c r="AG1" s="67"/>
    </row>
    <row r="2" spans="1:33" ht="40.5" customHeight="1" thickBot="1" x14ac:dyDescent="0.3">
      <c r="A2" s="58" t="s">
        <v>13</v>
      </c>
      <c r="B2" s="59"/>
      <c r="C2" s="59"/>
      <c r="D2" s="60"/>
      <c r="G2" s="88" t="s">
        <v>14</v>
      </c>
      <c r="H2" s="89"/>
      <c r="I2" s="90"/>
      <c r="K2" s="88" t="s">
        <v>18</v>
      </c>
      <c r="L2" s="89"/>
      <c r="M2" s="90"/>
      <c r="O2" s="88" t="s">
        <v>19</v>
      </c>
      <c r="P2" s="89"/>
      <c r="Q2" s="90"/>
      <c r="S2" s="88" t="s">
        <v>20</v>
      </c>
      <c r="T2" s="89"/>
      <c r="U2" s="90"/>
      <c r="W2" s="88" t="s">
        <v>21</v>
      </c>
      <c r="X2" s="89"/>
      <c r="Y2" s="90"/>
      <c r="AA2" s="88" t="s">
        <v>34</v>
      </c>
      <c r="AB2" s="89"/>
      <c r="AC2" s="90"/>
      <c r="AE2" s="88" t="s">
        <v>33</v>
      </c>
      <c r="AF2" s="89"/>
      <c r="AG2" s="90"/>
    </row>
    <row r="3" spans="1:33" ht="17.25" customHeight="1" x14ac:dyDescent="0.25">
      <c r="A3" s="27"/>
      <c r="B3" s="21"/>
      <c r="C3" s="21"/>
      <c r="D3" s="7"/>
      <c r="G3" s="31"/>
      <c r="H3" s="31"/>
      <c r="I3" s="31"/>
      <c r="K3" s="31"/>
      <c r="L3" s="31"/>
      <c r="M3" s="31"/>
      <c r="O3" s="31"/>
      <c r="P3" s="31"/>
      <c r="Q3" s="31"/>
      <c r="S3" s="31"/>
      <c r="T3" s="31"/>
      <c r="U3" s="31"/>
      <c r="W3" s="31"/>
      <c r="X3" s="31"/>
      <c r="Y3" s="31"/>
      <c r="AA3" s="31"/>
      <c r="AB3" s="31"/>
      <c r="AC3" s="31"/>
    </row>
    <row r="4" spans="1:33" x14ac:dyDescent="0.25">
      <c r="A4" s="30" t="s">
        <v>25</v>
      </c>
      <c r="B4" s="21"/>
      <c r="C4" s="21"/>
      <c r="D4" s="7"/>
    </row>
    <row r="5" spans="1:33" s="64" customFormat="1" ht="49.9" customHeight="1" x14ac:dyDescent="0.25">
      <c r="A5" s="61" t="s">
        <v>2</v>
      </c>
      <c r="B5" s="61" t="s">
        <v>1</v>
      </c>
      <c r="C5" s="75" t="s">
        <v>40</v>
      </c>
      <c r="D5" s="75" t="s">
        <v>41</v>
      </c>
      <c r="E5" s="62" t="s">
        <v>4</v>
      </c>
      <c r="F5" s="63"/>
      <c r="G5" s="9" t="s">
        <v>5</v>
      </c>
      <c r="H5" s="9" t="s">
        <v>35</v>
      </c>
      <c r="I5" s="8" t="s">
        <v>6</v>
      </c>
      <c r="J5" s="63"/>
      <c r="K5" s="9" t="s">
        <v>5</v>
      </c>
      <c r="L5" s="9" t="s">
        <v>35</v>
      </c>
      <c r="M5" s="8" t="s">
        <v>6</v>
      </c>
      <c r="N5" s="63"/>
      <c r="O5" s="9" t="s">
        <v>5</v>
      </c>
      <c r="P5" s="9" t="s">
        <v>35</v>
      </c>
      <c r="Q5" s="8" t="s">
        <v>6</v>
      </c>
      <c r="R5" s="63"/>
      <c r="S5" s="9" t="s">
        <v>5</v>
      </c>
      <c r="T5" s="9" t="s">
        <v>35</v>
      </c>
      <c r="U5" s="8" t="s">
        <v>6</v>
      </c>
      <c r="V5" s="63"/>
      <c r="W5" s="9" t="s">
        <v>5</v>
      </c>
      <c r="X5" s="9" t="s">
        <v>35</v>
      </c>
      <c r="Y5" s="8" t="s">
        <v>6</v>
      </c>
      <c r="Z5" s="63"/>
      <c r="AA5" s="9" t="s">
        <v>5</v>
      </c>
      <c r="AB5" s="9" t="s">
        <v>35</v>
      </c>
      <c r="AC5" s="8" t="s">
        <v>6</v>
      </c>
      <c r="AD5" s="63"/>
      <c r="AE5" s="9" t="s">
        <v>5</v>
      </c>
      <c r="AF5" s="9" t="s">
        <v>35</v>
      </c>
      <c r="AG5" s="8" t="s">
        <v>6</v>
      </c>
    </row>
    <row r="6" spans="1:33" s="1" customFormat="1" ht="408.75" customHeight="1" x14ac:dyDescent="0.25">
      <c r="A6" s="2" t="s">
        <v>26</v>
      </c>
      <c r="B6" s="10" t="s">
        <v>10</v>
      </c>
      <c r="C6" s="23" t="s">
        <v>11</v>
      </c>
      <c r="D6" s="2">
        <v>1</v>
      </c>
      <c r="E6" s="18">
        <v>435000</v>
      </c>
      <c r="F6" s="14"/>
      <c r="G6" s="20">
        <v>300000</v>
      </c>
      <c r="H6" s="20">
        <f>+E6-G6</f>
        <v>135000</v>
      </c>
      <c r="I6" s="19" t="s">
        <v>7</v>
      </c>
      <c r="J6" s="14"/>
      <c r="K6" s="24">
        <v>388000</v>
      </c>
      <c r="L6" s="24">
        <f>+E6-K6</f>
        <v>47000</v>
      </c>
      <c r="M6" s="19" t="s">
        <v>7</v>
      </c>
      <c r="N6" s="43"/>
      <c r="O6" s="24">
        <v>409000</v>
      </c>
      <c r="P6" s="24">
        <f>+E6-O6</f>
        <v>26000</v>
      </c>
      <c r="Q6" s="19" t="s">
        <v>7</v>
      </c>
      <c r="R6" s="41"/>
      <c r="S6" s="24">
        <v>400000</v>
      </c>
      <c r="T6" s="24">
        <f>+E6-S6</f>
        <v>35000</v>
      </c>
      <c r="U6" s="19" t="s">
        <v>7</v>
      </c>
      <c r="V6" s="42"/>
      <c r="W6" s="24">
        <v>333325.96196300001</v>
      </c>
      <c r="X6" s="24">
        <f>+E6-W6</f>
        <v>101674.03803699999</v>
      </c>
      <c r="Y6" s="19" t="s">
        <v>7</v>
      </c>
      <c r="Z6" s="41"/>
      <c r="AA6" s="24">
        <v>375966.38655462197</v>
      </c>
      <c r="AB6" s="24">
        <f>+E6-AA6</f>
        <v>59033.613445378025</v>
      </c>
      <c r="AC6" s="19" t="s">
        <v>7</v>
      </c>
      <c r="AD6" s="41"/>
      <c r="AE6" s="24">
        <v>367000</v>
      </c>
      <c r="AF6" s="24">
        <f>+E6-AE6</f>
        <v>68000</v>
      </c>
      <c r="AG6" s="19" t="s">
        <v>7</v>
      </c>
    </row>
    <row r="7" spans="1:33" s="1" customFormat="1" ht="21" customHeight="1" x14ac:dyDescent="0.25">
      <c r="A7" s="28" t="s">
        <v>27</v>
      </c>
      <c r="B7" s="29"/>
      <c r="C7" s="26"/>
      <c r="D7" s="26"/>
      <c r="E7" s="18"/>
      <c r="F7" s="14"/>
      <c r="G7" s="20"/>
      <c r="H7" s="20"/>
      <c r="I7" s="19"/>
      <c r="J7" s="14"/>
      <c r="K7" s="24"/>
      <c r="L7" s="24"/>
      <c r="M7" s="19"/>
      <c r="N7" s="43"/>
      <c r="O7" s="24"/>
      <c r="P7" s="24"/>
      <c r="Q7" s="19"/>
      <c r="R7" s="41"/>
      <c r="S7" s="24"/>
      <c r="T7" s="24"/>
      <c r="U7" s="19"/>
      <c r="V7" s="42"/>
      <c r="W7" s="24"/>
      <c r="X7" s="24"/>
      <c r="Y7" s="19"/>
      <c r="Z7" s="41"/>
      <c r="AA7" s="24"/>
      <c r="AB7" s="24"/>
      <c r="AC7" s="19"/>
      <c r="AD7" s="41"/>
      <c r="AE7" s="24"/>
      <c r="AF7" s="24"/>
      <c r="AG7" s="19"/>
    </row>
    <row r="8" spans="1:33" s="1" customFormat="1" ht="77.25" customHeight="1" x14ac:dyDescent="0.25">
      <c r="A8" s="2" t="s">
        <v>28</v>
      </c>
      <c r="B8" s="11" t="s">
        <v>23</v>
      </c>
      <c r="C8" s="23" t="s">
        <v>11</v>
      </c>
      <c r="D8" s="23">
        <v>1</v>
      </c>
      <c r="E8" s="18">
        <v>1090000</v>
      </c>
      <c r="F8" s="14"/>
      <c r="G8" s="20">
        <v>760000</v>
      </c>
      <c r="H8" s="20">
        <f>+E8-G8</f>
        <v>330000</v>
      </c>
      <c r="I8" s="19" t="s">
        <v>7</v>
      </c>
      <c r="J8" s="14"/>
      <c r="K8" s="24">
        <v>972825</v>
      </c>
      <c r="L8" s="24">
        <f>+E8-K8</f>
        <v>117175</v>
      </c>
      <c r="M8" s="19" t="s">
        <v>7</v>
      </c>
      <c r="N8" s="43"/>
      <c r="O8" s="24">
        <v>1013000</v>
      </c>
      <c r="P8" s="24">
        <f t="shared" ref="P8:P11" si="0">+E8-O8</f>
        <v>77000</v>
      </c>
      <c r="Q8" s="19" t="s">
        <v>7</v>
      </c>
      <c r="R8" s="41"/>
      <c r="S8" s="24">
        <v>900000</v>
      </c>
      <c r="T8" s="24">
        <f t="shared" ref="T8:T11" si="1">+E8-S8</f>
        <v>190000</v>
      </c>
      <c r="U8" s="19" t="s">
        <v>7</v>
      </c>
      <c r="V8" s="42"/>
      <c r="W8" s="24">
        <v>904654.169352</v>
      </c>
      <c r="X8" s="24">
        <f>+E8-W8</f>
        <v>185345.830648</v>
      </c>
      <c r="Y8" s="19" t="s">
        <v>7</v>
      </c>
      <c r="Z8" s="41"/>
      <c r="AA8" s="24">
        <v>932000</v>
      </c>
      <c r="AB8" s="24">
        <f t="shared" ref="AB8:AB11" si="2">+E8-AA8</f>
        <v>158000</v>
      </c>
      <c r="AC8" s="19" t="s">
        <v>7</v>
      </c>
      <c r="AD8" s="41"/>
      <c r="AE8" s="24">
        <v>921000</v>
      </c>
      <c r="AF8" s="24">
        <f t="shared" ref="AF8:AF11" si="3">+E8-AE8</f>
        <v>169000</v>
      </c>
      <c r="AG8" s="19" t="s">
        <v>7</v>
      </c>
    </row>
    <row r="9" spans="1:33" s="1" customFormat="1" ht="93" customHeight="1" x14ac:dyDescent="0.25">
      <c r="A9" s="2" t="s">
        <v>29</v>
      </c>
      <c r="B9" s="11" t="s">
        <v>24</v>
      </c>
      <c r="C9" s="23" t="s">
        <v>11</v>
      </c>
      <c r="D9" s="23">
        <v>1</v>
      </c>
      <c r="E9" s="18">
        <v>1350000</v>
      </c>
      <c r="F9" s="14"/>
      <c r="G9" s="20">
        <v>940000</v>
      </c>
      <c r="H9" s="20">
        <f>+E9-G9</f>
        <v>410000</v>
      </c>
      <c r="I9" s="19" t="s">
        <v>7</v>
      </c>
      <c r="J9" s="14"/>
      <c r="K9" s="24">
        <v>1205000</v>
      </c>
      <c r="L9" s="24">
        <f>+E9-K9</f>
        <v>145000</v>
      </c>
      <c r="M9" s="19" t="s">
        <v>7</v>
      </c>
      <c r="N9" s="43"/>
      <c r="O9" s="24">
        <v>1248500</v>
      </c>
      <c r="P9" s="24">
        <f t="shared" si="0"/>
        <v>101500</v>
      </c>
      <c r="Q9" s="19" t="s">
        <v>7</v>
      </c>
      <c r="R9" s="41"/>
      <c r="S9" s="24">
        <v>1000000</v>
      </c>
      <c r="T9" s="24">
        <f t="shared" si="1"/>
        <v>350000</v>
      </c>
      <c r="U9" s="19" t="s">
        <v>7</v>
      </c>
      <c r="V9" s="42"/>
      <c r="W9" s="24">
        <v>1035462.18487</v>
      </c>
      <c r="X9" s="24">
        <f>+E9-W9</f>
        <v>314537.81513</v>
      </c>
      <c r="Y9" s="19" t="s">
        <v>7</v>
      </c>
      <c r="Z9" s="41"/>
      <c r="AA9" s="24">
        <v>1349000</v>
      </c>
      <c r="AB9" s="24">
        <f t="shared" si="2"/>
        <v>1000</v>
      </c>
      <c r="AC9" s="19" t="s">
        <v>7</v>
      </c>
      <c r="AD9" s="41"/>
      <c r="AE9" s="24">
        <v>1141000</v>
      </c>
      <c r="AF9" s="24">
        <f t="shared" si="3"/>
        <v>209000</v>
      </c>
      <c r="AG9" s="19" t="s">
        <v>7</v>
      </c>
    </row>
    <row r="10" spans="1:33" s="1" customFormat="1" ht="21" customHeight="1" x14ac:dyDescent="0.25">
      <c r="A10" s="28" t="s">
        <v>30</v>
      </c>
      <c r="B10" s="4"/>
      <c r="C10" s="2"/>
      <c r="D10" s="2"/>
      <c r="E10" s="20"/>
      <c r="F10" s="14"/>
      <c r="G10" s="20"/>
      <c r="H10" s="20"/>
      <c r="I10" s="19"/>
      <c r="J10" s="14"/>
      <c r="K10" s="24"/>
      <c r="L10" s="24"/>
      <c r="M10" s="19"/>
      <c r="N10" s="43"/>
      <c r="O10" s="24"/>
      <c r="P10" s="24"/>
      <c r="Q10" s="19"/>
      <c r="R10" s="41"/>
      <c r="S10" s="24"/>
      <c r="T10" s="24"/>
      <c r="U10" s="19"/>
      <c r="V10" s="42"/>
      <c r="W10" s="24"/>
      <c r="X10" s="24"/>
      <c r="Y10" s="19"/>
      <c r="Z10" s="41"/>
      <c r="AA10" s="24"/>
      <c r="AB10" s="24"/>
      <c r="AC10" s="19"/>
      <c r="AD10" s="41"/>
      <c r="AE10" s="24"/>
      <c r="AF10" s="24"/>
      <c r="AG10" s="19"/>
    </row>
    <row r="11" spans="1:33" s="1" customFormat="1" ht="93.75" customHeight="1" x14ac:dyDescent="0.25">
      <c r="A11" s="2" t="s">
        <v>31</v>
      </c>
      <c r="B11" s="11" t="s">
        <v>12</v>
      </c>
      <c r="C11" s="23" t="s">
        <v>11</v>
      </c>
      <c r="D11" s="23">
        <v>1</v>
      </c>
      <c r="E11" s="18">
        <v>535000</v>
      </c>
      <c r="F11" s="14"/>
      <c r="G11" s="20">
        <v>370000</v>
      </c>
      <c r="H11" s="20">
        <f>+E11-G11</f>
        <v>165000</v>
      </c>
      <c r="I11" s="19" t="s">
        <v>7</v>
      </c>
      <c r="J11" s="14"/>
      <c r="K11" s="24">
        <v>470000</v>
      </c>
      <c r="L11" s="24">
        <f>+E11-K11</f>
        <v>65000</v>
      </c>
      <c r="M11" s="19" t="s">
        <v>7</v>
      </c>
      <c r="N11" s="43"/>
      <c r="O11" s="24">
        <v>450000</v>
      </c>
      <c r="P11" s="24">
        <f t="shared" si="0"/>
        <v>85000</v>
      </c>
      <c r="Q11" s="19" t="s">
        <v>7</v>
      </c>
      <c r="R11" s="41"/>
      <c r="S11" s="24">
        <v>500000</v>
      </c>
      <c r="T11" s="24">
        <f t="shared" si="1"/>
        <v>35000</v>
      </c>
      <c r="U11" s="19" t="s">
        <v>7</v>
      </c>
      <c r="V11" s="42"/>
      <c r="W11" s="24">
        <v>531722.68906999996</v>
      </c>
      <c r="X11" s="24">
        <f t="shared" ref="X11" si="4">+E11-W11</f>
        <v>3277.310930000036</v>
      </c>
      <c r="Y11" s="19" t="s">
        <v>7</v>
      </c>
      <c r="Z11" s="41"/>
      <c r="AA11" s="24">
        <v>533000</v>
      </c>
      <c r="AB11" s="24">
        <f t="shared" si="2"/>
        <v>2000</v>
      </c>
      <c r="AC11" s="19" t="s">
        <v>7</v>
      </c>
      <c r="AD11" s="41"/>
      <c r="AE11" s="24">
        <v>450000</v>
      </c>
      <c r="AF11" s="24">
        <f t="shared" si="3"/>
        <v>85000</v>
      </c>
      <c r="AG11" s="19" t="s">
        <v>7</v>
      </c>
    </row>
    <row r="12" spans="1:33" s="1" customFormat="1" ht="29.25" customHeight="1" x14ac:dyDescent="0.25">
      <c r="A12" s="45"/>
      <c r="B12" s="46"/>
      <c r="C12" s="45"/>
      <c r="D12" s="47"/>
      <c r="E12" s="48"/>
      <c r="F12" s="14"/>
      <c r="G12" s="49"/>
      <c r="H12" s="49"/>
      <c r="I12" s="14"/>
      <c r="J12" s="14"/>
      <c r="K12" s="42"/>
      <c r="L12" s="42"/>
      <c r="M12" s="14"/>
      <c r="N12" s="43"/>
      <c r="O12" s="42"/>
      <c r="P12" s="42"/>
      <c r="Q12" s="14"/>
      <c r="R12" s="42"/>
      <c r="S12" s="42"/>
      <c r="T12" s="42"/>
      <c r="U12" s="14"/>
      <c r="V12" s="42"/>
      <c r="W12" s="42"/>
      <c r="X12" s="42"/>
      <c r="Y12" s="14"/>
      <c r="Z12" s="42"/>
      <c r="AA12" s="42"/>
      <c r="AB12" s="42"/>
      <c r="AC12" s="14"/>
      <c r="AD12" s="42"/>
      <c r="AE12" s="42"/>
      <c r="AF12" s="42"/>
      <c r="AG12" s="14"/>
    </row>
    <row r="13" spans="1:33" s="1" customFormat="1" ht="21" customHeight="1" x14ac:dyDescent="0.25">
      <c r="A13" s="2"/>
      <c r="B13" s="25" t="s">
        <v>15</v>
      </c>
      <c r="C13" s="26"/>
      <c r="D13" s="26"/>
      <c r="E13" s="32">
        <f>+E6</f>
        <v>435000</v>
      </c>
      <c r="F13" s="44"/>
      <c r="G13" s="32">
        <f>+G6</f>
        <v>300000</v>
      </c>
      <c r="H13" s="32"/>
      <c r="I13" s="91" t="s">
        <v>9</v>
      </c>
      <c r="J13" s="14"/>
      <c r="K13" s="34">
        <f>+K6</f>
        <v>388000</v>
      </c>
      <c r="L13" s="29"/>
      <c r="M13" s="91" t="s">
        <v>42</v>
      </c>
      <c r="N13" s="43"/>
      <c r="O13" s="32">
        <f>+O6</f>
        <v>409000</v>
      </c>
      <c r="P13" s="32"/>
      <c r="Q13" s="91" t="s">
        <v>9</v>
      </c>
      <c r="R13" s="41"/>
      <c r="S13" s="32">
        <f>+S6</f>
        <v>400000</v>
      </c>
      <c r="T13" s="32"/>
      <c r="U13" s="91" t="s">
        <v>9</v>
      </c>
      <c r="V13" s="42"/>
      <c r="W13" s="32">
        <f>+W6</f>
        <v>333325.96196300001</v>
      </c>
      <c r="X13" s="32"/>
      <c r="Y13" s="91" t="s">
        <v>9</v>
      </c>
      <c r="Z13" s="41"/>
      <c r="AA13" s="32">
        <f>+AA6</f>
        <v>375966.38655462197</v>
      </c>
      <c r="AB13" s="32"/>
      <c r="AC13" s="91" t="s">
        <v>9</v>
      </c>
      <c r="AD13" s="41"/>
      <c r="AE13" s="32">
        <f>+AE6</f>
        <v>367000</v>
      </c>
      <c r="AF13" s="32"/>
      <c r="AG13" s="91" t="s">
        <v>9</v>
      </c>
    </row>
    <row r="14" spans="1:33" s="1" customFormat="1" ht="21" customHeight="1" x14ac:dyDescent="0.25">
      <c r="A14" s="2"/>
      <c r="B14" s="25" t="s">
        <v>16</v>
      </c>
      <c r="C14" s="26"/>
      <c r="D14" s="26"/>
      <c r="E14" s="32">
        <f>+E8+E9</f>
        <v>2440000</v>
      </c>
      <c r="F14" s="33"/>
      <c r="G14" s="32">
        <f>+G8+G9</f>
        <v>1700000</v>
      </c>
      <c r="H14" s="35"/>
      <c r="I14" s="91"/>
      <c r="J14" s="14"/>
      <c r="K14" s="34">
        <f>+K8+K9</f>
        <v>2177825</v>
      </c>
      <c r="L14" s="29"/>
      <c r="M14" s="91"/>
      <c r="N14" s="43"/>
      <c r="O14" s="32">
        <f>+O8+O9</f>
        <v>2261500</v>
      </c>
      <c r="P14" s="32"/>
      <c r="Q14" s="91"/>
      <c r="R14" s="41"/>
      <c r="S14" s="32">
        <f>+S8+S9</f>
        <v>1900000</v>
      </c>
      <c r="T14" s="32"/>
      <c r="U14" s="91"/>
      <c r="V14" s="42"/>
      <c r="W14" s="32">
        <f>+W8+W9</f>
        <v>1940116.3542220001</v>
      </c>
      <c r="X14" s="32"/>
      <c r="Y14" s="91"/>
      <c r="Z14" s="41"/>
      <c r="AA14" s="32">
        <f>+AA8+AA9</f>
        <v>2281000</v>
      </c>
      <c r="AB14" s="32"/>
      <c r="AC14" s="91"/>
      <c r="AD14" s="41"/>
      <c r="AE14" s="32">
        <f>+AE8+AE9</f>
        <v>2062000</v>
      </c>
      <c r="AF14" s="32"/>
      <c r="AG14" s="91"/>
    </row>
    <row r="15" spans="1:33" s="1" customFormat="1" ht="21" customHeight="1" x14ac:dyDescent="0.25">
      <c r="A15" s="2"/>
      <c r="B15" s="25" t="s">
        <v>17</v>
      </c>
      <c r="C15" s="26"/>
      <c r="D15" s="26"/>
      <c r="E15" s="32">
        <f>+E11</f>
        <v>535000</v>
      </c>
      <c r="F15" s="33"/>
      <c r="G15" s="32">
        <f>+G11</f>
        <v>370000</v>
      </c>
      <c r="H15" s="35"/>
      <c r="I15" s="91"/>
      <c r="J15" s="14"/>
      <c r="K15" s="34">
        <f>+K11</f>
        <v>470000</v>
      </c>
      <c r="L15" s="29"/>
      <c r="M15" s="91"/>
      <c r="N15" s="43"/>
      <c r="O15" s="32">
        <f>+O11</f>
        <v>450000</v>
      </c>
      <c r="P15" s="32"/>
      <c r="Q15" s="91"/>
      <c r="R15" s="41"/>
      <c r="S15" s="32">
        <f>+S11</f>
        <v>500000</v>
      </c>
      <c r="T15" s="32"/>
      <c r="U15" s="91"/>
      <c r="V15" s="42"/>
      <c r="W15" s="32">
        <f>+W11</f>
        <v>531722.68906999996</v>
      </c>
      <c r="X15" s="32"/>
      <c r="Y15" s="91"/>
      <c r="Z15" s="41"/>
      <c r="AA15" s="32">
        <f>+AA11</f>
        <v>533000</v>
      </c>
      <c r="AB15" s="32"/>
      <c r="AC15" s="91"/>
      <c r="AD15" s="41"/>
      <c r="AE15" s="32">
        <f>+AE11</f>
        <v>450000</v>
      </c>
      <c r="AF15" s="32"/>
      <c r="AG15" s="91"/>
    </row>
    <row r="16" spans="1:33" ht="21" customHeight="1" x14ac:dyDescent="0.25">
      <c r="A16" s="2"/>
      <c r="B16" s="25" t="s">
        <v>22</v>
      </c>
      <c r="C16" s="26"/>
      <c r="D16" s="26"/>
      <c r="E16" s="36">
        <f>SUM(E13:E15)</f>
        <v>3410000</v>
      </c>
      <c r="G16" s="37">
        <f>+G13+G14+G15</f>
        <v>2370000</v>
      </c>
      <c r="H16" s="37"/>
      <c r="I16" s="91"/>
      <c r="K16" s="38">
        <f>SUM(K13:K15)</f>
        <v>3035825</v>
      </c>
      <c r="L16" s="39"/>
      <c r="M16" s="91"/>
      <c r="O16" s="38">
        <f>SUM(O13:O15)</f>
        <v>3120500</v>
      </c>
      <c r="P16" s="39"/>
      <c r="Q16" s="91"/>
      <c r="S16" s="38">
        <f>SUM(S13:S15)</f>
        <v>2800000</v>
      </c>
      <c r="T16" s="39"/>
      <c r="U16" s="91"/>
      <c r="W16" s="38">
        <f>SUM(W13:W15)</f>
        <v>2805165.0052550002</v>
      </c>
      <c r="X16" s="39"/>
      <c r="Y16" s="91"/>
      <c r="AA16" s="38">
        <f>SUM(AA13:AA15)</f>
        <v>3189966.3865546221</v>
      </c>
      <c r="AB16" s="39"/>
      <c r="AC16" s="91"/>
      <c r="AE16" s="38">
        <f>SUM(AE13:AE15)</f>
        <v>2879000</v>
      </c>
      <c r="AF16" s="39"/>
      <c r="AG16" s="91"/>
    </row>
    <row r="17" spans="1:33" ht="60" customHeight="1" x14ac:dyDescent="0.25">
      <c r="A17" s="45"/>
      <c r="B17" s="50"/>
      <c r="C17" s="51"/>
      <c r="D17" s="51"/>
      <c r="E17" s="52"/>
      <c r="G17" s="87" t="s">
        <v>36</v>
      </c>
      <c r="H17" s="87"/>
      <c r="I17" s="87"/>
      <c r="K17" s="53"/>
      <c r="L17" s="54"/>
      <c r="M17" s="57" t="s">
        <v>43</v>
      </c>
      <c r="O17" s="53"/>
      <c r="P17" s="54"/>
      <c r="Q17" s="57" t="s">
        <v>43</v>
      </c>
      <c r="S17" s="53"/>
      <c r="T17" s="54"/>
      <c r="U17" s="57" t="s">
        <v>43</v>
      </c>
      <c r="W17" s="53"/>
      <c r="X17" s="54"/>
      <c r="Y17" s="57" t="s">
        <v>43</v>
      </c>
      <c r="AA17" s="53"/>
      <c r="AB17" s="54"/>
      <c r="AC17" s="57" t="s">
        <v>43</v>
      </c>
      <c r="AE17" s="53"/>
      <c r="AF17" s="54"/>
      <c r="AG17" s="57" t="s">
        <v>43</v>
      </c>
    </row>
    <row r="18" spans="1:33" ht="21" customHeight="1" x14ac:dyDescent="0.25"/>
    <row r="19" spans="1:33" ht="34.5" customHeight="1" x14ac:dyDescent="0.25">
      <c r="B19" s="13"/>
      <c r="C19" s="13"/>
      <c r="D19" s="13"/>
      <c r="E19" s="13"/>
      <c r="G19" s="13"/>
      <c r="H19" s="13"/>
      <c r="Z19"/>
      <c r="AA19"/>
      <c r="AB19"/>
      <c r="AC19"/>
      <c r="AD19"/>
      <c r="AE19"/>
      <c r="AF19"/>
      <c r="AG19"/>
    </row>
    <row r="20" spans="1:33" ht="21" customHeight="1" x14ac:dyDescent="0.25">
      <c r="B20" s="13"/>
      <c r="C20" s="13"/>
      <c r="D20" s="13"/>
      <c r="E20" s="13"/>
      <c r="G20" s="13"/>
      <c r="H20" s="13"/>
      <c r="Z20"/>
      <c r="AA20"/>
      <c r="AB20"/>
      <c r="AC20"/>
      <c r="AD20"/>
      <c r="AE20"/>
      <c r="AF20"/>
      <c r="AG20"/>
    </row>
    <row r="21" spans="1:33" ht="39.75" customHeight="1" x14ac:dyDescent="0.25">
      <c r="B21" s="13"/>
      <c r="C21" s="13"/>
      <c r="D21" s="13"/>
      <c r="E21" s="13"/>
      <c r="G21" s="13"/>
      <c r="H21" s="13"/>
      <c r="Z21"/>
      <c r="AA21"/>
      <c r="AB21"/>
      <c r="AC21"/>
      <c r="AD21"/>
      <c r="AE21"/>
      <c r="AF21"/>
      <c r="AG21"/>
    </row>
    <row r="22" spans="1:33" ht="34.5" customHeight="1" x14ac:dyDescent="0.25">
      <c r="B22" s="13"/>
      <c r="C22" s="13"/>
      <c r="D22" s="13"/>
      <c r="E22" s="13"/>
      <c r="G22" s="13"/>
      <c r="H22" s="13"/>
      <c r="Z22"/>
      <c r="AA22"/>
      <c r="AB22"/>
      <c r="AC22"/>
      <c r="AD22"/>
      <c r="AE22"/>
      <c r="AF22"/>
      <c r="AG22"/>
    </row>
    <row r="23" spans="1:33" ht="21" customHeight="1" x14ac:dyDescent="0.25">
      <c r="B23" s="13"/>
      <c r="C23" s="13"/>
      <c r="D23" s="13"/>
      <c r="E23" s="13"/>
      <c r="G23" s="13"/>
      <c r="H23" s="13"/>
      <c r="Z23"/>
      <c r="AA23"/>
      <c r="AB23"/>
      <c r="AC23"/>
      <c r="AD23"/>
      <c r="AE23"/>
      <c r="AF23"/>
      <c r="AG23"/>
    </row>
    <row r="24" spans="1:33" ht="21" customHeight="1" x14ac:dyDescent="0.25">
      <c r="B24" s="13"/>
      <c r="C24" s="13"/>
      <c r="D24" s="13"/>
      <c r="E24" s="13"/>
      <c r="G24" s="13"/>
      <c r="H24" s="13"/>
      <c r="Z24"/>
      <c r="AA24"/>
      <c r="AB24"/>
      <c r="AC24"/>
      <c r="AD24"/>
      <c r="AE24"/>
      <c r="AF24"/>
      <c r="AG24"/>
    </row>
    <row r="25" spans="1:33" ht="30" customHeight="1" x14ac:dyDescent="0.25">
      <c r="B25" s="13"/>
      <c r="C25" s="13"/>
      <c r="D25" s="13"/>
      <c r="E25" s="13"/>
      <c r="G25" s="13"/>
      <c r="H25" s="13"/>
      <c r="Z25"/>
      <c r="AA25"/>
      <c r="AB25"/>
      <c r="AC25"/>
      <c r="AD25"/>
      <c r="AE25"/>
      <c r="AF25"/>
      <c r="AG25"/>
    </row>
    <row r="26" spans="1:33" x14ac:dyDescent="0.25">
      <c r="B26" s="13"/>
      <c r="C26" s="13"/>
      <c r="D26" s="13"/>
      <c r="E26" s="13"/>
      <c r="G26" s="13"/>
      <c r="H26" s="13"/>
      <c r="Z26"/>
      <c r="AA26"/>
      <c r="AB26"/>
      <c r="AC26"/>
      <c r="AD26"/>
      <c r="AE26"/>
      <c r="AF26"/>
      <c r="AG26"/>
    </row>
    <row r="27" spans="1:33" x14ac:dyDescent="0.25">
      <c r="B27" s="13"/>
      <c r="C27" s="13"/>
      <c r="D27" s="13"/>
      <c r="E27" s="13"/>
      <c r="G27" s="13"/>
      <c r="H27" s="13"/>
      <c r="Z27"/>
      <c r="AA27"/>
      <c r="AB27"/>
      <c r="AC27"/>
      <c r="AD27"/>
      <c r="AE27"/>
      <c r="AF27"/>
      <c r="AG27"/>
    </row>
  </sheetData>
  <mergeCells count="15">
    <mergeCell ref="G17:I17"/>
    <mergeCell ref="AE2:AG2"/>
    <mergeCell ref="I13:I16"/>
    <mergeCell ref="M13:M16"/>
    <mergeCell ref="Q13:Q16"/>
    <mergeCell ref="U13:U16"/>
    <mergeCell ref="Y13:Y16"/>
    <mergeCell ref="AC13:AC16"/>
    <mergeCell ref="AG13:AG16"/>
    <mergeCell ref="G2:I2"/>
    <mergeCell ref="K2:M2"/>
    <mergeCell ref="O2:Q2"/>
    <mergeCell ref="S2:U2"/>
    <mergeCell ref="W2:Y2"/>
    <mergeCell ref="AA2:AC2"/>
  </mergeCells>
  <pageMargins left="0.31496062992125984" right="0.31496062992125984" top="0.74803149606299213" bottom="0.74803149606299213" header="0.31496062992125984" footer="0.31496062992125984"/>
  <pageSetup paperSize="9" scale="70"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8439A-9CE5-4497-A522-2BCA93E0DF40}">
  <dimension ref="A1:Y28"/>
  <sheetViews>
    <sheetView showGridLines="0" topLeftCell="L8" zoomScale="70" zoomScaleNormal="70" workbookViewId="0">
      <selection activeCell="Y7" sqref="Y7"/>
    </sheetView>
  </sheetViews>
  <sheetFormatPr baseColWidth="10" defaultRowHeight="15.75" x14ac:dyDescent="0.25"/>
  <cols>
    <col min="1" max="1" width="7.125" customWidth="1"/>
    <col min="2" max="2" width="64.75" customWidth="1"/>
    <col min="3" max="3" width="16.375" customWidth="1"/>
    <col min="4" max="4" width="30.875" style="1" customWidth="1"/>
    <col min="5" max="5" width="5.125" style="13" customWidth="1"/>
    <col min="6" max="6" width="25.625" style="16" customWidth="1"/>
    <col min="7" max="7" width="29.125" style="16" customWidth="1"/>
    <col min="8" max="8" width="2.5" style="13" customWidth="1"/>
    <col min="9" max="9" width="16.75" style="13" customWidth="1"/>
    <col min="10" max="10" width="25.875" style="13" customWidth="1"/>
    <col min="11" max="11" width="2.75" style="13" customWidth="1"/>
    <col min="12" max="12" width="18.25" style="13" customWidth="1"/>
    <col min="13" max="13" width="18" style="13" customWidth="1"/>
    <col min="14" max="14" width="11" style="13" customWidth="1"/>
    <col min="15" max="15" width="21.125" style="13" customWidth="1"/>
    <col min="16" max="16" width="20.75" style="13" customWidth="1"/>
    <col min="17" max="17" width="11" style="13"/>
    <col min="18" max="18" width="23.125" style="13" customWidth="1"/>
    <col min="19" max="19" width="25.25" style="13" customWidth="1"/>
    <col min="20" max="20" width="11" style="13" customWidth="1"/>
    <col min="21" max="21" width="19.625" style="13" customWidth="1"/>
    <col min="22" max="22" width="22" style="13" customWidth="1"/>
    <col min="23" max="23" width="11" style="13"/>
    <col min="24" max="24" width="18.375" style="13" customWidth="1"/>
    <col min="25" max="25" width="25.625" style="13" customWidth="1"/>
  </cols>
  <sheetData>
    <row r="1" spans="1:25" s="68" customFormat="1" ht="49.9" customHeight="1" thickBot="1" x14ac:dyDescent="0.55000000000000004">
      <c r="A1" s="72" t="s">
        <v>38</v>
      </c>
      <c r="D1" s="69"/>
      <c r="E1" s="70"/>
      <c r="F1" s="71"/>
      <c r="G1" s="71"/>
      <c r="H1" s="70"/>
      <c r="I1" s="70"/>
      <c r="J1" s="70"/>
      <c r="K1" s="70"/>
      <c r="L1" s="70"/>
      <c r="M1" s="70"/>
      <c r="N1" s="70"/>
      <c r="O1" s="70"/>
      <c r="P1" s="70"/>
      <c r="Q1" s="70"/>
      <c r="R1" s="70"/>
      <c r="S1" s="70"/>
      <c r="T1" s="70"/>
      <c r="U1" s="70"/>
      <c r="V1" s="70"/>
      <c r="W1" s="70"/>
      <c r="X1" s="70"/>
      <c r="Y1" s="70"/>
    </row>
    <row r="2" spans="1:25" ht="40.5" customHeight="1" thickBot="1" x14ac:dyDescent="0.3">
      <c r="A2" s="12" t="s">
        <v>13</v>
      </c>
      <c r="B2" s="5"/>
      <c r="C2" s="5"/>
      <c r="D2" s="3"/>
      <c r="F2" s="93" t="s">
        <v>14</v>
      </c>
      <c r="G2" s="94"/>
      <c r="I2" s="93" t="s">
        <v>18</v>
      </c>
      <c r="J2" s="94"/>
      <c r="L2" s="93" t="s">
        <v>19</v>
      </c>
      <c r="M2" s="94"/>
      <c r="O2" s="93" t="s">
        <v>20</v>
      </c>
      <c r="P2" s="94"/>
      <c r="R2" s="93" t="s">
        <v>21</v>
      </c>
      <c r="S2" s="94"/>
      <c r="U2" s="93" t="s">
        <v>34</v>
      </c>
      <c r="V2" s="94"/>
      <c r="X2" s="93" t="s">
        <v>33</v>
      </c>
      <c r="Y2" s="94"/>
    </row>
    <row r="3" spans="1:25" ht="17.25" customHeight="1" x14ac:dyDescent="0.25">
      <c r="A3" s="27"/>
      <c r="B3" s="21"/>
      <c r="C3" s="21"/>
      <c r="D3" s="7"/>
      <c r="F3" s="31"/>
      <c r="G3" s="31"/>
      <c r="I3" s="31"/>
      <c r="J3" s="31"/>
      <c r="L3" s="31"/>
      <c r="M3" s="31"/>
      <c r="O3" s="31"/>
      <c r="P3" s="31"/>
      <c r="R3" s="31"/>
      <c r="S3" s="31"/>
      <c r="U3" s="31"/>
      <c r="V3" s="31"/>
    </row>
    <row r="4" spans="1:25" x14ac:dyDescent="0.25">
      <c r="A4" s="30" t="s">
        <v>25</v>
      </c>
      <c r="B4" s="21"/>
      <c r="C4" s="21"/>
      <c r="D4" s="7"/>
    </row>
    <row r="5" spans="1:25" s="22" customFormat="1" ht="49.9" customHeight="1" x14ac:dyDescent="0.25">
      <c r="A5" s="6" t="s">
        <v>2</v>
      </c>
      <c r="B5" s="6" t="s">
        <v>1</v>
      </c>
      <c r="C5" s="6" t="s">
        <v>0</v>
      </c>
      <c r="D5" s="6" t="s">
        <v>39</v>
      </c>
      <c r="E5" s="17"/>
      <c r="F5" s="9" t="s">
        <v>51</v>
      </c>
      <c r="G5" s="9" t="s">
        <v>44</v>
      </c>
      <c r="H5" s="17"/>
      <c r="I5" s="9" t="s">
        <v>51</v>
      </c>
      <c r="J5" s="9" t="s">
        <v>44</v>
      </c>
      <c r="K5" s="40"/>
      <c r="L5" s="9" t="s">
        <v>51</v>
      </c>
      <c r="M5" s="9" t="s">
        <v>44</v>
      </c>
      <c r="N5" s="40"/>
      <c r="O5" s="9" t="s">
        <v>51</v>
      </c>
      <c r="P5" s="9" t="s">
        <v>44</v>
      </c>
      <c r="Q5" s="40"/>
      <c r="R5" s="9" t="s">
        <v>51</v>
      </c>
      <c r="S5" s="9" t="s">
        <v>44</v>
      </c>
      <c r="T5" s="40"/>
      <c r="U5" s="9" t="s">
        <v>51</v>
      </c>
      <c r="V5" s="9" t="s">
        <v>44</v>
      </c>
      <c r="W5" s="40"/>
      <c r="X5" s="9" t="s">
        <v>51</v>
      </c>
      <c r="Y5" s="9" t="s">
        <v>44</v>
      </c>
    </row>
    <row r="6" spans="1:25" s="1" customFormat="1" ht="408.75" customHeight="1" x14ac:dyDescent="0.25">
      <c r="A6" s="2" t="s">
        <v>26</v>
      </c>
      <c r="B6" s="10" t="s">
        <v>10</v>
      </c>
      <c r="C6" s="23" t="s">
        <v>11</v>
      </c>
      <c r="D6" s="2">
        <v>38</v>
      </c>
      <c r="E6" s="14"/>
      <c r="F6" s="20">
        <v>357000</v>
      </c>
      <c r="G6" s="20">
        <f>+F6*Tabla145[[#This Row],[CANTIDADES REQUERIDAS]]</f>
        <v>13566000</v>
      </c>
      <c r="H6" s="14"/>
      <c r="I6" s="24">
        <v>388000</v>
      </c>
      <c r="J6" s="24">
        <f>+I6*Tabla145[[#This Row],[CANTIDADES REQUERIDAS]]</f>
        <v>14744000</v>
      </c>
      <c r="K6" s="43"/>
      <c r="L6" s="24">
        <v>486710</v>
      </c>
      <c r="M6" s="24">
        <f>+L6*Tabla145[[#This Row],[CANTIDADES REQUERIDAS]]</f>
        <v>18494980</v>
      </c>
      <c r="N6" s="41"/>
      <c r="O6" s="24">
        <v>400000</v>
      </c>
      <c r="P6" s="24">
        <f>+O6*Tabla145[[#This Row],[CANTIDADES REQUERIDAS]]</f>
        <v>15200000</v>
      </c>
      <c r="Q6" s="42"/>
      <c r="R6" s="24">
        <v>396657.94</v>
      </c>
      <c r="S6" s="24">
        <f>+R6*Tabla145[[#This Row],[CANTIDADES REQUERIDAS]]</f>
        <v>15073001.720000001</v>
      </c>
      <c r="T6" s="41"/>
      <c r="U6" s="24">
        <v>447400</v>
      </c>
      <c r="V6" s="24">
        <f>+U6*Tabla145[[#This Row],[CANTIDADES REQUERIDAS]]</f>
        <v>17001200</v>
      </c>
      <c r="W6" s="41"/>
      <c r="X6" s="24">
        <v>436730</v>
      </c>
      <c r="Y6" s="24">
        <f>+X6*Tabla145[[#This Row],[CANTIDADES REQUERIDAS]]</f>
        <v>16595740</v>
      </c>
    </row>
    <row r="7" spans="1:25" s="1" customFormat="1" ht="21" customHeight="1" x14ac:dyDescent="0.25">
      <c r="A7" s="28" t="s">
        <v>27</v>
      </c>
      <c r="B7" s="29"/>
      <c r="C7" s="26"/>
      <c r="D7" s="26"/>
      <c r="E7" s="14"/>
      <c r="F7" s="20"/>
      <c r="G7" s="20"/>
      <c r="H7" s="14"/>
      <c r="I7" s="24"/>
      <c r="J7" s="24"/>
      <c r="K7" s="43"/>
      <c r="L7" s="24"/>
      <c r="M7" s="24"/>
      <c r="N7" s="41"/>
      <c r="O7" s="24"/>
      <c r="P7" s="24"/>
      <c r="Q7" s="42"/>
      <c r="R7" s="24"/>
      <c r="S7" s="24"/>
      <c r="T7" s="41"/>
      <c r="U7" s="24"/>
      <c r="V7" s="24"/>
      <c r="W7" s="41"/>
      <c r="X7" s="24"/>
      <c r="Y7" s="24"/>
    </row>
    <row r="8" spans="1:25" s="1" customFormat="1" ht="77.25" customHeight="1" x14ac:dyDescent="0.25">
      <c r="A8" s="2" t="s">
        <v>28</v>
      </c>
      <c r="B8" s="11" t="s">
        <v>23</v>
      </c>
      <c r="C8" s="23" t="s">
        <v>11</v>
      </c>
      <c r="D8" s="23">
        <v>10</v>
      </c>
      <c r="E8" s="14"/>
      <c r="F8" s="20">
        <v>904400</v>
      </c>
      <c r="G8" s="20">
        <f>+F8*Tabla145[[#This Row],[CANTIDADES REQUERIDAS]]</f>
        <v>9044000</v>
      </c>
      <c r="H8" s="14"/>
      <c r="I8" s="24">
        <v>972825</v>
      </c>
      <c r="J8" s="24">
        <f>+I8*Tabla145[[#This Row],[CANTIDADES REQUERIDAS]]</f>
        <v>9728250</v>
      </c>
      <c r="K8" s="43"/>
      <c r="L8" s="24">
        <v>1205470</v>
      </c>
      <c r="M8" s="24">
        <f>+L8*Tabla145[[#This Row],[CANTIDADES REQUERIDAS]]</f>
        <v>12054700</v>
      </c>
      <c r="N8" s="41"/>
      <c r="O8" s="24">
        <v>900000</v>
      </c>
      <c r="P8" s="24">
        <f>+O8*Tabla145[[#This Row],[CANTIDADES REQUERIDAS]]</f>
        <v>9000000</v>
      </c>
      <c r="Q8" s="42"/>
      <c r="R8" s="24">
        <v>1076538.26</v>
      </c>
      <c r="S8" s="24">
        <f>+R8*Tabla145[[#This Row],[CANTIDADES REQUERIDAS]]</f>
        <v>10765382.6</v>
      </c>
      <c r="T8" s="41"/>
      <c r="U8" s="24">
        <v>1109080</v>
      </c>
      <c r="V8" s="24">
        <f>+U8*Tabla145[[#This Row],[CANTIDADES REQUERIDAS]]</f>
        <v>11090800</v>
      </c>
      <c r="W8" s="41"/>
      <c r="X8" s="24">
        <v>1095990</v>
      </c>
      <c r="Y8" s="24">
        <f>+X8*Tabla145[[#This Row],[CANTIDADES REQUERIDAS]]</f>
        <v>10959900</v>
      </c>
    </row>
    <row r="9" spans="1:25" s="1" customFormat="1" ht="93" customHeight="1" x14ac:dyDescent="0.25">
      <c r="A9" s="2" t="s">
        <v>29</v>
      </c>
      <c r="B9" s="11" t="s">
        <v>24</v>
      </c>
      <c r="C9" s="23" t="s">
        <v>11</v>
      </c>
      <c r="D9" s="23">
        <v>3</v>
      </c>
      <c r="E9" s="14"/>
      <c r="F9" s="20">
        <v>1118600</v>
      </c>
      <c r="G9" s="20">
        <f>+F9*Tabla145[[#This Row],[CANTIDADES REQUERIDAS]]</f>
        <v>3355800</v>
      </c>
      <c r="H9" s="14"/>
      <c r="I9" s="24">
        <v>1205000</v>
      </c>
      <c r="J9" s="24">
        <f>+I9*Tabla145[[#This Row],[CANTIDADES REQUERIDAS]]</f>
        <v>3615000</v>
      </c>
      <c r="K9" s="43"/>
      <c r="L9" s="24">
        <v>1485715</v>
      </c>
      <c r="M9" s="24">
        <f>+L9*Tabla145[[#This Row],[CANTIDADES REQUERIDAS]]</f>
        <v>4457145</v>
      </c>
      <c r="N9" s="41"/>
      <c r="O9" s="24">
        <v>1000000</v>
      </c>
      <c r="P9" s="24">
        <f>+O9*Tabla145[[#This Row],[CANTIDADES REQUERIDAS]]</f>
        <v>3000000</v>
      </c>
      <c r="Q9" s="42"/>
      <c r="R9" s="24">
        <v>1232199.78</v>
      </c>
      <c r="S9" s="24">
        <f>+R9*Tabla145[[#This Row],[CANTIDADES REQUERIDAS]]</f>
        <v>3696599.34</v>
      </c>
      <c r="T9" s="41"/>
      <c r="U9" s="24">
        <v>1605310</v>
      </c>
      <c r="V9" s="24">
        <f>+U9*Tabla145[[#This Row],[CANTIDADES REQUERIDAS]]</f>
        <v>4815930</v>
      </c>
      <c r="W9" s="41"/>
      <c r="X9" s="24">
        <v>1357790</v>
      </c>
      <c r="Y9" s="24">
        <f>+X9*Tabla145[[#This Row],[CANTIDADES REQUERIDAS]]</f>
        <v>4073370</v>
      </c>
    </row>
    <row r="10" spans="1:25" s="1" customFormat="1" ht="21" customHeight="1" x14ac:dyDescent="0.25">
      <c r="A10" s="28" t="s">
        <v>30</v>
      </c>
      <c r="B10" s="4"/>
      <c r="C10" s="2"/>
      <c r="D10" s="2"/>
      <c r="E10" s="14"/>
      <c r="F10" s="20"/>
      <c r="G10" s="20"/>
      <c r="H10" s="14"/>
      <c r="I10" s="24"/>
      <c r="J10" s="24"/>
      <c r="K10" s="43"/>
      <c r="L10" s="24"/>
      <c r="M10" s="24"/>
      <c r="N10" s="41"/>
      <c r="O10" s="24"/>
      <c r="P10" s="24"/>
      <c r="Q10" s="42"/>
      <c r="R10" s="24"/>
      <c r="S10" s="24"/>
      <c r="T10" s="41"/>
      <c r="U10" s="24"/>
      <c r="V10" s="24"/>
      <c r="W10" s="41"/>
      <c r="X10" s="24"/>
      <c r="Y10" s="24"/>
    </row>
    <row r="11" spans="1:25" s="1" customFormat="1" ht="93.75" customHeight="1" x14ac:dyDescent="0.25">
      <c r="A11" s="2" t="s">
        <v>31</v>
      </c>
      <c r="B11" s="11" t="s">
        <v>12</v>
      </c>
      <c r="C11" s="23" t="s">
        <v>11</v>
      </c>
      <c r="D11" s="23">
        <v>3</v>
      </c>
      <c r="E11" s="14"/>
      <c r="F11" s="20">
        <v>440300</v>
      </c>
      <c r="G11" s="20">
        <f>+F11*Tabla145[[#This Row],[CANTIDADES REQUERIDAS]]</f>
        <v>1320900</v>
      </c>
      <c r="H11" s="14"/>
      <c r="I11" s="24">
        <v>470000</v>
      </c>
      <c r="J11" s="24">
        <f>+I11*Tabla145[[#This Row],[CANTIDADES REQUERIDAS]]</f>
        <v>1410000</v>
      </c>
      <c r="K11" s="43"/>
      <c r="L11" s="24">
        <v>535500</v>
      </c>
      <c r="M11" s="24">
        <f>+L11*Tabla145[[#This Row],[CANTIDADES REQUERIDAS]]</f>
        <v>1606500</v>
      </c>
      <c r="N11" s="41"/>
      <c r="O11" s="24">
        <v>500000</v>
      </c>
      <c r="P11" s="24">
        <f>+O11*Tabla145[[#This Row],[CANTIDADES REQUERIDAS]]</f>
        <v>1500000</v>
      </c>
      <c r="Q11" s="42"/>
      <c r="R11" s="24">
        <v>632750.00109999999</v>
      </c>
      <c r="S11" s="24">
        <f>+R11*Tabla145[[#This Row],[CANTIDADES REQUERIDAS]]</f>
        <v>1898250.0033</v>
      </c>
      <c r="T11" s="41"/>
      <c r="U11" s="24">
        <v>634270</v>
      </c>
      <c r="V11" s="24">
        <f>+U11*Tabla145[[#This Row],[CANTIDADES REQUERIDAS]]</f>
        <v>1902810</v>
      </c>
      <c r="W11" s="41"/>
      <c r="X11" s="24">
        <v>535500</v>
      </c>
      <c r="Y11" s="24">
        <f>+X11*Tabla145[[#This Row],[CANTIDADES REQUERIDAS]]</f>
        <v>1606500</v>
      </c>
    </row>
    <row r="12" spans="1:25" s="1" customFormat="1" ht="29.25" customHeight="1" x14ac:dyDescent="0.25">
      <c r="A12" s="45"/>
      <c r="B12" s="46"/>
      <c r="C12" s="45"/>
      <c r="D12" s="47"/>
      <c r="E12" s="14"/>
      <c r="F12" s="49"/>
      <c r="G12" s="49"/>
      <c r="H12" s="14"/>
      <c r="I12" s="42"/>
      <c r="J12" s="42"/>
      <c r="K12" s="43"/>
      <c r="L12" s="42"/>
      <c r="M12" s="42"/>
      <c r="N12" s="42"/>
      <c r="O12" s="42"/>
      <c r="P12" s="42"/>
      <c r="Q12" s="42"/>
      <c r="R12" s="42"/>
      <c r="S12" s="42"/>
      <c r="T12" s="42"/>
      <c r="U12" s="42"/>
      <c r="V12" s="42"/>
      <c r="W12" s="42"/>
      <c r="X12" s="42"/>
      <c r="Y12" s="42"/>
    </row>
    <row r="13" spans="1:25" s="1" customFormat="1" ht="21" customHeight="1" x14ac:dyDescent="0.25">
      <c r="A13" s="2"/>
      <c r="B13" s="25" t="s">
        <v>15</v>
      </c>
      <c r="C13" s="26"/>
      <c r="D13" s="26"/>
      <c r="E13" s="44"/>
      <c r="F13" s="32">
        <f>+F6</f>
        <v>357000</v>
      </c>
      <c r="G13" s="32">
        <f>+G6</f>
        <v>13566000</v>
      </c>
      <c r="H13" s="14"/>
      <c r="I13" s="34">
        <f>+I6</f>
        <v>388000</v>
      </c>
      <c r="J13" s="34">
        <f>+J6</f>
        <v>14744000</v>
      </c>
      <c r="K13" s="43"/>
      <c r="L13" s="32">
        <f>+L6</f>
        <v>486710</v>
      </c>
      <c r="M13" s="32">
        <f>+M6</f>
        <v>18494980</v>
      </c>
      <c r="N13" s="41"/>
      <c r="O13" s="32">
        <f>+O6</f>
        <v>400000</v>
      </c>
      <c r="P13" s="32">
        <f>+P6</f>
        <v>15200000</v>
      </c>
      <c r="Q13" s="42"/>
      <c r="R13" s="32">
        <f>+R6</f>
        <v>396657.94</v>
      </c>
      <c r="S13" s="32">
        <f>+S6</f>
        <v>15073001.720000001</v>
      </c>
      <c r="T13" s="41"/>
      <c r="U13" s="32">
        <f>+U6</f>
        <v>447400</v>
      </c>
      <c r="V13" s="32">
        <f>+V6</f>
        <v>17001200</v>
      </c>
      <c r="W13" s="41"/>
      <c r="X13" s="32">
        <f>+X6</f>
        <v>436730</v>
      </c>
      <c r="Y13" s="32">
        <f>+Y6</f>
        <v>16595740</v>
      </c>
    </row>
    <row r="14" spans="1:25" s="1" customFormat="1" ht="21" customHeight="1" x14ac:dyDescent="0.25">
      <c r="A14" s="2"/>
      <c r="B14" s="25" t="s">
        <v>16</v>
      </c>
      <c r="C14" s="26"/>
      <c r="D14" s="26"/>
      <c r="E14" s="33"/>
      <c r="F14" s="32">
        <f>+F8+F9</f>
        <v>2023000</v>
      </c>
      <c r="G14" s="35">
        <f>+G8+G9</f>
        <v>12399800</v>
      </c>
      <c r="H14" s="14"/>
      <c r="I14" s="34">
        <f>+I8+I9</f>
        <v>2177825</v>
      </c>
      <c r="J14" s="34">
        <f>+J8+J9</f>
        <v>13343250</v>
      </c>
      <c r="K14" s="43"/>
      <c r="L14" s="32">
        <f>+L8+L9</f>
        <v>2691185</v>
      </c>
      <c r="M14" s="32">
        <f>+M8+M9</f>
        <v>16511845</v>
      </c>
      <c r="N14" s="41"/>
      <c r="O14" s="32">
        <f>+O8+O9</f>
        <v>1900000</v>
      </c>
      <c r="P14" s="32">
        <f>+P8+P9</f>
        <v>12000000</v>
      </c>
      <c r="Q14" s="42"/>
      <c r="R14" s="32">
        <f>+R8+R9</f>
        <v>2308738.04</v>
      </c>
      <c r="S14" s="32">
        <f>+S8+S9</f>
        <v>14461981.939999999</v>
      </c>
      <c r="T14" s="41"/>
      <c r="U14" s="32">
        <f>+U8+U9</f>
        <v>2714390</v>
      </c>
      <c r="V14" s="32">
        <f>+V8+V9</f>
        <v>15906730</v>
      </c>
      <c r="W14" s="41"/>
      <c r="X14" s="32">
        <f>+X8+X9</f>
        <v>2453780</v>
      </c>
      <c r="Y14" s="32">
        <f>+Y8+Y9</f>
        <v>15033270</v>
      </c>
    </row>
    <row r="15" spans="1:25" s="1" customFormat="1" ht="21" customHeight="1" x14ac:dyDescent="0.25">
      <c r="A15" s="2"/>
      <c r="B15" s="25" t="s">
        <v>17</v>
      </c>
      <c r="C15" s="26"/>
      <c r="D15" s="26"/>
      <c r="E15" s="33"/>
      <c r="F15" s="32">
        <f>+F11</f>
        <v>440300</v>
      </c>
      <c r="G15" s="35">
        <f>+G11</f>
        <v>1320900</v>
      </c>
      <c r="H15" s="14"/>
      <c r="I15" s="34">
        <f>+I11</f>
        <v>470000</v>
      </c>
      <c r="J15" s="34">
        <f>+J11</f>
        <v>1410000</v>
      </c>
      <c r="K15" s="43"/>
      <c r="L15" s="32">
        <f>+L11</f>
        <v>535500</v>
      </c>
      <c r="M15" s="32">
        <f>+M11</f>
        <v>1606500</v>
      </c>
      <c r="N15" s="41"/>
      <c r="O15" s="32">
        <f>+O11</f>
        <v>500000</v>
      </c>
      <c r="P15" s="32">
        <f>+P11</f>
        <v>1500000</v>
      </c>
      <c r="Q15" s="42"/>
      <c r="R15" s="32">
        <f>+R11</f>
        <v>632750.00109999999</v>
      </c>
      <c r="S15" s="32">
        <f>+S11</f>
        <v>1898250.0033</v>
      </c>
      <c r="T15" s="41"/>
      <c r="U15" s="32">
        <f>+U11</f>
        <v>634270</v>
      </c>
      <c r="V15" s="32">
        <f>+V11</f>
        <v>1902810</v>
      </c>
      <c r="W15" s="41"/>
      <c r="X15" s="32">
        <f>+X11</f>
        <v>535500</v>
      </c>
      <c r="Y15" s="32">
        <f>+Y11</f>
        <v>1606500</v>
      </c>
    </row>
    <row r="16" spans="1:25" ht="21" customHeight="1" x14ac:dyDescent="0.25">
      <c r="A16" s="2"/>
      <c r="B16" s="25" t="s">
        <v>32</v>
      </c>
      <c r="C16" s="26"/>
      <c r="D16" s="26"/>
      <c r="F16" s="37">
        <f>+F13+F14+F15</f>
        <v>2820300</v>
      </c>
      <c r="G16" s="76">
        <f>SUM(G13:G15)</f>
        <v>27286700</v>
      </c>
      <c r="I16" s="38">
        <f>SUM(I13:I15)</f>
        <v>3035825</v>
      </c>
      <c r="J16" s="73">
        <f>SUM(J13:J15)</f>
        <v>29497250</v>
      </c>
      <c r="L16" s="38">
        <f>SUM(L13:L15)</f>
        <v>3713395</v>
      </c>
      <c r="M16" s="74">
        <f>SUM(M13:M15)</f>
        <v>36613325</v>
      </c>
      <c r="O16" s="38">
        <f>SUM(O13:O15)</f>
        <v>2800000</v>
      </c>
      <c r="P16" s="74">
        <f>SUM(P13:P15)</f>
        <v>28700000</v>
      </c>
      <c r="R16" s="38">
        <f>SUM(R13:R15)</f>
        <v>3338145.9811</v>
      </c>
      <c r="S16" s="74">
        <f>SUM(S13:S15)</f>
        <v>31433233.6633</v>
      </c>
      <c r="U16" s="38">
        <f>SUM(U13:U15)</f>
        <v>3796060</v>
      </c>
      <c r="V16" s="74">
        <f>SUM(V13:V15)</f>
        <v>34810740</v>
      </c>
      <c r="X16" s="38">
        <f>SUM(X13:X15)</f>
        <v>3426010</v>
      </c>
      <c r="Y16" s="74">
        <f>SUM(Y13:Y15)</f>
        <v>33235510</v>
      </c>
    </row>
    <row r="17" spans="1:25" ht="21" customHeight="1" x14ac:dyDescent="0.25">
      <c r="A17" s="45"/>
      <c r="B17" s="50"/>
      <c r="C17" s="51"/>
      <c r="D17" s="51"/>
      <c r="F17"/>
      <c r="G17"/>
      <c r="H17"/>
      <c r="I17"/>
      <c r="J17"/>
      <c r="K17"/>
      <c r="L17"/>
      <c r="M17"/>
      <c r="N17"/>
      <c r="O17"/>
      <c r="P17"/>
      <c r="Q17"/>
      <c r="R17"/>
      <c r="S17"/>
      <c r="T17"/>
      <c r="U17"/>
      <c r="V17"/>
      <c r="W17"/>
      <c r="X17"/>
      <c r="Y17"/>
    </row>
    <row r="18" spans="1:25" ht="21" customHeight="1" x14ac:dyDescent="0.25">
      <c r="A18" s="45"/>
      <c r="B18" s="50"/>
      <c r="C18" s="51"/>
      <c r="D18" s="51"/>
      <c r="F18"/>
      <c r="G18"/>
      <c r="H18"/>
      <c r="I18"/>
      <c r="J18"/>
      <c r="K18"/>
      <c r="L18"/>
      <c r="M18"/>
      <c r="N18"/>
      <c r="O18"/>
      <c r="P18"/>
      <c r="Q18"/>
      <c r="R18"/>
      <c r="S18"/>
      <c r="T18"/>
      <c r="U18"/>
      <c r="V18"/>
      <c r="W18"/>
      <c r="X18"/>
      <c r="Y18"/>
    </row>
    <row r="19" spans="1:25" ht="60" customHeight="1" x14ac:dyDescent="0.25">
      <c r="A19" s="45"/>
      <c r="B19" s="50"/>
      <c r="C19" s="51"/>
      <c r="D19" s="51"/>
      <c r="F19" s="87" t="s">
        <v>36</v>
      </c>
      <c r="G19" s="87"/>
      <c r="H19" s="87"/>
      <c r="I19" s="53"/>
      <c r="J19" s="54"/>
      <c r="L19" s="53"/>
      <c r="M19" s="54"/>
      <c r="O19" s="53"/>
      <c r="P19" s="54"/>
      <c r="R19" s="53"/>
      <c r="S19" s="54"/>
      <c r="U19" s="53"/>
      <c r="V19" s="54"/>
      <c r="X19" s="53"/>
      <c r="Y19" s="54"/>
    </row>
    <row r="20" spans="1:25" ht="21" customHeight="1" x14ac:dyDescent="0.25"/>
    <row r="21" spans="1:25" ht="34.5" customHeight="1" x14ac:dyDescent="0.25">
      <c r="B21" s="55"/>
      <c r="C21" s="56"/>
      <c r="D21" s="13"/>
      <c r="F21" s="92"/>
      <c r="G21" s="92"/>
      <c r="V21"/>
      <c r="W21"/>
      <c r="X21"/>
      <c r="Y21"/>
    </row>
    <row r="22" spans="1:25" ht="21" customHeight="1" x14ac:dyDescent="0.25">
      <c r="B22" s="16"/>
      <c r="C22" s="16"/>
      <c r="D22" s="13"/>
      <c r="F22" s="13"/>
      <c r="G22" s="13"/>
      <c r="V22"/>
      <c r="W22"/>
      <c r="X22"/>
      <c r="Y22"/>
    </row>
    <row r="23" spans="1:25" ht="39.75" customHeight="1" x14ac:dyDescent="0.25">
      <c r="B23" s="16"/>
      <c r="C23" s="16"/>
      <c r="D23" s="13"/>
      <c r="F23" s="13"/>
      <c r="G23" s="13"/>
      <c r="V23"/>
      <c r="W23"/>
      <c r="X23"/>
      <c r="Y23"/>
    </row>
    <row r="24" spans="1:25" ht="34.5" customHeight="1" x14ac:dyDescent="0.25">
      <c r="B24" s="16"/>
      <c r="C24" s="16"/>
      <c r="D24" s="13"/>
      <c r="F24" s="13"/>
      <c r="G24" s="13"/>
      <c r="V24"/>
      <c r="W24"/>
      <c r="X24"/>
      <c r="Y24"/>
    </row>
    <row r="25" spans="1:25" ht="21" customHeight="1" x14ac:dyDescent="0.25">
      <c r="B25" s="16"/>
      <c r="C25" s="16"/>
      <c r="D25" s="13"/>
      <c r="F25" s="13"/>
      <c r="G25" s="13"/>
      <c r="V25"/>
      <c r="W25"/>
      <c r="X25"/>
      <c r="Y25"/>
    </row>
    <row r="26" spans="1:25" ht="21" customHeight="1" x14ac:dyDescent="0.25">
      <c r="B26" s="16"/>
      <c r="C26" s="16"/>
      <c r="D26" s="13"/>
      <c r="F26" s="13"/>
      <c r="G26" s="13"/>
      <c r="V26"/>
      <c r="W26"/>
      <c r="X26"/>
      <c r="Y26"/>
    </row>
    <row r="27" spans="1:25" ht="30" customHeight="1" x14ac:dyDescent="0.25">
      <c r="B27" s="16"/>
      <c r="C27" s="16"/>
      <c r="D27" s="13"/>
      <c r="F27" s="13"/>
      <c r="G27" s="13"/>
      <c r="V27"/>
      <c r="W27"/>
      <c r="X27"/>
      <c r="Y27"/>
    </row>
    <row r="28" spans="1:25" x14ac:dyDescent="0.25">
      <c r="B28" s="16"/>
      <c r="C28" s="16"/>
      <c r="D28" s="13"/>
      <c r="F28" s="13"/>
      <c r="G28" s="13"/>
      <c r="V28"/>
      <c r="W28"/>
      <c r="X28"/>
      <c r="Y28"/>
    </row>
  </sheetData>
  <mergeCells count="9">
    <mergeCell ref="F19:H19"/>
    <mergeCell ref="F21:G21"/>
    <mergeCell ref="X2:Y2"/>
    <mergeCell ref="F2:G2"/>
    <mergeCell ref="I2:J2"/>
    <mergeCell ref="L2:M2"/>
    <mergeCell ref="O2:P2"/>
    <mergeCell ref="R2:S2"/>
    <mergeCell ref="U2:V2"/>
  </mergeCells>
  <pageMargins left="0.31496062992125984" right="0.31496062992125984" top="0.74803149606299213" bottom="0.74803149606299213" header="0.31496062992125984" footer="0.31496062992125984"/>
  <pageSetup paperSize="9" scale="70"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B8ED5-F5BA-48D4-93F0-A078AF0B6E37}">
  <dimension ref="A1:Z36"/>
  <sheetViews>
    <sheetView topLeftCell="K14" zoomScale="50" zoomScaleNormal="50" workbookViewId="0">
      <selection activeCell="O13" sqref="O13:Z36"/>
    </sheetView>
  </sheetViews>
  <sheetFormatPr baseColWidth="10" defaultRowHeight="15.75" x14ac:dyDescent="0.25"/>
  <cols>
    <col min="1" max="1" width="7.125" customWidth="1"/>
    <col min="2" max="2" width="64.75" customWidth="1"/>
    <col min="3" max="3" width="16.375" customWidth="1"/>
    <col min="4" max="4" width="14.875" style="1" customWidth="1"/>
    <col min="5" max="5" width="24.25" style="15" customWidth="1"/>
    <col min="6" max="6" width="5.125" style="13" customWidth="1"/>
    <col min="7" max="7" width="29" style="16" customWidth="1"/>
    <col min="8" max="8" width="6.625" style="13" customWidth="1"/>
    <col min="9" max="9" width="25" style="13" customWidth="1"/>
    <col min="10" max="10" width="6.375" style="13" customWidth="1"/>
    <col min="11" max="11" width="32.5" style="13" customWidth="1"/>
    <col min="12" max="12" width="6" style="13" customWidth="1"/>
    <col min="13" max="13" width="31" style="13" customWidth="1"/>
    <col min="14" max="14" width="7.375" style="13" customWidth="1"/>
    <col min="15" max="15" width="30.25" style="13" customWidth="1"/>
    <col min="16" max="16" width="6" style="13" customWidth="1"/>
    <col min="17" max="17" width="26.875" style="13" customWidth="1"/>
    <col min="18" max="18" width="7.375" style="13" customWidth="1"/>
    <col min="19" max="19" width="27.25" style="13" customWidth="1"/>
    <col min="21" max="21" width="16.375" customWidth="1"/>
    <col min="22" max="22" width="17.75" customWidth="1"/>
    <col min="23" max="23" width="24" customWidth="1"/>
    <col min="24" max="24" width="26.25" customWidth="1"/>
    <col min="25" max="25" width="39.875" customWidth="1"/>
  </cols>
  <sheetData>
    <row r="1" spans="1:26" ht="49.9" customHeight="1" thickBot="1" x14ac:dyDescent="0.55000000000000004">
      <c r="A1" s="65" t="s">
        <v>49</v>
      </c>
      <c r="B1" s="66"/>
      <c r="C1" s="66"/>
      <c r="D1" s="66"/>
      <c r="E1" s="66"/>
      <c r="F1" s="66"/>
      <c r="G1" s="66"/>
      <c r="H1" s="66"/>
      <c r="I1" s="66"/>
      <c r="J1" s="66"/>
      <c r="K1" s="66"/>
      <c r="L1" s="66"/>
      <c r="M1" s="66"/>
      <c r="N1" s="66"/>
      <c r="O1" s="66"/>
      <c r="P1" s="66"/>
      <c r="Q1" s="66"/>
      <c r="R1" s="66"/>
      <c r="S1" s="66"/>
    </row>
    <row r="2" spans="1:26" ht="49.9" customHeight="1" thickBot="1" x14ac:dyDescent="0.3">
      <c r="A2" s="58" t="s">
        <v>13</v>
      </c>
      <c r="B2" s="59"/>
      <c r="C2" s="59"/>
      <c r="D2" s="60"/>
      <c r="G2" s="79" t="s">
        <v>14</v>
      </c>
      <c r="H2" s="14"/>
      <c r="I2" s="79" t="s">
        <v>18</v>
      </c>
      <c r="J2" s="80"/>
      <c r="K2" s="79" t="s">
        <v>19</v>
      </c>
      <c r="L2" s="80"/>
      <c r="M2" s="79" t="s">
        <v>20</v>
      </c>
      <c r="N2" s="80"/>
      <c r="O2" s="79" t="s">
        <v>21</v>
      </c>
      <c r="P2" s="80"/>
      <c r="Q2" s="79" t="s">
        <v>34</v>
      </c>
      <c r="R2" s="80"/>
      <c r="S2" s="79" t="s">
        <v>33</v>
      </c>
      <c r="U2" s="96" t="s">
        <v>50</v>
      </c>
      <c r="V2" s="96"/>
      <c r="W2" s="96"/>
      <c r="X2" s="96"/>
      <c r="Y2" s="96"/>
    </row>
    <row r="3" spans="1:26" ht="17.25" customHeight="1" x14ac:dyDescent="0.25">
      <c r="A3" s="27"/>
      <c r="B3" s="21"/>
      <c r="C3" s="21"/>
      <c r="D3" s="7"/>
      <c r="G3" s="31"/>
      <c r="I3" s="31"/>
      <c r="K3" s="31"/>
      <c r="M3" s="31"/>
      <c r="O3" s="31"/>
      <c r="Q3" s="31"/>
      <c r="U3" s="96"/>
      <c r="V3" s="96"/>
      <c r="W3" s="96"/>
      <c r="X3" s="96"/>
      <c r="Y3" s="96"/>
    </row>
    <row r="4" spans="1:26" x14ac:dyDescent="0.25">
      <c r="A4" s="30" t="s">
        <v>25</v>
      </c>
      <c r="B4" s="21"/>
      <c r="C4" s="21"/>
      <c r="D4" s="7"/>
      <c r="U4" s="96"/>
      <c r="V4" s="96"/>
      <c r="W4" s="96"/>
      <c r="X4" s="96"/>
      <c r="Y4" s="96"/>
    </row>
    <row r="5" spans="1:26" s="64" customFormat="1" ht="49.9" customHeight="1" x14ac:dyDescent="0.25">
      <c r="A5" s="61" t="s">
        <v>2</v>
      </c>
      <c r="B5" s="61" t="s">
        <v>1</v>
      </c>
      <c r="C5" s="61" t="s">
        <v>0</v>
      </c>
      <c r="D5" s="61" t="s">
        <v>3</v>
      </c>
      <c r="E5" s="62" t="s">
        <v>4</v>
      </c>
      <c r="F5" s="63"/>
      <c r="G5" s="9" t="s">
        <v>5</v>
      </c>
      <c r="H5" s="63"/>
      <c r="I5" s="9" t="s">
        <v>5</v>
      </c>
      <c r="J5" s="63"/>
      <c r="K5" s="9" t="s">
        <v>5</v>
      </c>
      <c r="L5" s="63"/>
      <c r="M5" s="9" t="s">
        <v>5</v>
      </c>
      <c r="N5" s="63"/>
      <c r="O5" s="9" t="s">
        <v>5</v>
      </c>
      <c r="P5" s="63"/>
      <c r="Q5" s="9" t="s">
        <v>5</v>
      </c>
      <c r="R5" s="63"/>
      <c r="S5" s="9" t="s">
        <v>5</v>
      </c>
      <c r="U5" s="82" t="s">
        <v>45</v>
      </c>
      <c r="V5" s="82" t="s">
        <v>46</v>
      </c>
      <c r="W5" s="82" t="s">
        <v>8</v>
      </c>
      <c r="X5" s="83" t="s">
        <v>47</v>
      </c>
      <c r="Y5" s="84" t="s">
        <v>48</v>
      </c>
    </row>
    <row r="6" spans="1:26" s="1" customFormat="1" ht="408.75" customHeight="1" x14ac:dyDescent="0.25">
      <c r="A6" s="2" t="s">
        <v>26</v>
      </c>
      <c r="B6" s="10" t="s">
        <v>10</v>
      </c>
      <c r="C6" s="23" t="s">
        <v>11</v>
      </c>
      <c r="D6" s="2">
        <v>1</v>
      </c>
      <c r="E6" s="18">
        <v>435000</v>
      </c>
      <c r="F6" s="14"/>
      <c r="G6" s="20">
        <v>300000</v>
      </c>
      <c r="H6" s="14"/>
      <c r="I6" s="24">
        <v>388000</v>
      </c>
      <c r="J6" s="43"/>
      <c r="K6" s="24">
        <v>409000</v>
      </c>
      <c r="L6" s="41"/>
      <c r="M6" s="24">
        <v>400000</v>
      </c>
      <c r="N6" s="42"/>
      <c r="O6" s="24">
        <v>333325.96196300001</v>
      </c>
      <c r="P6" s="41"/>
      <c r="Q6" s="24">
        <v>375966.38655462197</v>
      </c>
      <c r="R6" s="41"/>
      <c r="S6" s="24">
        <v>367000</v>
      </c>
      <c r="U6" s="78">
        <f>MEDIAN(G6,I6,K6,M6,O6,Q6,S6)</f>
        <v>375966.38655462197</v>
      </c>
      <c r="V6" s="3">
        <f>_xlfn.STDEV.P(G6,I6,K6,M6,O6,Q6,S6)</f>
        <v>35846.308614539856</v>
      </c>
      <c r="W6" s="78">
        <f>U6-V6</f>
        <v>340120.07794008212</v>
      </c>
      <c r="X6" s="20">
        <v>300000</v>
      </c>
      <c r="Y6" s="85" t="str">
        <f>IF(X6&lt;W6,"REQUERIDO","NO REQUERIR")</f>
        <v>REQUERIDO</v>
      </c>
      <c r="Z6" s="77"/>
    </row>
    <row r="7" spans="1:26" s="1" customFormat="1" ht="21" customHeight="1" x14ac:dyDescent="0.25">
      <c r="A7" s="28" t="s">
        <v>27</v>
      </c>
      <c r="B7" s="29"/>
      <c r="C7" s="26"/>
      <c r="D7" s="26"/>
      <c r="E7" s="18"/>
      <c r="F7" s="14"/>
      <c r="G7" s="20"/>
      <c r="H7" s="14"/>
      <c r="I7" s="24"/>
      <c r="J7" s="43"/>
      <c r="K7" s="24"/>
      <c r="L7" s="41"/>
      <c r="M7" s="24"/>
      <c r="N7" s="42"/>
      <c r="O7" s="24"/>
      <c r="P7" s="41"/>
      <c r="Q7" s="24"/>
      <c r="R7" s="41"/>
      <c r="S7" s="24"/>
      <c r="U7" s="77"/>
      <c r="W7" s="77"/>
      <c r="X7" s="20"/>
      <c r="Z7" s="77"/>
    </row>
    <row r="8" spans="1:26" s="1" customFormat="1" ht="77.25" customHeight="1" x14ac:dyDescent="0.25">
      <c r="A8" s="2" t="s">
        <v>28</v>
      </c>
      <c r="B8" s="11" t="s">
        <v>23</v>
      </c>
      <c r="C8" s="23" t="s">
        <v>11</v>
      </c>
      <c r="D8" s="23">
        <v>1</v>
      </c>
      <c r="E8" s="18">
        <v>1090000</v>
      </c>
      <c r="F8" s="14"/>
      <c r="G8" s="20">
        <v>760000</v>
      </c>
      <c r="H8" s="14"/>
      <c r="I8" s="24">
        <v>972825</v>
      </c>
      <c r="J8" s="43"/>
      <c r="K8" s="24">
        <v>1013000</v>
      </c>
      <c r="L8" s="41"/>
      <c r="M8" s="24">
        <v>900000</v>
      </c>
      <c r="N8" s="42"/>
      <c r="O8" s="24">
        <v>904654.169352</v>
      </c>
      <c r="P8" s="41"/>
      <c r="Q8" s="24">
        <v>932000</v>
      </c>
      <c r="R8" s="41"/>
      <c r="S8" s="24">
        <v>921000</v>
      </c>
      <c r="U8" s="78">
        <f>MEDIAN(G8,I8,K8,M8,O8,Q8,S8)</f>
        <v>921000</v>
      </c>
      <c r="V8" s="3">
        <f>_xlfn.STDEV.P(G8,I8,K8,M8,O8,Q8,S8)</f>
        <v>73318.713669272256</v>
      </c>
      <c r="W8" s="78">
        <f t="shared" ref="W8:W11" si="0">U8-V8</f>
        <v>847681.28633072774</v>
      </c>
      <c r="X8" s="20">
        <v>760000</v>
      </c>
      <c r="Y8" s="85" t="str">
        <f>IF(X8&lt;W8,"REQUERIDO","NO REQUERIR")</f>
        <v>REQUERIDO</v>
      </c>
      <c r="Z8" s="77"/>
    </row>
    <row r="9" spans="1:26" s="1" customFormat="1" ht="93" customHeight="1" x14ac:dyDescent="0.25">
      <c r="A9" s="2" t="s">
        <v>29</v>
      </c>
      <c r="B9" s="11" t="s">
        <v>24</v>
      </c>
      <c r="C9" s="23" t="s">
        <v>11</v>
      </c>
      <c r="D9" s="23">
        <v>1</v>
      </c>
      <c r="E9" s="18">
        <v>1350000</v>
      </c>
      <c r="F9" s="14"/>
      <c r="G9" s="20">
        <v>940000</v>
      </c>
      <c r="H9" s="14"/>
      <c r="I9" s="24">
        <v>1205000</v>
      </c>
      <c r="J9" s="43"/>
      <c r="K9" s="24">
        <v>1248500</v>
      </c>
      <c r="L9" s="41"/>
      <c r="M9" s="24">
        <v>1000000</v>
      </c>
      <c r="N9" s="42"/>
      <c r="O9" s="24">
        <v>1035462.18487</v>
      </c>
      <c r="P9" s="41"/>
      <c r="Q9" s="24">
        <v>1349000</v>
      </c>
      <c r="R9" s="41"/>
      <c r="S9" s="24">
        <v>1141000</v>
      </c>
      <c r="U9" s="78">
        <f>MEDIAN(G9,I9,K9,M9,O9,Q9,S9)</f>
        <v>1141000</v>
      </c>
      <c r="V9" s="3">
        <f>_xlfn.STDEV.P(G9,I9,K9,M9,O9,Q9,S9)</f>
        <v>136106.66725330063</v>
      </c>
      <c r="W9" s="78">
        <f t="shared" si="0"/>
        <v>1004893.3327466993</v>
      </c>
      <c r="X9" s="20">
        <v>940000</v>
      </c>
      <c r="Y9" s="85" t="str">
        <f>IF(X9&lt;W9,"REQUERIDO","NO REQUERIR")</f>
        <v>REQUERIDO</v>
      </c>
      <c r="Z9" s="77"/>
    </row>
    <row r="10" spans="1:26" s="1" customFormat="1" ht="21" customHeight="1" x14ac:dyDescent="0.25">
      <c r="A10" s="28" t="s">
        <v>30</v>
      </c>
      <c r="B10" s="4"/>
      <c r="C10" s="2"/>
      <c r="D10" s="2"/>
      <c r="E10" s="20"/>
      <c r="F10" s="14"/>
      <c r="G10" s="20"/>
      <c r="H10" s="14"/>
      <c r="I10" s="24"/>
      <c r="J10" s="43"/>
      <c r="K10" s="24"/>
      <c r="L10" s="41"/>
      <c r="M10" s="24"/>
      <c r="N10" s="42"/>
      <c r="O10" s="24"/>
      <c r="P10" s="41"/>
      <c r="Q10" s="24"/>
      <c r="R10" s="41"/>
      <c r="S10" s="24"/>
      <c r="U10" s="77"/>
      <c r="W10" s="77"/>
      <c r="X10" s="20"/>
      <c r="Z10" s="77"/>
    </row>
    <row r="11" spans="1:26" s="1" customFormat="1" ht="93.75" customHeight="1" x14ac:dyDescent="0.25">
      <c r="A11" s="2" t="s">
        <v>31</v>
      </c>
      <c r="B11" s="11" t="s">
        <v>12</v>
      </c>
      <c r="C11" s="23" t="s">
        <v>11</v>
      </c>
      <c r="D11" s="23">
        <v>1</v>
      </c>
      <c r="E11" s="18">
        <v>535000</v>
      </c>
      <c r="F11" s="14"/>
      <c r="G11" s="20">
        <v>370000</v>
      </c>
      <c r="H11" s="14"/>
      <c r="I11" s="24">
        <v>470000</v>
      </c>
      <c r="J11" s="43"/>
      <c r="K11" s="24">
        <v>450000</v>
      </c>
      <c r="L11" s="41"/>
      <c r="M11" s="24">
        <v>500000</v>
      </c>
      <c r="N11" s="42"/>
      <c r="O11" s="24">
        <v>531722.68906999996</v>
      </c>
      <c r="P11" s="41"/>
      <c r="Q11" s="24">
        <v>533000</v>
      </c>
      <c r="R11" s="41"/>
      <c r="S11" s="24">
        <v>450000</v>
      </c>
      <c r="U11" s="78">
        <f>MEDIAN(G11,I11,K11,M11,O11,Q11,S11)</f>
        <v>470000</v>
      </c>
      <c r="V11" s="3">
        <f>_xlfn.STDEV.P(G11,I11,K11,M11,O11,Q11,S11)</f>
        <v>52709.073464491215</v>
      </c>
      <c r="W11" s="78">
        <f t="shared" si="0"/>
        <v>417290.92653550877</v>
      </c>
      <c r="X11" s="20">
        <v>370000</v>
      </c>
      <c r="Y11" s="85" t="str">
        <f>IF(X11&lt;W11,"REQUERIDO","NO REQUERIR")</f>
        <v>REQUERIDO</v>
      </c>
      <c r="Z11" s="77"/>
    </row>
    <row r="12" spans="1:26" s="1" customFormat="1" ht="60" customHeight="1" x14ac:dyDescent="0.25">
      <c r="A12" s="45"/>
      <c r="B12" s="46"/>
      <c r="C12" s="45"/>
      <c r="D12" s="47"/>
      <c r="E12" s="48"/>
      <c r="F12" s="14"/>
      <c r="G12" s="49"/>
      <c r="H12" s="14"/>
      <c r="I12" s="42"/>
      <c r="J12" s="43"/>
      <c r="K12" s="42"/>
      <c r="L12" s="42"/>
      <c r="M12" s="42"/>
      <c r="N12" s="42"/>
      <c r="O12" s="42"/>
      <c r="P12" s="42"/>
      <c r="Q12" s="42"/>
      <c r="R12" s="42"/>
      <c r="S12" s="42"/>
      <c r="U12" s="77"/>
      <c r="W12" s="77"/>
      <c r="Y12" s="86" t="s">
        <v>52</v>
      </c>
    </row>
    <row r="13" spans="1:26" ht="100.15" customHeight="1" x14ac:dyDescent="0.25">
      <c r="A13" s="45"/>
      <c r="B13" s="50"/>
      <c r="C13" s="51"/>
      <c r="D13" s="51"/>
      <c r="E13" s="52"/>
      <c r="G13" s="81" t="s">
        <v>36</v>
      </c>
      <c r="I13" s="53"/>
      <c r="K13" s="53"/>
      <c r="M13" s="53"/>
      <c r="O13" s="95" t="s">
        <v>53</v>
      </c>
      <c r="P13" s="95"/>
      <c r="Q13" s="95"/>
      <c r="R13" s="95"/>
      <c r="S13" s="95"/>
      <c r="T13" s="95"/>
      <c r="U13" s="95"/>
      <c r="V13" s="95"/>
      <c r="W13" s="95"/>
      <c r="X13" s="95"/>
      <c r="Y13" s="95"/>
      <c r="Z13" s="95"/>
    </row>
    <row r="14" spans="1:26" ht="21" customHeight="1" x14ac:dyDescent="0.25">
      <c r="O14" s="95"/>
      <c r="P14" s="95"/>
      <c r="Q14" s="95"/>
      <c r="R14" s="95"/>
      <c r="S14" s="95"/>
      <c r="T14" s="95"/>
      <c r="U14" s="95"/>
      <c r="V14" s="95"/>
      <c r="W14" s="95"/>
      <c r="X14" s="95"/>
      <c r="Y14" s="95"/>
      <c r="Z14" s="95"/>
    </row>
    <row r="15" spans="1:26" ht="34.5" customHeight="1" x14ac:dyDescent="0.25">
      <c r="B15" s="13"/>
      <c r="C15" s="13"/>
      <c r="D15" s="13"/>
      <c r="E15" s="13"/>
      <c r="G15" s="13"/>
      <c r="O15" s="95"/>
      <c r="P15" s="95"/>
      <c r="Q15" s="95"/>
      <c r="R15" s="95"/>
      <c r="S15" s="95"/>
      <c r="T15" s="95"/>
      <c r="U15" s="95"/>
      <c r="V15" s="95"/>
      <c r="W15" s="95"/>
      <c r="X15" s="95"/>
      <c r="Y15" s="95"/>
      <c r="Z15" s="95"/>
    </row>
    <row r="16" spans="1:26" ht="21" customHeight="1" x14ac:dyDescent="0.25">
      <c r="B16" s="13"/>
      <c r="C16" s="13"/>
      <c r="D16" s="13"/>
      <c r="E16" s="13"/>
      <c r="G16" s="13"/>
      <c r="O16" s="95"/>
      <c r="P16" s="95"/>
      <c r="Q16" s="95"/>
      <c r="R16" s="95"/>
      <c r="S16" s="95"/>
      <c r="T16" s="95"/>
      <c r="U16" s="95"/>
      <c r="V16" s="95"/>
      <c r="W16" s="95"/>
      <c r="X16" s="95"/>
      <c r="Y16" s="95"/>
      <c r="Z16" s="95"/>
    </row>
    <row r="17" spans="2:26" ht="39.75" customHeight="1" x14ac:dyDescent="0.25">
      <c r="B17" s="13"/>
      <c r="C17" s="13"/>
      <c r="D17" s="13"/>
      <c r="E17" s="13"/>
      <c r="G17" s="13"/>
      <c r="O17" s="95"/>
      <c r="P17" s="95"/>
      <c r="Q17" s="95"/>
      <c r="R17" s="95"/>
      <c r="S17" s="95"/>
      <c r="T17" s="95"/>
      <c r="U17" s="95"/>
      <c r="V17" s="95"/>
      <c r="W17" s="95"/>
      <c r="X17" s="95"/>
      <c r="Y17" s="95"/>
      <c r="Z17" s="95"/>
    </row>
    <row r="18" spans="2:26" ht="34.5" customHeight="1" x14ac:dyDescent="0.25">
      <c r="B18" s="13"/>
      <c r="C18" s="13"/>
      <c r="D18" s="13"/>
      <c r="E18" s="13"/>
      <c r="G18" s="13"/>
      <c r="O18" s="95"/>
      <c r="P18" s="95"/>
      <c r="Q18" s="95"/>
      <c r="R18" s="95"/>
      <c r="S18" s="95"/>
      <c r="T18" s="95"/>
      <c r="U18" s="95"/>
      <c r="V18" s="95"/>
      <c r="W18" s="95"/>
      <c r="X18" s="95"/>
      <c r="Y18" s="95"/>
      <c r="Z18" s="95"/>
    </row>
    <row r="19" spans="2:26" ht="21" customHeight="1" x14ac:dyDescent="0.25">
      <c r="B19" s="13"/>
      <c r="C19" s="13"/>
      <c r="D19" s="13"/>
      <c r="E19" s="13"/>
      <c r="G19" s="13"/>
      <c r="O19" s="95"/>
      <c r="P19" s="95"/>
      <c r="Q19" s="95"/>
      <c r="R19" s="95"/>
      <c r="S19" s="95"/>
      <c r="T19" s="95"/>
      <c r="U19" s="95"/>
      <c r="V19" s="95"/>
      <c r="W19" s="95"/>
      <c r="X19" s="95"/>
      <c r="Y19" s="95"/>
      <c r="Z19" s="95"/>
    </row>
    <row r="20" spans="2:26" ht="21" customHeight="1" x14ac:dyDescent="0.25">
      <c r="B20" s="13"/>
      <c r="C20" s="13"/>
      <c r="D20" s="13"/>
      <c r="E20" s="13"/>
      <c r="G20" s="13"/>
      <c r="O20" s="95"/>
      <c r="P20" s="95"/>
      <c r="Q20" s="95"/>
      <c r="R20" s="95"/>
      <c r="S20" s="95"/>
      <c r="T20" s="95"/>
      <c r="U20" s="95"/>
      <c r="V20" s="95"/>
      <c r="W20" s="95"/>
      <c r="X20" s="95"/>
      <c r="Y20" s="95"/>
      <c r="Z20" s="95"/>
    </row>
    <row r="21" spans="2:26" ht="30" customHeight="1" x14ac:dyDescent="0.25">
      <c r="B21" s="13"/>
      <c r="C21" s="13"/>
      <c r="D21" s="13"/>
      <c r="E21" s="13"/>
      <c r="G21" s="13"/>
      <c r="O21" s="95"/>
      <c r="P21" s="95"/>
      <c r="Q21" s="95"/>
      <c r="R21" s="95"/>
      <c r="S21" s="95"/>
      <c r="T21" s="95"/>
      <c r="U21" s="95"/>
      <c r="V21" s="95"/>
      <c r="W21" s="95"/>
      <c r="X21" s="95"/>
      <c r="Y21" s="95"/>
      <c r="Z21" s="95"/>
    </row>
    <row r="22" spans="2:26" x14ac:dyDescent="0.25">
      <c r="B22" s="13"/>
      <c r="C22" s="13"/>
      <c r="D22" s="13"/>
      <c r="E22" s="13"/>
      <c r="G22" s="13"/>
      <c r="O22" s="95"/>
      <c r="P22" s="95"/>
      <c r="Q22" s="95"/>
      <c r="R22" s="95"/>
      <c r="S22" s="95"/>
      <c r="T22" s="95"/>
      <c r="U22" s="95"/>
      <c r="V22" s="95"/>
      <c r="W22" s="95"/>
      <c r="X22" s="95"/>
      <c r="Y22" s="95"/>
      <c r="Z22" s="95"/>
    </row>
    <row r="23" spans="2:26" x14ac:dyDescent="0.25">
      <c r="O23" s="95"/>
      <c r="P23" s="95"/>
      <c r="Q23" s="95"/>
      <c r="R23" s="95"/>
      <c r="S23" s="95"/>
      <c r="T23" s="95"/>
      <c r="U23" s="95"/>
      <c r="V23" s="95"/>
      <c r="W23" s="95"/>
      <c r="X23" s="95"/>
      <c r="Y23" s="95"/>
      <c r="Z23" s="95"/>
    </row>
    <row r="24" spans="2:26" x14ac:dyDescent="0.25">
      <c r="O24" s="95"/>
      <c r="P24" s="95"/>
      <c r="Q24" s="95"/>
      <c r="R24" s="95"/>
      <c r="S24" s="95"/>
      <c r="T24" s="95"/>
      <c r="U24" s="95"/>
      <c r="V24" s="95"/>
      <c r="W24" s="95"/>
      <c r="X24" s="95"/>
      <c r="Y24" s="95"/>
      <c r="Z24" s="95"/>
    </row>
    <row r="25" spans="2:26" x14ac:dyDescent="0.25">
      <c r="O25" s="95"/>
      <c r="P25" s="95"/>
      <c r="Q25" s="95"/>
      <c r="R25" s="95"/>
      <c r="S25" s="95"/>
      <c r="T25" s="95"/>
      <c r="U25" s="95"/>
      <c r="V25" s="95"/>
      <c r="W25" s="95"/>
      <c r="X25" s="95"/>
      <c r="Y25" s="95"/>
      <c r="Z25" s="95"/>
    </row>
    <row r="26" spans="2:26" x14ac:dyDescent="0.25">
      <c r="O26" s="95"/>
      <c r="P26" s="95"/>
      <c r="Q26" s="95"/>
      <c r="R26" s="95"/>
      <c r="S26" s="95"/>
      <c r="T26" s="95"/>
      <c r="U26" s="95"/>
      <c r="V26" s="95"/>
      <c r="W26" s="95"/>
      <c r="X26" s="95"/>
      <c r="Y26" s="95"/>
      <c r="Z26" s="95"/>
    </row>
    <row r="27" spans="2:26" x14ac:dyDescent="0.25">
      <c r="O27" s="95"/>
      <c r="P27" s="95"/>
      <c r="Q27" s="95"/>
      <c r="R27" s="95"/>
      <c r="S27" s="95"/>
      <c r="T27" s="95"/>
      <c r="U27" s="95"/>
      <c r="V27" s="95"/>
      <c r="W27" s="95"/>
      <c r="X27" s="95"/>
      <c r="Y27" s="95"/>
      <c r="Z27" s="95"/>
    </row>
    <row r="28" spans="2:26" x14ac:dyDescent="0.25">
      <c r="O28" s="95"/>
      <c r="P28" s="95"/>
      <c r="Q28" s="95"/>
      <c r="R28" s="95"/>
      <c r="S28" s="95"/>
      <c r="T28" s="95"/>
      <c r="U28" s="95"/>
      <c r="V28" s="95"/>
      <c r="W28" s="95"/>
      <c r="X28" s="95"/>
      <c r="Y28" s="95"/>
      <c r="Z28" s="95"/>
    </row>
    <row r="29" spans="2:26" x14ac:dyDescent="0.25">
      <c r="O29" s="95"/>
      <c r="P29" s="95"/>
      <c r="Q29" s="95"/>
      <c r="R29" s="95"/>
      <c r="S29" s="95"/>
      <c r="T29" s="95"/>
      <c r="U29" s="95"/>
      <c r="V29" s="95"/>
      <c r="W29" s="95"/>
      <c r="X29" s="95"/>
      <c r="Y29" s="95"/>
      <c r="Z29" s="95"/>
    </row>
    <row r="30" spans="2:26" x14ac:dyDescent="0.25">
      <c r="O30" s="95"/>
      <c r="P30" s="95"/>
      <c r="Q30" s="95"/>
      <c r="R30" s="95"/>
      <c r="S30" s="95"/>
      <c r="T30" s="95"/>
      <c r="U30" s="95"/>
      <c r="V30" s="95"/>
      <c r="W30" s="95"/>
      <c r="X30" s="95"/>
      <c r="Y30" s="95"/>
      <c r="Z30" s="95"/>
    </row>
    <row r="31" spans="2:26" x14ac:dyDescent="0.25">
      <c r="O31" s="95"/>
      <c r="P31" s="95"/>
      <c r="Q31" s="95"/>
      <c r="R31" s="95"/>
      <c r="S31" s="95"/>
      <c r="T31" s="95"/>
      <c r="U31" s="95"/>
      <c r="V31" s="95"/>
      <c r="W31" s="95"/>
      <c r="X31" s="95"/>
      <c r="Y31" s="95"/>
      <c r="Z31" s="95"/>
    </row>
    <row r="32" spans="2:26" x14ac:dyDescent="0.25">
      <c r="O32" s="95"/>
      <c r="P32" s="95"/>
      <c r="Q32" s="95"/>
      <c r="R32" s="95"/>
      <c r="S32" s="95"/>
      <c r="T32" s="95"/>
      <c r="U32" s="95"/>
      <c r="V32" s="95"/>
      <c r="W32" s="95"/>
      <c r="X32" s="95"/>
      <c r="Y32" s="95"/>
      <c r="Z32" s="95"/>
    </row>
    <row r="33" spans="15:26" x14ac:dyDescent="0.25">
      <c r="O33" s="95"/>
      <c r="P33" s="95"/>
      <c r="Q33" s="95"/>
      <c r="R33" s="95"/>
      <c r="S33" s="95"/>
      <c r="T33" s="95"/>
      <c r="U33" s="95"/>
      <c r="V33" s="95"/>
      <c r="W33" s="95"/>
      <c r="X33" s="95"/>
      <c r="Y33" s="95"/>
      <c r="Z33" s="95"/>
    </row>
    <row r="34" spans="15:26" x14ac:dyDescent="0.25">
      <c r="O34" s="95"/>
      <c r="P34" s="95"/>
      <c r="Q34" s="95"/>
      <c r="R34" s="95"/>
      <c r="S34" s="95"/>
      <c r="T34" s="95"/>
      <c r="U34" s="95"/>
      <c r="V34" s="95"/>
      <c r="W34" s="95"/>
      <c r="X34" s="95"/>
      <c r="Y34" s="95"/>
      <c r="Z34" s="95"/>
    </row>
    <row r="35" spans="15:26" x14ac:dyDescent="0.25">
      <c r="O35" s="95"/>
      <c r="P35" s="95"/>
      <c r="Q35" s="95"/>
      <c r="R35" s="95"/>
      <c r="S35" s="95"/>
      <c r="T35" s="95"/>
      <c r="U35" s="95"/>
      <c r="V35" s="95"/>
      <c r="W35" s="95"/>
      <c r="X35" s="95"/>
      <c r="Y35" s="95"/>
      <c r="Z35" s="95"/>
    </row>
    <row r="36" spans="15:26" x14ac:dyDescent="0.25">
      <c r="O36" s="95"/>
      <c r="P36" s="95"/>
      <c r="Q36" s="95"/>
      <c r="R36" s="95"/>
      <c r="S36" s="95"/>
      <c r="T36" s="95"/>
      <c r="U36" s="95"/>
      <c r="V36" s="95"/>
      <c r="W36" s="95"/>
      <c r="X36" s="95"/>
      <c r="Y36" s="95"/>
      <c r="Z36" s="95"/>
    </row>
  </sheetData>
  <mergeCells count="2">
    <mergeCell ref="O13:Z36"/>
    <mergeCell ref="U2:Y4"/>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Verificación Económica </vt:lpstr>
      <vt:lpstr>Verificación Oferta-Necesidad.</vt:lpstr>
      <vt:lpstr>Análisis precio art bajo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Saily Loaiza</cp:lastModifiedBy>
  <cp:lastPrinted>2025-02-13T03:50:20Z</cp:lastPrinted>
  <dcterms:created xsi:type="dcterms:W3CDTF">2021-09-29T20:07:41Z</dcterms:created>
  <dcterms:modified xsi:type="dcterms:W3CDTF">2025-07-30T20:40:22Z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2024-05-14T22:40:32Z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0ca7a61a-3493-4447-baf5-f2b264a6f719</vt:lpwstr>
  </property>
  <property fmtid="{D5CDD505-2E9C-101B-9397-08002B2CF9AE}" pid="8" name="MSIP_Label_fc111285-cafa-4fc9-8a9a-bd902089b24f_ContentBits">
    <vt:lpwstr>0</vt:lpwstr>
  </property>
</Properties>
</file>