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Gestion Contractual\02 - Contratacion\02 - Procesos Contractuales\CONTRATACIÓN 2025\XX-FGN-RP-MC-XXX-2025 LAVADO DE PERIANAS - CORTINAS\00-Publicar\"/>
    </mc:Choice>
  </mc:AlternateContent>
  <bookViews>
    <workbookView xWindow="0" yWindow="0" windowWidth="28800" windowHeight="12015"/>
  </bookViews>
  <sheets>
    <sheet name="Complemento Estudio Sector" sheetId="1" r:id="rId1"/>
    <sheet name="Cotización 1" sheetId="3" r:id="rId2"/>
    <sheet name="Cotizacion 2 SIP" sheetId="6" r:id="rId3"/>
    <sheet name="Cotización 3" sheetId="5" r:id="rId4"/>
    <sheet name="Cotización 4" sheetId="2" r:id="rId5"/>
    <sheet name="Cotización 5" sheetId="4" r:id="rId6"/>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1" l="1"/>
  <c r="G15" i="4"/>
  <c r="H15" i="4" s="1"/>
  <c r="G15" i="2"/>
  <c r="G15" i="3"/>
  <c r="G15" i="6"/>
  <c r="H15" i="6" s="1"/>
  <c r="G15" i="5"/>
  <c r="F22" i="5"/>
  <c r="G20" i="5"/>
  <c r="H20" i="5" s="1"/>
  <c r="G19" i="5"/>
  <c r="H19" i="5" s="1"/>
  <c r="H17" i="5"/>
  <c r="G17" i="5"/>
  <c r="G16" i="5"/>
  <c r="H16" i="5" s="1"/>
  <c r="H15" i="5"/>
  <c r="G11" i="5"/>
  <c r="F22" i="3"/>
  <c r="G20" i="3"/>
  <c r="H20" i="3" s="1"/>
  <c r="G19" i="3"/>
  <c r="H19" i="3" s="1"/>
  <c r="H17" i="3"/>
  <c r="G17" i="3"/>
  <c r="G16" i="3"/>
  <c r="H16" i="3" s="1"/>
  <c r="H15" i="3"/>
  <c r="G11" i="3"/>
  <c r="H11" i="3" s="1"/>
  <c r="F22" i="6"/>
  <c r="H20" i="6"/>
  <c r="G20" i="6"/>
  <c r="G19" i="6"/>
  <c r="H19" i="6" s="1"/>
  <c r="G17" i="6"/>
  <c r="H17" i="6" s="1"/>
  <c r="G16" i="6"/>
  <c r="H16" i="6" s="1"/>
  <c r="H11" i="6"/>
  <c r="G11" i="6"/>
  <c r="F17" i="4"/>
  <c r="F16" i="4"/>
  <c r="F15" i="4"/>
  <c r="F22" i="4"/>
  <c r="G20" i="4"/>
  <c r="H20" i="4" s="1"/>
  <c r="G19" i="4"/>
  <c r="H19" i="4" s="1"/>
  <c r="G17" i="4"/>
  <c r="H17" i="4" s="1"/>
  <c r="G16" i="4"/>
  <c r="H16" i="4" s="1"/>
  <c r="G11" i="4"/>
  <c r="G11" i="2"/>
  <c r="H11" i="2"/>
  <c r="H15" i="2"/>
  <c r="G16" i="2"/>
  <c r="H16" i="2" s="1"/>
  <c r="G17" i="2"/>
  <c r="H17" i="2"/>
  <c r="F22" i="2"/>
  <c r="G20" i="2"/>
  <c r="H20" i="2" s="1"/>
  <c r="G19" i="2"/>
  <c r="H19" i="2" s="1"/>
  <c r="G22" i="5" l="1"/>
  <c r="H11" i="5"/>
  <c r="H22" i="5"/>
  <c r="G22" i="6"/>
  <c r="G22" i="3"/>
  <c r="H22" i="3"/>
  <c r="H22" i="6"/>
  <c r="G22" i="4"/>
  <c r="H11" i="4"/>
  <c r="H22" i="4" s="1"/>
  <c r="H22" i="2"/>
  <c r="G22" i="2"/>
  <c r="G11" i="1" l="1"/>
  <c r="L22" i="1" l="1"/>
  <c r="F22" i="1"/>
  <c r="I22" i="1"/>
  <c r="M20" i="1"/>
  <c r="N20" i="1" s="1"/>
  <c r="M19" i="1"/>
  <c r="N19" i="1" s="1"/>
  <c r="M17" i="1"/>
  <c r="N17" i="1" s="1"/>
  <c r="M16" i="1"/>
  <c r="N16" i="1" s="1"/>
  <c r="L28" i="1" s="1"/>
  <c r="O16" i="1" s="1"/>
  <c r="M15" i="1"/>
  <c r="N15" i="1" s="1"/>
  <c r="M11" i="1"/>
  <c r="N11" i="1" s="1"/>
  <c r="J20" i="1"/>
  <c r="K20" i="1" s="1"/>
  <c r="J19" i="1"/>
  <c r="K19" i="1" s="1"/>
  <c r="J17" i="1"/>
  <c r="K17" i="1" s="1"/>
  <c r="L29" i="1" s="1"/>
  <c r="O17" i="1" s="1"/>
  <c r="J16" i="1"/>
  <c r="K16" i="1" s="1"/>
  <c r="J15" i="1"/>
  <c r="K15" i="1" s="1"/>
  <c r="J11" i="1"/>
  <c r="K11" i="1" s="1"/>
  <c r="G20" i="1"/>
  <c r="H20" i="1" s="1"/>
  <c r="Q20" i="1" s="1"/>
  <c r="G19" i="1"/>
  <c r="H19" i="1" s="1"/>
  <c r="G17" i="1"/>
  <c r="H17" i="1" s="1"/>
  <c r="G16" i="1"/>
  <c r="H16" i="1" s="1"/>
  <c r="H15" i="1"/>
  <c r="Q15" i="1" s="1"/>
  <c r="H11" i="1"/>
  <c r="M29" i="1" l="1"/>
  <c r="P17" i="1" s="1"/>
  <c r="M28" i="1"/>
  <c r="P16" i="1" s="1"/>
  <c r="Q11" i="1"/>
  <c r="L26" i="1"/>
  <c r="O11" i="1" s="1"/>
  <c r="L27" i="1"/>
  <c r="O15" i="1" s="1"/>
  <c r="M27" i="1"/>
  <c r="P15" i="1" s="1"/>
  <c r="M26" i="1"/>
  <c r="P11" i="1" s="1"/>
  <c r="Q19" i="1"/>
  <c r="Q16" i="1"/>
  <c r="Q17" i="1"/>
  <c r="K22" i="1"/>
  <c r="N22" i="1"/>
  <c r="J22" i="1"/>
  <c r="M22" i="1"/>
  <c r="G22" i="1"/>
  <c r="H22" i="1"/>
  <c r="Q22" i="1" l="1"/>
</calcChain>
</file>

<file path=xl/sharedStrings.xml><?xml version="1.0" encoding="utf-8"?>
<sst xmlns="http://schemas.openxmlformats.org/spreadsheetml/2006/main" count="222" uniqueCount="56">
  <si>
    <t>PROCESO MANTENIMIENTO PREVENTIVO Y CORRECTIVO DE CORTINAS ENRROLLABLES (Ver observaciones en larte de abajo)</t>
  </si>
  <si>
    <t>No.</t>
  </si>
  <si>
    <t>Descripción</t>
  </si>
  <si>
    <t>Und</t>
  </si>
  <si>
    <t>Cantidad</t>
  </si>
  <si>
    <t>Valor sin IVA</t>
  </si>
  <si>
    <t>IVA (19%)</t>
  </si>
  <si>
    <t>VALOR TOTAL X ÍTEM</t>
  </si>
  <si>
    <t>Mantenimiento preventivo - Lavado</t>
  </si>
  <si>
    <t>Desmonte y reinstalación de la cortina</t>
  </si>
  <si>
    <t>Un</t>
  </si>
  <si>
    <t>Proceso de lavado de cortinas</t>
  </si>
  <si>
    <t>Lubricación del control o mecanismo operativo de la cortina</t>
  </si>
  <si>
    <t xml:space="preserve">Mantenimiento Correctivo </t>
  </si>
  <si>
    <r>
      <t xml:space="preserve">Reposición del control o mecanismo conforme a las especificaciones técnicas de la cortina enrollable. Marca Hunter Duoglas </t>
    </r>
    <r>
      <rPr>
        <b/>
        <sz val="12"/>
        <rFont val="Arial Narrow"/>
        <family val="2"/>
      </rPr>
      <t>Q50</t>
    </r>
  </si>
  <si>
    <t>Cambio de tela (Semitransparente, screen con fibra de vidrio - (36% Fibra de vidrio, 64% PVC).</t>
  </si>
  <si>
    <r>
      <t>m</t>
    </r>
    <r>
      <rPr>
        <vertAlign val="superscript"/>
        <sz val="11"/>
        <rFont val="Arial"/>
        <family val="2"/>
      </rPr>
      <t xml:space="preserve">2 </t>
    </r>
  </si>
  <si>
    <t>Perfilar bordes de la tela y nivelación de la cortina para garantizar el funcionamiento, y ampliar la vida util cortina.</t>
  </si>
  <si>
    <t>Transporte de personal, equipos e insumos - Cartago</t>
  </si>
  <si>
    <t>Dia</t>
  </si>
  <si>
    <t>Transporte de personal, equipos e insumos - Buenaventura</t>
  </si>
  <si>
    <r>
      <t xml:space="preserve">Observaciones:                                                                                                                                                                                                                            
</t>
    </r>
    <r>
      <rPr>
        <b/>
        <sz val="11"/>
        <rFont val="Arial Narrow"/>
        <family val="2"/>
      </rPr>
      <t xml:space="preserve">  * </t>
    </r>
    <r>
      <rPr>
        <sz val="11"/>
        <rFont val="Arial Narrow"/>
        <family val="2"/>
      </rPr>
      <t>La unidad de pago del lavado debe ser por unidad.</t>
    </r>
    <r>
      <rPr>
        <sz val="11"/>
        <color rgb="FF000000"/>
        <rFont val="Arial Narrow"/>
        <family val="2"/>
      </rPr>
      <t xml:space="preserve">
  </t>
    </r>
    <r>
      <rPr>
        <b/>
        <sz val="11"/>
        <color rgb="FF000000"/>
        <rFont val="Arial Narrow"/>
        <family val="2"/>
      </rPr>
      <t>*</t>
    </r>
    <r>
      <rPr>
        <sz val="11"/>
        <color rgb="FF000000"/>
        <rFont val="Arial Narrow"/>
        <family val="2"/>
      </rPr>
      <t xml:space="preserve"> Los items de logistica (Buenaventura y Cartago) se deben cosiderar para la eventualidad de requerir el bien/servicio en esa territorialidad.
 * El lavado de cortina incluye el desmonte y reinstalación de la cortina, lubricación de eje y/o revisión del sistema de control.                                                
 * El item 2,1 debe ser un sistema de control debe ser original de la marca Hunter Duoglas de referencia Q50.                                                                                  
* El Item 2,2 es tela de Screen con fibra de vidrio - (36% Fibra de vidrio, 64% PVC). Pago por metro cuadrado instalado.
 * Para la presentacion de la oferta,se debe diligenciar este formato aplicando las observaciones y la ficha técnica que forma parte de este proceso.
* La oferta debe comprender todos los costo directos e indirectos y las imputaciones fiscales propias de la compra pública (ESTAMPILLA UCEVA 0,5%; ESTAMPILLA UNIPACÍFICO 0,5%; RETEFUENTE 4%; RETEIVA 15%; RETEICA 10 sobre 1000 Cali</t>
    </r>
  </si>
  <si>
    <t>COTIZACIÓN 1</t>
  </si>
  <si>
    <t>COTIZACIÓN 2</t>
  </si>
  <si>
    <t>COTIZACIÓN 3</t>
  </si>
  <si>
    <t>Transporte de personal, equipos e insumos</t>
  </si>
  <si>
    <t>TOTALES PORTAFOLIO POR UNIDAD DE MEDIDA</t>
  </si>
  <si>
    <t>CARACTERÍSTICAS TÉCNICAS</t>
  </si>
  <si>
    <t>Menor Vr.</t>
  </si>
  <si>
    <t xml:space="preserve">Mayor Vr </t>
  </si>
  <si>
    <t>FORMATO COTIZACIÓN</t>
  </si>
  <si>
    <t>Zpacios</t>
  </si>
  <si>
    <t>A Lavar muebles</t>
  </si>
  <si>
    <t>Decoración Norte</t>
  </si>
  <si>
    <t>Cotización 4</t>
  </si>
  <si>
    <t>Cotización 1</t>
  </si>
  <si>
    <t>Cotización 2</t>
  </si>
  <si>
    <t>Cotización 3</t>
  </si>
  <si>
    <t>Cotizacíon 5</t>
  </si>
  <si>
    <t xml:space="preserve">Cortinas y persianas Horizonte </t>
  </si>
  <si>
    <t xml:space="preserve">Cortinas y persiana Alfaguara </t>
  </si>
  <si>
    <t>COTIZACIONES</t>
  </si>
  <si>
    <t>Cotización 2 SIP</t>
  </si>
  <si>
    <t>COTIZACIÓN 4</t>
  </si>
  <si>
    <t>Cotización 5</t>
  </si>
  <si>
    <t>COTIZACIÓN 5</t>
  </si>
  <si>
    <t>Vr Media Baja</t>
  </si>
  <si>
    <t>Vr Media alta</t>
  </si>
  <si>
    <t>Promedio para baja</t>
  </si>
  <si>
    <t>Promedio para alta</t>
  </si>
  <si>
    <t>N/A</t>
  </si>
  <si>
    <t>Solo se usan las cotizaciones 1 y 3, calculando el promedio, para no generar desviación que genere un comportamiento anormal de mercado</t>
  </si>
  <si>
    <t>PROCESO MANTENIMIENTO PREVENTIVO Y CORRECTIVO DE CORTINAS ENRROLLABLES (Ver observaciones en la parte de abajo)</t>
  </si>
  <si>
    <t>Vr Promedio
PRECIO TECHO</t>
  </si>
  <si>
    <t>Los precios techo aquí fijados deberán ser tenidos en cuenta al momento de la elaboración de la ferta económica, toda vez que en caso de superarse se incurrirá en casual de rechazo al tenor de lo dispuesto en la Invitación Pública.</t>
  </si>
  <si>
    <t xml:space="preserve">PROCESO MÍNIMA CUANTÍA NO. FGN-RP-MC-0039-2025  
COMPLEMENTO ESTUDIO DEL SECTOR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</si>
</sst>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quot;$&quot;\ * #,##0.00_-;_-&quot;$&quot;\ * &quot;-&quot;??_-;_-@_-"/>
    <numFmt numFmtId="164" formatCode="0.0"/>
  </numFmts>
  <fonts count="21" x14ac:knownFonts="1">
    <font>
      <sz val="11"/>
      <color theme="1"/>
      <name val="Calibri"/>
      <family val="2"/>
      <scheme val="minor"/>
    </font>
    <font>
      <sz val="11"/>
      <color theme="1"/>
      <name val="Calibri"/>
      <family val="2"/>
      <scheme val="minor"/>
    </font>
    <font>
      <sz val="11"/>
      <color rgb="FF000000"/>
      <name val="Arial Narrow"/>
      <family val="2"/>
    </font>
    <font>
      <sz val="20"/>
      <name val="Arial"/>
      <family val="2"/>
    </font>
    <font>
      <sz val="11"/>
      <name val="Arial Narrow"/>
      <family val="2"/>
    </font>
    <font>
      <b/>
      <sz val="14"/>
      <name val="Arial Narrow"/>
      <family val="2"/>
    </font>
    <font>
      <b/>
      <sz val="11"/>
      <name val="Arial"/>
      <family val="2"/>
    </font>
    <font>
      <b/>
      <sz val="10"/>
      <color rgb="FF000000"/>
      <name val="Arial"/>
      <family val="2"/>
    </font>
    <font>
      <sz val="12"/>
      <color theme="1"/>
      <name val="Arial Narrow"/>
      <family val="2"/>
    </font>
    <font>
      <sz val="11"/>
      <name val="Arial"/>
      <family val="2"/>
    </font>
    <font>
      <b/>
      <sz val="11"/>
      <color rgb="FF000000"/>
      <name val="Arial"/>
      <family val="2"/>
    </font>
    <font>
      <sz val="12"/>
      <name val="Arial Narrow"/>
      <family val="2"/>
    </font>
    <font>
      <b/>
      <sz val="12"/>
      <name val="Arial Narrow"/>
      <family val="2"/>
    </font>
    <font>
      <vertAlign val="superscript"/>
      <sz val="11"/>
      <name val="Arial"/>
      <family val="2"/>
    </font>
    <font>
      <b/>
      <sz val="11"/>
      <color rgb="FF000000"/>
      <name val="Arial Narrow"/>
      <family val="2"/>
    </font>
    <font>
      <b/>
      <sz val="11"/>
      <name val="Arial Narrow"/>
      <family val="2"/>
    </font>
    <font>
      <b/>
      <sz val="12"/>
      <color rgb="FF000000"/>
      <name val="Arial Narrow"/>
      <family val="2"/>
    </font>
    <font>
      <b/>
      <sz val="14"/>
      <color rgb="FF000000"/>
      <name val="Arial Narrow"/>
      <family val="2"/>
    </font>
    <font>
      <sz val="12"/>
      <color rgb="FF000000"/>
      <name val="Arial Narrow"/>
      <family val="2"/>
    </font>
    <font>
      <b/>
      <sz val="18"/>
      <name val="Arial"/>
      <family val="2"/>
    </font>
    <font>
      <b/>
      <sz val="16"/>
      <color rgb="FF000000"/>
      <name val="Arial Narrow"/>
      <family val="2"/>
    </font>
  </fonts>
  <fills count="15">
    <fill>
      <patternFill patternType="none"/>
    </fill>
    <fill>
      <patternFill patternType="gray125"/>
    </fill>
    <fill>
      <patternFill patternType="solid">
        <fgColor theme="0" tint="-0.14999847407452621"/>
        <bgColor indexed="64"/>
      </patternFill>
    </fill>
    <fill>
      <patternFill patternType="solid">
        <fgColor theme="3" tint="0.749992370372631"/>
        <bgColor indexed="64"/>
      </patternFill>
    </fill>
    <fill>
      <patternFill patternType="solid">
        <fgColor rgb="FFC0C0C0"/>
      </patternFill>
    </fill>
    <fill>
      <patternFill patternType="solid">
        <fgColor rgb="FFBEBEBE"/>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rgb="FFFFC000"/>
        <bgColor indexed="64"/>
      </patternFill>
    </fill>
    <fill>
      <patternFill patternType="solid">
        <fgColor rgb="FFFFFF00"/>
        <bgColor indexed="64"/>
      </patternFill>
    </fill>
    <fill>
      <patternFill patternType="solid">
        <fgColor theme="4" tint="0.59999389629810485"/>
        <bgColor indexed="64"/>
      </patternFill>
    </fill>
    <fill>
      <patternFill patternType="solid">
        <fgColor rgb="FF00B0F0"/>
        <bgColor indexed="64"/>
      </patternFill>
    </fill>
  </fills>
  <borders count="32">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right style="thin">
        <color indexed="64"/>
      </right>
      <top/>
      <bottom/>
      <diagonal/>
    </border>
  </borders>
  <cellStyleXfs count="2">
    <xf numFmtId="0" fontId="0" fillId="0" borderId="0"/>
    <xf numFmtId="44" fontId="1" fillId="0" borderId="0" applyFont="0" applyFill="0" applyBorder="0" applyAlignment="0" applyProtection="0"/>
  </cellStyleXfs>
  <cellXfs count="166">
    <xf numFmtId="0" fontId="0" fillId="0" borderId="0" xfId="0"/>
    <xf numFmtId="0" fontId="2" fillId="0" borderId="0" xfId="0" applyFont="1" applyAlignment="1">
      <alignment horizontal="center" vertical="center"/>
    </xf>
    <xf numFmtId="0" fontId="2" fillId="0" borderId="0" xfId="0" applyFont="1" applyAlignment="1">
      <alignment horizontal="left" vertical="center"/>
    </xf>
    <xf numFmtId="0" fontId="4" fillId="0" borderId="0" xfId="0" applyFont="1" applyAlignment="1">
      <alignment horizontal="right" wrapText="1"/>
    </xf>
    <xf numFmtId="0" fontId="6" fillId="4" borderId="4" xfId="0" applyFont="1" applyFill="1" applyBorder="1" applyAlignment="1">
      <alignment horizontal="center" vertical="center" wrapText="1"/>
    </xf>
    <xf numFmtId="0" fontId="6" fillId="5" borderId="4" xfId="0" applyFont="1" applyFill="1" applyBorder="1" applyAlignment="1">
      <alignment horizontal="center" vertical="center" wrapText="1"/>
    </xf>
    <xf numFmtId="1" fontId="7" fillId="5" borderId="4" xfId="0" applyNumberFormat="1" applyFont="1" applyFill="1" applyBorder="1" applyAlignment="1">
      <alignment horizontal="center" vertical="center" shrinkToFit="1"/>
    </xf>
    <xf numFmtId="164" fontId="7" fillId="0" borderId="4" xfId="0" applyNumberFormat="1" applyFont="1" applyBorder="1" applyAlignment="1">
      <alignment horizontal="center" vertical="center" shrinkToFit="1"/>
    </xf>
    <xf numFmtId="0" fontId="8" fillId="0" borderId="4" xfId="0" applyFont="1" applyBorder="1" applyAlignment="1">
      <alignment vertical="center"/>
    </xf>
    <xf numFmtId="0" fontId="11" fillId="0" borderId="4" xfId="0" applyFont="1" applyBorder="1" applyAlignment="1">
      <alignment horizontal="left" vertical="center" wrapText="1"/>
    </xf>
    <xf numFmtId="0" fontId="9" fillId="0" borderId="4" xfId="0" applyFont="1" applyBorder="1" applyAlignment="1">
      <alignment horizontal="center" vertical="center" wrapText="1"/>
    </xf>
    <xf numFmtId="1" fontId="10" fillId="0" borderId="4" xfId="0" applyNumberFormat="1" applyFont="1" applyBorder="1" applyAlignment="1">
      <alignment horizontal="center" vertical="center" shrinkToFit="1"/>
    </xf>
    <xf numFmtId="164" fontId="7" fillId="0" borderId="0" xfId="0" applyNumberFormat="1" applyFont="1" applyAlignment="1">
      <alignment horizontal="center" vertical="center" shrinkToFit="1"/>
    </xf>
    <xf numFmtId="0" fontId="11" fillId="0" borderId="0" xfId="0" applyFont="1" applyAlignment="1">
      <alignment horizontal="left" vertical="center" wrapText="1"/>
    </xf>
    <xf numFmtId="0" fontId="9" fillId="0" borderId="0" xfId="0" applyFont="1" applyAlignment="1">
      <alignment horizontal="center" vertical="center" wrapText="1"/>
    </xf>
    <xf numFmtId="1" fontId="10" fillId="0" borderId="0" xfId="0" applyNumberFormat="1" applyFont="1" applyAlignment="1">
      <alignment horizontal="center" vertical="center" shrinkToFit="1"/>
    </xf>
    <xf numFmtId="3" fontId="10" fillId="0" borderId="0" xfId="0" applyNumberFormat="1" applyFont="1" applyAlignment="1">
      <alignment horizontal="center" vertical="center" shrinkToFit="1"/>
    </xf>
    <xf numFmtId="44" fontId="10" fillId="0" borderId="0" xfId="1" applyFont="1" applyBorder="1" applyAlignment="1">
      <alignment vertical="center" shrinkToFit="1"/>
    </xf>
    <xf numFmtId="3" fontId="10" fillId="6" borderId="4" xfId="0" applyNumberFormat="1" applyFont="1" applyFill="1" applyBorder="1" applyAlignment="1">
      <alignment horizontal="center" vertical="center" shrinkToFit="1"/>
    </xf>
    <xf numFmtId="44" fontId="10" fillId="6" borderId="4" xfId="1" applyFont="1" applyFill="1" applyBorder="1" applyAlignment="1">
      <alignment vertical="center" shrinkToFit="1"/>
    </xf>
    <xf numFmtId="3" fontId="10" fillId="7" borderId="4" xfId="0" applyNumberFormat="1" applyFont="1" applyFill="1" applyBorder="1" applyAlignment="1">
      <alignment horizontal="center" vertical="center" shrinkToFit="1"/>
    </xf>
    <xf numFmtId="44" fontId="10" fillId="7" borderId="4" xfId="1" applyFont="1" applyFill="1" applyBorder="1" applyAlignment="1">
      <alignment vertical="center" shrinkToFit="1"/>
    </xf>
    <xf numFmtId="3" fontId="10" fillId="8" borderId="4" xfId="0" applyNumberFormat="1" applyFont="1" applyFill="1" applyBorder="1" applyAlignment="1">
      <alignment horizontal="center" vertical="center" shrinkToFit="1"/>
    </xf>
    <xf numFmtId="44" fontId="10" fillId="8" borderId="4" xfId="1" applyFont="1" applyFill="1" applyBorder="1" applyAlignment="1">
      <alignment vertical="center" shrinkToFit="1"/>
    </xf>
    <xf numFmtId="44" fontId="10" fillId="6" borderId="4" xfId="1" applyFont="1" applyFill="1" applyBorder="1" applyAlignment="1">
      <alignment horizontal="center" vertical="center" shrinkToFit="1"/>
    </xf>
    <xf numFmtId="44" fontId="10" fillId="7" borderId="4" xfId="1" applyFont="1" applyFill="1" applyBorder="1" applyAlignment="1">
      <alignment horizontal="center" vertical="center" shrinkToFit="1"/>
    </xf>
    <xf numFmtId="44" fontId="10" fillId="8" borderId="4" xfId="1" applyFont="1" applyFill="1" applyBorder="1" applyAlignment="1">
      <alignment horizontal="center" vertical="center" shrinkToFit="1"/>
    </xf>
    <xf numFmtId="0" fontId="6" fillId="4" borderId="17" xfId="0" applyFont="1" applyFill="1" applyBorder="1" applyAlignment="1">
      <alignment horizontal="center" vertical="center" wrapText="1"/>
    </xf>
    <xf numFmtId="0" fontId="14" fillId="0" borderId="0" xfId="0" applyFont="1" applyAlignment="1">
      <alignment horizontal="center" vertical="center" wrapText="1"/>
    </xf>
    <xf numFmtId="0" fontId="14" fillId="7" borderId="4" xfId="0" applyFont="1" applyFill="1" applyBorder="1" applyAlignment="1">
      <alignment vertical="center" wrapText="1"/>
    </xf>
    <xf numFmtId="0" fontId="14" fillId="8" borderId="4" xfId="0" applyFont="1" applyFill="1" applyBorder="1" applyAlignment="1">
      <alignment vertical="center" wrapText="1"/>
    </xf>
    <xf numFmtId="0" fontId="14" fillId="0" borderId="4" xfId="0" applyFont="1" applyBorder="1" applyAlignment="1">
      <alignment horizontal="left" vertical="center"/>
    </xf>
    <xf numFmtId="0" fontId="14" fillId="6" borderId="18" xfId="0" applyFont="1" applyFill="1" applyBorder="1" applyAlignment="1">
      <alignment vertical="center" wrapText="1"/>
    </xf>
    <xf numFmtId="0" fontId="18" fillId="0" borderId="0" xfId="0" applyFont="1" applyAlignment="1">
      <alignment horizontal="center" vertical="center"/>
    </xf>
    <xf numFmtId="0" fontId="18" fillId="0" borderId="0" xfId="0" applyFont="1" applyAlignment="1">
      <alignment horizontal="left" vertical="center"/>
    </xf>
    <xf numFmtId="0" fontId="16" fillId="11" borderId="1" xfId="0" applyFont="1" applyFill="1" applyBorder="1" applyAlignment="1">
      <alignment horizontal="left" vertical="center"/>
    </xf>
    <xf numFmtId="3" fontId="2" fillId="0" borderId="0" xfId="0" applyNumberFormat="1" applyFont="1" applyAlignment="1">
      <alignment horizontal="left" vertical="center"/>
    </xf>
    <xf numFmtId="1" fontId="10" fillId="0" borderId="14" xfId="0" applyNumberFormat="1" applyFont="1" applyBorder="1" applyAlignment="1">
      <alignment horizontal="center" vertical="center" shrinkToFit="1"/>
    </xf>
    <xf numFmtId="3" fontId="10" fillId="0" borderId="4" xfId="0" applyNumberFormat="1" applyFont="1" applyBorder="1" applyAlignment="1">
      <alignment horizontal="center" vertical="center" shrinkToFit="1"/>
    </xf>
    <xf numFmtId="3" fontId="10" fillId="0" borderId="4" xfId="0" applyNumberFormat="1" applyFont="1" applyFill="1" applyBorder="1" applyAlignment="1">
      <alignment horizontal="center" vertical="center" shrinkToFit="1"/>
    </xf>
    <xf numFmtId="44" fontId="10" fillId="0" borderId="4" xfId="1" applyFont="1" applyFill="1" applyBorder="1" applyAlignment="1">
      <alignment vertical="center" shrinkToFit="1"/>
    </xf>
    <xf numFmtId="44" fontId="10" fillId="0" borderId="4" xfId="1" applyFont="1" applyFill="1" applyBorder="1" applyAlignment="1">
      <alignment horizontal="center" vertical="center" shrinkToFit="1"/>
    </xf>
    <xf numFmtId="0" fontId="14" fillId="12" borderId="4" xfId="0" applyFont="1" applyFill="1" applyBorder="1" applyAlignment="1">
      <alignment horizontal="center" vertical="center"/>
    </xf>
    <xf numFmtId="0" fontId="8" fillId="0" borderId="18" xfId="0" applyFont="1" applyBorder="1" applyAlignment="1">
      <alignment vertical="center"/>
    </xf>
    <xf numFmtId="0" fontId="8" fillId="0" borderId="23" xfId="0" applyFont="1" applyBorder="1" applyAlignment="1">
      <alignment vertical="center"/>
    </xf>
    <xf numFmtId="0" fontId="11" fillId="0" borderId="18" xfId="0" applyFont="1" applyBorder="1" applyAlignment="1">
      <alignment horizontal="left" vertical="center" wrapText="1"/>
    </xf>
    <xf numFmtId="0" fontId="9" fillId="0" borderId="18" xfId="0" applyFont="1" applyBorder="1" applyAlignment="1">
      <alignment horizontal="center" vertical="center" wrapText="1"/>
    </xf>
    <xf numFmtId="1" fontId="10" fillId="0" borderId="18" xfId="0" applyNumberFormat="1" applyFont="1" applyBorder="1" applyAlignment="1">
      <alignment horizontal="center" vertical="center" shrinkToFit="1"/>
    </xf>
    <xf numFmtId="3" fontId="10" fillId="6" borderId="18" xfId="0" applyNumberFormat="1" applyFont="1" applyFill="1" applyBorder="1" applyAlignment="1">
      <alignment horizontal="center" vertical="center" shrinkToFit="1"/>
    </xf>
    <xf numFmtId="44" fontId="10" fillId="6" borderId="18" xfId="1" applyFont="1" applyFill="1" applyBorder="1" applyAlignment="1">
      <alignment vertical="center" shrinkToFit="1"/>
    </xf>
    <xf numFmtId="3" fontId="10" fillId="7" borderId="18" xfId="0" applyNumberFormat="1" applyFont="1" applyFill="1" applyBorder="1" applyAlignment="1">
      <alignment horizontal="center" vertical="center" shrinkToFit="1"/>
    </xf>
    <xf numFmtId="44" fontId="10" fillId="7" borderId="18" xfId="1" applyFont="1" applyFill="1" applyBorder="1" applyAlignment="1">
      <alignment vertical="center" shrinkToFit="1"/>
    </xf>
    <xf numFmtId="3" fontId="10" fillId="8" borderId="18" xfId="0" applyNumberFormat="1" applyFont="1" applyFill="1" applyBorder="1" applyAlignment="1">
      <alignment horizontal="center" vertical="center" shrinkToFit="1"/>
    </xf>
    <xf numFmtId="44" fontId="10" fillId="8" borderId="18" xfId="1" applyFont="1" applyFill="1" applyBorder="1" applyAlignment="1">
      <alignment vertical="center" shrinkToFit="1"/>
    </xf>
    <xf numFmtId="164" fontId="7" fillId="0" borderId="23" xfId="0" applyNumberFormat="1" applyFont="1" applyBorder="1" applyAlignment="1">
      <alignment horizontal="center" vertical="center" shrinkToFit="1"/>
    </xf>
    <xf numFmtId="0" fontId="11" fillId="0" borderId="23" xfId="0" applyFont="1" applyBorder="1" applyAlignment="1">
      <alignment horizontal="left" vertical="center" wrapText="1"/>
    </xf>
    <xf numFmtId="0" fontId="9" fillId="0" borderId="23" xfId="0" applyFont="1" applyBorder="1" applyAlignment="1">
      <alignment horizontal="center" vertical="center" wrapText="1"/>
    </xf>
    <xf numFmtId="1" fontId="10" fillId="0" borderId="23" xfId="0" applyNumberFormat="1" applyFont="1" applyBorder="1" applyAlignment="1">
      <alignment horizontal="center" vertical="center" shrinkToFit="1"/>
    </xf>
    <xf numFmtId="3" fontId="10" fillId="6" borderId="23" xfId="0" applyNumberFormat="1" applyFont="1" applyFill="1" applyBorder="1" applyAlignment="1">
      <alignment horizontal="center" vertical="center" shrinkToFit="1"/>
    </xf>
    <xf numFmtId="44" fontId="10" fillId="6" borderId="23" xfId="1" applyFont="1" applyFill="1" applyBorder="1" applyAlignment="1">
      <alignment vertical="center" shrinkToFit="1"/>
    </xf>
    <xf numFmtId="3" fontId="10" fillId="7" borderId="23" xfId="0" applyNumberFormat="1" applyFont="1" applyFill="1" applyBorder="1" applyAlignment="1">
      <alignment horizontal="center" vertical="center" shrinkToFit="1"/>
    </xf>
    <xf numFmtId="44" fontId="10" fillId="7" borderId="23" xfId="1" applyFont="1" applyFill="1" applyBorder="1" applyAlignment="1">
      <alignment vertical="center" shrinkToFit="1"/>
    </xf>
    <xf numFmtId="3" fontId="10" fillId="8" borderId="23" xfId="0" applyNumberFormat="1" applyFont="1" applyFill="1" applyBorder="1" applyAlignment="1">
      <alignment horizontal="center" vertical="center" shrinkToFit="1"/>
    </xf>
    <xf numFmtId="44" fontId="10" fillId="8" borderId="23" xfId="1" applyFont="1" applyFill="1" applyBorder="1" applyAlignment="1">
      <alignment vertical="center" shrinkToFit="1"/>
    </xf>
    <xf numFmtId="164" fontId="7" fillId="0" borderId="18" xfId="0" applyNumberFormat="1" applyFont="1" applyBorder="1" applyAlignment="1">
      <alignment horizontal="center" vertical="center" shrinkToFit="1"/>
    </xf>
    <xf numFmtId="44" fontId="14" fillId="12" borderId="4" xfId="0" applyNumberFormat="1" applyFont="1" applyFill="1" applyBorder="1" applyAlignment="1">
      <alignment horizontal="left" vertical="center"/>
    </xf>
    <xf numFmtId="44" fontId="2" fillId="0" borderId="0" xfId="0" applyNumberFormat="1" applyFont="1" applyAlignment="1">
      <alignment horizontal="center" vertical="center"/>
    </xf>
    <xf numFmtId="0" fontId="14" fillId="13" borderId="4" xfId="0" applyFont="1" applyFill="1" applyBorder="1" applyAlignment="1">
      <alignment horizontal="center" vertical="center" wrapText="1"/>
    </xf>
    <xf numFmtId="44" fontId="2" fillId="0" borderId="4" xfId="0" applyNumberFormat="1" applyFont="1" applyBorder="1" applyAlignment="1">
      <alignment horizontal="center" vertical="center"/>
    </xf>
    <xf numFmtId="44" fontId="14" fillId="11" borderId="4" xfId="0" applyNumberFormat="1" applyFont="1" applyFill="1" applyBorder="1" applyAlignment="1">
      <alignment horizontal="left" vertical="center"/>
    </xf>
    <xf numFmtId="44" fontId="14" fillId="12" borderId="14" xfId="0" applyNumberFormat="1" applyFont="1" applyFill="1" applyBorder="1" applyAlignment="1">
      <alignment horizontal="left" vertical="center"/>
    </xf>
    <xf numFmtId="0" fontId="14" fillId="12" borderId="14" xfId="0" applyFont="1" applyFill="1" applyBorder="1" applyAlignment="1">
      <alignment horizontal="center" vertical="center"/>
    </xf>
    <xf numFmtId="44" fontId="16" fillId="14" borderId="25" xfId="0" applyNumberFormat="1" applyFont="1" applyFill="1" applyBorder="1" applyAlignment="1">
      <alignment horizontal="left" vertical="center"/>
    </xf>
    <xf numFmtId="44" fontId="10" fillId="8" borderId="18" xfId="1" applyFont="1" applyFill="1" applyBorder="1" applyAlignment="1">
      <alignment horizontal="center" vertical="center" shrinkToFit="1"/>
    </xf>
    <xf numFmtId="44" fontId="10" fillId="8" borderId="4" xfId="1" applyFont="1" applyFill="1" applyBorder="1" applyAlignment="1">
      <alignment horizontal="center" vertical="center" shrinkToFit="1"/>
    </xf>
    <xf numFmtId="44" fontId="10" fillId="8" borderId="23" xfId="1" applyFont="1" applyFill="1" applyBorder="1" applyAlignment="1">
      <alignment horizontal="center" vertical="center" shrinkToFit="1"/>
    </xf>
    <xf numFmtId="0" fontId="3" fillId="2" borderId="4" xfId="0" applyFont="1" applyFill="1" applyBorder="1" applyAlignment="1">
      <alignment horizontal="center" vertical="center" wrapText="1"/>
    </xf>
    <xf numFmtId="0" fontId="14" fillId="13" borderId="17" xfId="0" applyFont="1" applyFill="1" applyBorder="1" applyAlignment="1">
      <alignment horizontal="left" vertical="top" wrapText="1"/>
    </xf>
    <xf numFmtId="0" fontId="6" fillId="4" borderId="4"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14" fillId="2" borderId="4" xfId="0" applyFont="1" applyFill="1" applyBorder="1" applyAlignment="1">
      <alignment horizontal="center" vertical="center"/>
    </xf>
    <xf numFmtId="0" fontId="14" fillId="2" borderId="24" xfId="0" applyFont="1" applyFill="1" applyBorder="1" applyAlignment="1">
      <alignment horizontal="center" vertical="center"/>
    </xf>
    <xf numFmtId="44" fontId="16" fillId="14" borderId="5" xfId="0" applyNumberFormat="1" applyFont="1" applyFill="1" applyBorder="1" applyAlignment="1">
      <alignment horizontal="center" vertical="center"/>
    </xf>
    <xf numFmtId="44" fontId="16" fillId="14" borderId="8" xfId="0" applyNumberFormat="1" applyFont="1" applyFill="1" applyBorder="1" applyAlignment="1">
      <alignment horizontal="center" vertical="center"/>
    </xf>
    <xf numFmtId="44" fontId="16" fillId="14" borderId="10" xfId="0" applyNumberFormat="1" applyFont="1" applyFill="1" applyBorder="1" applyAlignment="1">
      <alignment horizontal="center" vertical="center"/>
    </xf>
    <xf numFmtId="44" fontId="14" fillId="12" borderId="23" xfId="0" applyNumberFormat="1" applyFont="1" applyFill="1" applyBorder="1" applyAlignment="1">
      <alignment horizontal="center" vertical="center"/>
    </xf>
    <xf numFmtId="44" fontId="14" fillId="12" borderId="24" xfId="0" applyNumberFormat="1" applyFont="1" applyFill="1" applyBorder="1" applyAlignment="1">
      <alignment horizontal="center" vertical="center"/>
    </xf>
    <xf numFmtId="44" fontId="14" fillId="12" borderId="26" xfId="0" applyNumberFormat="1" applyFont="1" applyFill="1" applyBorder="1" applyAlignment="1">
      <alignment horizontal="center" vertical="center"/>
    </xf>
    <xf numFmtId="44" fontId="14" fillId="12" borderId="22" xfId="0" applyNumberFormat="1" applyFont="1" applyFill="1" applyBorder="1" applyAlignment="1">
      <alignment horizontal="center" vertical="center"/>
    </xf>
    <xf numFmtId="0" fontId="5" fillId="3" borderId="19"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5" fillId="3" borderId="21" xfId="0" applyFont="1" applyFill="1" applyBorder="1" applyAlignment="1">
      <alignment horizontal="center" vertical="center" wrapText="1"/>
    </xf>
    <xf numFmtId="0" fontId="14" fillId="12" borderId="18" xfId="0" applyFont="1" applyFill="1" applyBorder="1" applyAlignment="1">
      <alignment horizontal="center" vertical="center"/>
    </xf>
    <xf numFmtId="0" fontId="14" fillId="12" borderId="4" xfId="0" applyFont="1" applyFill="1" applyBorder="1" applyAlignment="1">
      <alignment horizontal="center" vertical="center"/>
    </xf>
    <xf numFmtId="0" fontId="14" fillId="12" borderId="15" xfId="0" applyFont="1" applyFill="1" applyBorder="1" applyAlignment="1">
      <alignment horizontal="center" vertical="center"/>
    </xf>
    <xf numFmtId="0" fontId="14" fillId="12" borderId="14" xfId="0" applyFont="1" applyFill="1" applyBorder="1" applyAlignment="1">
      <alignment horizontal="center" vertical="center"/>
    </xf>
    <xf numFmtId="0" fontId="16" fillId="14" borderId="28" xfId="0" applyFont="1" applyFill="1" applyBorder="1" applyAlignment="1">
      <alignment horizontal="center" vertical="center" wrapText="1"/>
    </xf>
    <xf numFmtId="0" fontId="16" fillId="14" borderId="29" xfId="0" applyFont="1" applyFill="1" applyBorder="1" applyAlignment="1">
      <alignment horizontal="center" vertical="center"/>
    </xf>
    <xf numFmtId="0" fontId="6" fillId="4" borderId="23" xfId="0" applyFont="1" applyFill="1" applyBorder="1" applyAlignment="1">
      <alignment horizontal="center" vertical="center" wrapText="1"/>
    </xf>
    <xf numFmtId="0" fontId="6" fillId="4" borderId="22" xfId="0" applyFont="1" applyFill="1" applyBorder="1" applyAlignment="1">
      <alignment horizontal="center" vertical="center" wrapText="1"/>
    </xf>
    <xf numFmtId="0" fontId="14" fillId="8" borderId="18" xfId="0" applyFont="1" applyFill="1" applyBorder="1" applyAlignment="1">
      <alignment horizontal="center" vertical="center" wrapText="1"/>
    </xf>
    <xf numFmtId="0" fontId="14" fillId="0" borderId="5" xfId="0" applyFont="1" applyBorder="1" applyAlignment="1">
      <alignment horizontal="left" vertical="center" wrapText="1"/>
    </xf>
    <xf numFmtId="0" fontId="14" fillId="0" borderId="6" xfId="0" applyFont="1" applyBorder="1" applyAlignment="1">
      <alignment horizontal="left" vertical="center" wrapText="1"/>
    </xf>
    <xf numFmtId="0" fontId="14" fillId="0" borderId="7" xfId="0" applyFont="1" applyBorder="1" applyAlignment="1">
      <alignment horizontal="left" vertical="center" wrapText="1"/>
    </xf>
    <xf numFmtId="0" fontId="14" fillId="0" borderId="8" xfId="0" applyFont="1" applyBorder="1" applyAlignment="1">
      <alignment horizontal="left" vertical="center" wrapText="1"/>
    </xf>
    <xf numFmtId="0" fontId="14" fillId="0" borderId="0" xfId="0" applyFont="1" applyAlignment="1">
      <alignment horizontal="left" vertical="center" wrapText="1"/>
    </xf>
    <xf numFmtId="0" fontId="14" fillId="0" borderId="9" xfId="0" applyFont="1" applyBorder="1" applyAlignment="1">
      <alignment horizontal="left" vertical="center" wrapText="1"/>
    </xf>
    <xf numFmtId="0" fontId="14" fillId="0" borderId="10" xfId="0" applyFont="1" applyBorder="1" applyAlignment="1">
      <alignment horizontal="left" vertical="center" wrapText="1"/>
    </xf>
    <xf numFmtId="0" fontId="14" fillId="0" borderId="11" xfId="0" applyFont="1" applyBorder="1" applyAlignment="1">
      <alignment horizontal="left" vertical="center" wrapText="1"/>
    </xf>
    <xf numFmtId="0" fontId="14" fillId="0" borderId="12" xfId="0" applyFont="1" applyBorder="1" applyAlignment="1">
      <alignment horizontal="left" vertical="center" wrapText="1"/>
    </xf>
    <xf numFmtId="0" fontId="14" fillId="6" borderId="18" xfId="0" applyFont="1" applyFill="1" applyBorder="1" applyAlignment="1">
      <alignment horizontal="center" vertical="center" wrapText="1"/>
    </xf>
    <xf numFmtId="0" fontId="14" fillId="7" borderId="18" xfId="0" applyFont="1" applyFill="1" applyBorder="1" applyAlignment="1">
      <alignment horizontal="center" vertical="center" wrapText="1"/>
    </xf>
    <xf numFmtId="44" fontId="10" fillId="7" borderId="18" xfId="1" applyFont="1" applyFill="1" applyBorder="1" applyAlignment="1">
      <alignment horizontal="center" vertical="center" shrinkToFit="1"/>
    </xf>
    <xf numFmtId="44" fontId="10" fillId="7" borderId="4" xfId="1" applyFont="1" applyFill="1" applyBorder="1" applyAlignment="1">
      <alignment horizontal="center" vertical="center" shrinkToFit="1"/>
    </xf>
    <xf numFmtId="44" fontId="10" fillId="7" borderId="23" xfId="1" applyFont="1" applyFill="1" applyBorder="1" applyAlignment="1">
      <alignment horizontal="center" vertical="center" shrinkToFit="1"/>
    </xf>
    <xf numFmtId="44" fontId="10" fillId="6" borderId="18" xfId="1" applyFont="1" applyFill="1" applyBorder="1" applyAlignment="1">
      <alignment horizontal="center" vertical="center" shrinkToFit="1"/>
    </xf>
    <xf numFmtId="44" fontId="10" fillId="6" borderId="4" xfId="1" applyFont="1" applyFill="1" applyBorder="1" applyAlignment="1">
      <alignment horizontal="center" vertical="center" shrinkToFit="1"/>
    </xf>
    <xf numFmtId="44" fontId="10" fillId="6" borderId="23" xfId="1" applyFont="1" applyFill="1" applyBorder="1" applyAlignment="1">
      <alignment horizontal="center" vertical="center" shrinkToFit="1"/>
    </xf>
    <xf numFmtId="164" fontId="7" fillId="9" borderId="0" xfId="0" applyNumberFormat="1" applyFont="1" applyFill="1" applyAlignment="1">
      <alignment horizontal="center" vertical="center" shrinkToFit="1"/>
    </xf>
    <xf numFmtId="0" fontId="14" fillId="2" borderId="16" xfId="0" applyFont="1" applyFill="1" applyBorder="1" applyAlignment="1">
      <alignment horizontal="center" vertical="center" wrapText="1"/>
    </xf>
    <xf numFmtId="0" fontId="14" fillId="2" borderId="27"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9" fillId="0" borderId="18"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3" xfId="0" applyFont="1" applyBorder="1" applyAlignment="1">
      <alignment horizontal="center" vertical="center" wrapText="1"/>
    </xf>
    <xf numFmtId="1" fontId="10" fillId="0" borderId="18" xfId="0" applyNumberFormat="1" applyFont="1" applyBorder="1" applyAlignment="1">
      <alignment horizontal="center" vertical="center" wrapText="1" shrinkToFit="1"/>
    </xf>
    <xf numFmtId="1" fontId="10" fillId="0" borderId="4" xfId="0" applyNumberFormat="1" applyFont="1" applyBorder="1" applyAlignment="1">
      <alignment horizontal="center" vertical="center" wrapText="1" shrinkToFit="1"/>
    </xf>
    <xf numFmtId="1" fontId="10" fillId="0" borderId="23" xfId="0" applyNumberFormat="1" applyFont="1" applyBorder="1" applyAlignment="1">
      <alignment horizontal="center" vertical="center" wrapText="1" shrinkToFit="1"/>
    </xf>
    <xf numFmtId="0" fontId="2" fillId="0" borderId="4" xfId="0" applyFont="1" applyBorder="1" applyAlignment="1">
      <alignment horizontal="left" vertical="center"/>
    </xf>
    <xf numFmtId="0" fontId="17" fillId="10" borderId="19" xfId="0" applyFont="1" applyFill="1" applyBorder="1" applyAlignment="1">
      <alignment horizontal="center" vertical="center"/>
    </xf>
    <xf numFmtId="0" fontId="17" fillId="10" borderId="20" xfId="0" applyFont="1" applyFill="1" applyBorder="1" applyAlignment="1">
      <alignment horizontal="center" vertical="center"/>
    </xf>
    <xf numFmtId="0" fontId="17" fillId="10" borderId="21" xfId="0" applyFont="1" applyFill="1" applyBorder="1" applyAlignment="1">
      <alignment horizontal="center" vertical="center"/>
    </xf>
    <xf numFmtId="0" fontId="2" fillId="0" borderId="18" xfId="0" applyFont="1" applyBorder="1" applyAlignment="1">
      <alignment horizontal="left" vertical="center"/>
    </xf>
    <xf numFmtId="0" fontId="16" fillId="12" borderId="2" xfId="0" applyFont="1" applyFill="1" applyBorder="1" applyAlignment="1">
      <alignment horizontal="left" vertical="center"/>
    </xf>
    <xf numFmtId="0" fontId="16" fillId="12" borderId="3" xfId="0" applyFont="1" applyFill="1" applyBorder="1" applyAlignment="1">
      <alignment horizontal="left" vertical="center"/>
    </xf>
    <xf numFmtId="0" fontId="6" fillId="4" borderId="14" xfId="0" applyFont="1" applyFill="1" applyBorder="1" applyAlignment="1">
      <alignment horizontal="center" vertical="center"/>
    </xf>
    <xf numFmtId="0" fontId="6" fillId="4" borderId="13" xfId="0" applyFont="1" applyFill="1" applyBorder="1" applyAlignment="1">
      <alignment horizontal="center" vertical="center"/>
    </xf>
    <xf numFmtId="0" fontId="14" fillId="2" borderId="13"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16" xfId="0" applyFont="1" applyFill="1" applyBorder="1" applyAlignment="1">
      <alignment horizontal="center" vertical="center"/>
    </xf>
    <xf numFmtId="0" fontId="6" fillId="4" borderId="14"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14" fillId="2" borderId="17" xfId="0" applyFont="1" applyFill="1" applyBorder="1" applyAlignment="1">
      <alignment horizontal="center" vertical="center" wrapText="1"/>
    </xf>
    <xf numFmtId="0" fontId="14" fillId="6" borderId="4" xfId="0" applyFont="1" applyFill="1" applyBorder="1" applyAlignment="1">
      <alignment horizontal="center" vertical="center" wrapText="1"/>
    </xf>
    <xf numFmtId="0" fontId="14" fillId="7" borderId="4" xfId="0" applyFont="1" applyFill="1" applyBorder="1" applyAlignment="1">
      <alignment horizontal="center" vertical="center" wrapText="1"/>
    </xf>
    <xf numFmtId="1" fontId="10" fillId="0" borderId="14" xfId="0" applyNumberFormat="1" applyFont="1" applyBorder="1" applyAlignment="1">
      <alignment horizontal="center" vertical="center" wrapText="1" shrinkToFit="1"/>
    </xf>
    <xf numFmtId="3" fontId="10" fillId="7" borderId="4" xfId="0" applyNumberFormat="1" applyFont="1" applyFill="1" applyBorder="1" applyAlignment="1">
      <alignment horizontal="center" vertical="center" shrinkToFit="1"/>
    </xf>
    <xf numFmtId="0" fontId="14" fillId="8" borderId="4" xfId="0" applyFont="1" applyFill="1" applyBorder="1" applyAlignment="1">
      <alignment horizontal="center" vertical="center" wrapText="1"/>
    </xf>
    <xf numFmtId="3" fontId="10" fillId="8" borderId="4" xfId="0" applyNumberFormat="1" applyFont="1" applyFill="1" applyBorder="1" applyAlignment="1">
      <alignment horizontal="center" vertical="center" shrinkToFit="1"/>
    </xf>
    <xf numFmtId="3" fontId="10" fillId="0" borderId="4" xfId="0" applyNumberFormat="1" applyFont="1" applyBorder="1" applyAlignment="1">
      <alignment horizontal="center" vertical="center" shrinkToFit="1"/>
    </xf>
    <xf numFmtId="44" fontId="10" fillId="0" borderId="4" xfId="1" applyFont="1" applyFill="1" applyBorder="1" applyAlignment="1">
      <alignment horizontal="center" vertical="center" shrinkToFit="1"/>
    </xf>
    <xf numFmtId="0" fontId="6" fillId="4" borderId="4" xfId="0" applyFont="1" applyFill="1" applyBorder="1" applyAlignment="1">
      <alignment horizontal="center" vertical="center"/>
    </xf>
    <xf numFmtId="0" fontId="14" fillId="0" borderId="4"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3" fontId="10" fillId="0" borderId="4" xfId="0" applyNumberFormat="1" applyFont="1" applyFill="1" applyBorder="1" applyAlignment="1">
      <alignment horizontal="center" vertical="center" shrinkToFit="1"/>
    </xf>
    <xf numFmtId="0" fontId="20" fillId="13" borderId="30" xfId="0" applyFont="1" applyFill="1" applyBorder="1" applyAlignment="1">
      <alignment horizontal="center" vertical="top" wrapText="1"/>
    </xf>
    <xf numFmtId="0" fontId="20" fillId="13" borderId="31" xfId="0" applyFont="1" applyFill="1" applyBorder="1" applyAlignment="1">
      <alignment horizontal="center" vertical="top" wrapText="1"/>
    </xf>
    <xf numFmtId="0" fontId="20" fillId="13" borderId="27" xfId="0" applyFont="1" applyFill="1" applyBorder="1" applyAlignment="1">
      <alignment horizontal="center" vertical="top"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210391</xdr:colOff>
      <xdr:row>1</xdr:row>
      <xdr:rowOff>19050</xdr:rowOff>
    </xdr:from>
    <xdr:ext cx="2234359" cy="596899"/>
    <xdr:pic>
      <xdr:nvPicPr>
        <xdr:cNvPr id="2" name="image1.jpeg">
          <a:extLst>
            <a:ext uri="{FF2B5EF4-FFF2-40B4-BE49-F238E27FC236}">
              <a16:creationId xmlns="" xmlns:a16="http://schemas.microsoft.com/office/drawing/2014/main" id="{792BA938-6962-464E-85CB-EEE6EDF81B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8991" y="228600"/>
          <a:ext cx="2234359" cy="59689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210391</xdr:colOff>
      <xdr:row>1</xdr:row>
      <xdr:rowOff>19050</xdr:rowOff>
    </xdr:from>
    <xdr:ext cx="2234359" cy="596899"/>
    <xdr:pic>
      <xdr:nvPicPr>
        <xdr:cNvPr id="2" name="image1.jpeg">
          <a:extLst>
            <a:ext uri="{FF2B5EF4-FFF2-40B4-BE49-F238E27FC236}">
              <a16:creationId xmlns="" xmlns:a16="http://schemas.microsoft.com/office/drawing/2014/main" id="{E6EBC7B6-6385-4363-B6F2-61F156BF0D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8991" y="228600"/>
          <a:ext cx="2234359" cy="596899"/>
        </a:xfrm>
        <a:prstGeom prst="rect">
          <a:avLst/>
        </a:prstGeom>
      </xdr:spPr>
    </xdr:pic>
    <xdr:clientData/>
  </xdr:oneCellAnchor>
  <xdr:oneCellAnchor>
    <xdr:from>
      <xdr:col>1</xdr:col>
      <xdr:colOff>210391</xdr:colOff>
      <xdr:row>1</xdr:row>
      <xdr:rowOff>19050</xdr:rowOff>
    </xdr:from>
    <xdr:ext cx="2234359" cy="596899"/>
    <xdr:pic>
      <xdr:nvPicPr>
        <xdr:cNvPr id="4" name="image1.jpeg">
          <a:extLst>
            <a:ext uri="{FF2B5EF4-FFF2-40B4-BE49-F238E27FC236}">
              <a16:creationId xmlns="" xmlns:a16="http://schemas.microsoft.com/office/drawing/2014/main" id="{8269F9E7-483E-42A5-AF5B-968D7D6701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8991" y="238125"/>
          <a:ext cx="2234359" cy="596899"/>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210391</xdr:colOff>
      <xdr:row>1</xdr:row>
      <xdr:rowOff>19050</xdr:rowOff>
    </xdr:from>
    <xdr:ext cx="2234359" cy="596899"/>
    <xdr:pic>
      <xdr:nvPicPr>
        <xdr:cNvPr id="2" name="image1.jpeg">
          <a:extLst>
            <a:ext uri="{FF2B5EF4-FFF2-40B4-BE49-F238E27FC236}">
              <a16:creationId xmlns="" xmlns:a16="http://schemas.microsoft.com/office/drawing/2014/main" id="{A715A7D9-5BB5-4DD9-8857-4FE85FC8EB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8991" y="238125"/>
          <a:ext cx="2234359" cy="596899"/>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210391</xdr:colOff>
      <xdr:row>1</xdr:row>
      <xdr:rowOff>19050</xdr:rowOff>
    </xdr:from>
    <xdr:ext cx="2234359" cy="596899"/>
    <xdr:pic>
      <xdr:nvPicPr>
        <xdr:cNvPr id="2" name="image1.jpeg">
          <a:extLst>
            <a:ext uri="{FF2B5EF4-FFF2-40B4-BE49-F238E27FC236}">
              <a16:creationId xmlns="" xmlns:a16="http://schemas.microsoft.com/office/drawing/2014/main" id="{3A542177-E9B6-4AB0-B362-0497DD44213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8991" y="238125"/>
          <a:ext cx="2234359" cy="596899"/>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210391</xdr:colOff>
      <xdr:row>1</xdr:row>
      <xdr:rowOff>19050</xdr:rowOff>
    </xdr:from>
    <xdr:ext cx="2234359" cy="596899"/>
    <xdr:pic>
      <xdr:nvPicPr>
        <xdr:cNvPr id="2" name="image1.jpeg">
          <a:extLst>
            <a:ext uri="{FF2B5EF4-FFF2-40B4-BE49-F238E27FC236}">
              <a16:creationId xmlns="" xmlns:a16="http://schemas.microsoft.com/office/drawing/2014/main" id="{AE5A1240-6CBC-4446-B3D3-B59BE51CD76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8991" y="228600"/>
          <a:ext cx="2234359" cy="596899"/>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210391</xdr:colOff>
      <xdr:row>1</xdr:row>
      <xdr:rowOff>19050</xdr:rowOff>
    </xdr:from>
    <xdr:ext cx="2234359" cy="596899"/>
    <xdr:pic>
      <xdr:nvPicPr>
        <xdr:cNvPr id="2" name="image1.jpeg">
          <a:extLst>
            <a:ext uri="{FF2B5EF4-FFF2-40B4-BE49-F238E27FC236}">
              <a16:creationId xmlns="" xmlns:a16="http://schemas.microsoft.com/office/drawing/2014/main" id="{D653F103-494A-4B38-A52B-53CB03619CA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8991" y="238125"/>
          <a:ext cx="2234359" cy="596899"/>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5:R40"/>
  <sheetViews>
    <sheetView showGridLines="0" tabSelected="1" topLeftCell="D1" workbookViewId="0">
      <selection activeCell="R8" sqref="R8:R13"/>
    </sheetView>
  </sheetViews>
  <sheetFormatPr baseColWidth="10" defaultColWidth="9.5703125" defaultRowHeight="16.5" x14ac:dyDescent="0.25"/>
  <cols>
    <col min="1" max="1" width="3.42578125" style="2" customWidth="1"/>
    <col min="2" max="2" width="7.85546875" style="1" customWidth="1"/>
    <col min="3" max="3" width="59.140625" style="2" customWidth="1"/>
    <col min="4" max="4" width="10.7109375" style="2" customWidth="1"/>
    <col min="5" max="5" width="13.5703125" style="2" customWidth="1"/>
    <col min="6" max="6" width="16.28515625" style="2" customWidth="1"/>
    <col min="7" max="7" width="17" style="2" customWidth="1"/>
    <col min="8" max="8" width="16.7109375" style="2" customWidth="1"/>
    <col min="9" max="14" width="16.28515625" style="2" customWidth="1"/>
    <col min="15" max="17" width="14" style="2" customWidth="1"/>
    <col min="18" max="18" width="42.7109375" style="2" customWidth="1"/>
    <col min="19" max="16384" width="9.5703125" style="2"/>
  </cols>
  <sheetData>
    <row r="5" spans="2:18" ht="77.25" customHeight="1" x14ac:dyDescent="0.25">
      <c r="B5" s="76" t="s">
        <v>55</v>
      </c>
      <c r="C5" s="76"/>
      <c r="D5" s="76"/>
      <c r="E5" s="76"/>
      <c r="F5" s="76"/>
      <c r="G5" s="76"/>
      <c r="H5" s="76"/>
      <c r="I5" s="76"/>
      <c r="J5" s="76"/>
      <c r="K5" s="76"/>
      <c r="L5" s="76"/>
      <c r="M5" s="76"/>
      <c r="N5" s="76"/>
      <c r="O5" s="76"/>
      <c r="P5" s="76"/>
      <c r="Q5" s="76"/>
    </row>
    <row r="6" spans="2:18" ht="17.25" thickBot="1" x14ac:dyDescent="0.35">
      <c r="B6" s="3"/>
      <c r="C6" s="3"/>
      <c r="D6" s="3"/>
      <c r="E6" s="3"/>
      <c r="F6" s="3"/>
      <c r="G6" s="3"/>
    </row>
    <row r="7" spans="2:18" ht="25.5" customHeight="1" thickBot="1" x14ac:dyDescent="0.3">
      <c r="B7" s="89" t="s">
        <v>52</v>
      </c>
      <c r="C7" s="90"/>
      <c r="D7" s="90"/>
      <c r="E7" s="90"/>
      <c r="F7" s="90"/>
      <c r="G7" s="90"/>
      <c r="H7" s="90"/>
      <c r="I7" s="90"/>
      <c r="J7" s="90"/>
      <c r="K7" s="90"/>
      <c r="L7" s="90"/>
      <c r="M7" s="90"/>
      <c r="N7" s="90"/>
      <c r="O7" s="90"/>
      <c r="P7" s="90"/>
      <c r="Q7" s="91"/>
    </row>
    <row r="8" spans="2:18" ht="82.5" customHeight="1" x14ac:dyDescent="0.25">
      <c r="B8" s="121" t="s">
        <v>1</v>
      </c>
      <c r="C8" s="119" t="s">
        <v>27</v>
      </c>
      <c r="D8" s="119"/>
      <c r="E8" s="120"/>
      <c r="F8" s="110" t="s">
        <v>22</v>
      </c>
      <c r="G8" s="110"/>
      <c r="H8" s="110"/>
      <c r="I8" s="111" t="s">
        <v>23</v>
      </c>
      <c r="J8" s="111"/>
      <c r="K8" s="111"/>
      <c r="L8" s="100" t="s">
        <v>24</v>
      </c>
      <c r="M8" s="100"/>
      <c r="N8" s="100"/>
      <c r="O8" s="92" t="s">
        <v>46</v>
      </c>
      <c r="P8" s="94" t="s">
        <v>47</v>
      </c>
      <c r="Q8" s="96" t="s">
        <v>53</v>
      </c>
      <c r="R8" s="163" t="s">
        <v>54</v>
      </c>
    </row>
    <row r="9" spans="2:18" ht="30.75" thickBot="1" x14ac:dyDescent="0.3">
      <c r="B9" s="78"/>
      <c r="C9" s="27" t="s">
        <v>2</v>
      </c>
      <c r="D9" s="5" t="s">
        <v>3</v>
      </c>
      <c r="E9" s="4" t="s">
        <v>4</v>
      </c>
      <c r="F9" s="4" t="s">
        <v>5</v>
      </c>
      <c r="G9" s="4" t="s">
        <v>6</v>
      </c>
      <c r="H9" s="4" t="s">
        <v>7</v>
      </c>
      <c r="I9" s="4" t="s">
        <v>5</v>
      </c>
      <c r="J9" s="4" t="s">
        <v>6</v>
      </c>
      <c r="K9" s="4" t="s">
        <v>7</v>
      </c>
      <c r="L9" s="4" t="s">
        <v>5</v>
      </c>
      <c r="M9" s="4" t="s">
        <v>6</v>
      </c>
      <c r="N9" s="4" t="s">
        <v>7</v>
      </c>
      <c r="O9" s="93"/>
      <c r="P9" s="95"/>
      <c r="Q9" s="97"/>
      <c r="R9" s="164"/>
    </row>
    <row r="10" spans="2:18" ht="17.25" customHeight="1" thickBot="1" x14ac:dyDescent="0.3">
      <c r="B10" s="6">
        <v>1</v>
      </c>
      <c r="C10" s="78" t="s">
        <v>8</v>
      </c>
      <c r="D10" s="78"/>
      <c r="E10" s="78"/>
      <c r="F10" s="78"/>
      <c r="G10" s="78"/>
      <c r="H10" s="78"/>
      <c r="I10" s="78"/>
      <c r="J10" s="78"/>
      <c r="K10" s="78"/>
      <c r="L10" s="78"/>
      <c r="M10" s="78"/>
      <c r="N10" s="78"/>
      <c r="O10" s="98"/>
      <c r="P10" s="98"/>
      <c r="Q10" s="99"/>
      <c r="R10" s="164"/>
    </row>
    <row r="11" spans="2:18" ht="16.5" customHeight="1" x14ac:dyDescent="0.25">
      <c r="B11" s="7">
        <v>1.1000000000000001</v>
      </c>
      <c r="C11" s="43" t="s">
        <v>9</v>
      </c>
      <c r="D11" s="122" t="s">
        <v>10</v>
      </c>
      <c r="E11" s="125">
        <v>1</v>
      </c>
      <c r="F11" s="115">
        <v>75000</v>
      </c>
      <c r="G11" s="115">
        <f>F11*0.19</f>
        <v>14250</v>
      </c>
      <c r="H11" s="115">
        <f>F11+G11</f>
        <v>89250</v>
      </c>
      <c r="I11" s="112">
        <v>45000</v>
      </c>
      <c r="J11" s="112">
        <f>I11*0.19</f>
        <v>8550</v>
      </c>
      <c r="K11" s="112">
        <f>I11+J11</f>
        <v>53550</v>
      </c>
      <c r="L11" s="73">
        <v>60000</v>
      </c>
      <c r="M11" s="73">
        <f>L11*0.19</f>
        <v>11400</v>
      </c>
      <c r="N11" s="73">
        <f>L11+M11</f>
        <v>71400</v>
      </c>
      <c r="O11" s="85">
        <f>(J26+L26)/2</f>
        <v>66937.5</v>
      </c>
      <c r="P11" s="87">
        <f>(K26+M26)/2</f>
        <v>75862.5</v>
      </c>
      <c r="Q11" s="82">
        <f>AVERAGE(H11,K11,N11)</f>
        <v>71400</v>
      </c>
      <c r="R11" s="164"/>
    </row>
    <row r="12" spans="2:18" ht="16.5" customHeight="1" x14ac:dyDescent="0.25">
      <c r="B12" s="7">
        <v>1.2</v>
      </c>
      <c r="C12" s="8" t="s">
        <v>11</v>
      </c>
      <c r="D12" s="123"/>
      <c r="E12" s="126"/>
      <c r="F12" s="116"/>
      <c r="G12" s="116"/>
      <c r="H12" s="116"/>
      <c r="I12" s="113"/>
      <c r="J12" s="113"/>
      <c r="K12" s="113"/>
      <c r="L12" s="74"/>
      <c r="M12" s="74"/>
      <c r="N12" s="74"/>
      <c r="O12" s="86"/>
      <c r="P12" s="88"/>
      <c r="Q12" s="83"/>
      <c r="R12" s="164"/>
    </row>
    <row r="13" spans="2:18" ht="17.25" customHeight="1" thickBot="1" x14ac:dyDescent="0.3">
      <c r="B13" s="7">
        <v>1.3</v>
      </c>
      <c r="C13" s="44" t="s">
        <v>12</v>
      </c>
      <c r="D13" s="124"/>
      <c r="E13" s="127"/>
      <c r="F13" s="117"/>
      <c r="G13" s="117"/>
      <c r="H13" s="117"/>
      <c r="I13" s="114"/>
      <c r="J13" s="114"/>
      <c r="K13" s="114"/>
      <c r="L13" s="75"/>
      <c r="M13" s="75"/>
      <c r="N13" s="75"/>
      <c r="O13" s="86"/>
      <c r="P13" s="88"/>
      <c r="Q13" s="84"/>
      <c r="R13" s="165"/>
    </row>
    <row r="14" spans="2:18" ht="17.25" thickBot="1" x14ac:dyDescent="0.3">
      <c r="B14" s="6">
        <v>2</v>
      </c>
      <c r="C14" s="78" t="s">
        <v>13</v>
      </c>
      <c r="D14" s="78"/>
      <c r="E14" s="78"/>
      <c r="F14" s="78"/>
      <c r="G14" s="78"/>
      <c r="H14" s="78"/>
      <c r="I14" s="78"/>
      <c r="J14" s="78"/>
      <c r="K14" s="78"/>
      <c r="L14" s="78"/>
      <c r="M14" s="78"/>
      <c r="N14" s="78"/>
      <c r="O14" s="78"/>
      <c r="P14" s="78"/>
      <c r="Q14" s="79"/>
    </row>
    <row r="15" spans="2:18" ht="48" thickBot="1" x14ac:dyDescent="0.3">
      <c r="B15" s="7">
        <v>2.1</v>
      </c>
      <c r="C15" s="45" t="s">
        <v>14</v>
      </c>
      <c r="D15" s="46" t="s">
        <v>10</v>
      </c>
      <c r="E15" s="47">
        <v>1</v>
      </c>
      <c r="F15" s="48">
        <v>54000</v>
      </c>
      <c r="G15" s="49">
        <f>+F15*0.19</f>
        <v>10260</v>
      </c>
      <c r="H15" s="49">
        <f>F15+G15</f>
        <v>64260</v>
      </c>
      <c r="I15" s="50">
        <v>35000</v>
      </c>
      <c r="J15" s="51">
        <f>I15*0.19</f>
        <v>6650</v>
      </c>
      <c r="K15" s="51">
        <f>I15+J15</f>
        <v>41650</v>
      </c>
      <c r="L15" s="52">
        <v>95000</v>
      </c>
      <c r="M15" s="53">
        <f>L15*0.19</f>
        <v>18050</v>
      </c>
      <c r="N15" s="53">
        <f>L15+M15</f>
        <v>113050</v>
      </c>
      <c r="O15" s="65">
        <f>(J27+L27)/2</f>
        <v>65127.5</v>
      </c>
      <c r="P15" s="70">
        <f>(K27+M27)/2</f>
        <v>83002.5</v>
      </c>
      <c r="Q15" s="72">
        <f>AVERAGE(H15,K15,N15)</f>
        <v>72986.666666666672</v>
      </c>
    </row>
    <row r="16" spans="2:18" ht="32.25" thickBot="1" x14ac:dyDescent="0.3">
      <c r="B16" s="7">
        <v>2.2000000000000002</v>
      </c>
      <c r="C16" s="9" t="s">
        <v>15</v>
      </c>
      <c r="D16" s="10" t="s">
        <v>16</v>
      </c>
      <c r="E16" s="11">
        <v>1</v>
      </c>
      <c r="F16" s="18">
        <v>134000</v>
      </c>
      <c r="G16" s="19">
        <f t="shared" ref="G16:G17" si="0">F16*0.19</f>
        <v>25460</v>
      </c>
      <c r="H16" s="19">
        <f t="shared" ref="H16:H17" si="1">F16+G16</f>
        <v>159460</v>
      </c>
      <c r="I16" s="20">
        <v>55000</v>
      </c>
      <c r="J16" s="21">
        <f t="shared" ref="J16" si="2">I16*0.19</f>
        <v>10450</v>
      </c>
      <c r="K16" s="21">
        <f t="shared" ref="K16" si="3">I16+J16</f>
        <v>65450</v>
      </c>
      <c r="L16" s="22">
        <v>94563</v>
      </c>
      <c r="M16" s="23">
        <f t="shared" ref="M16" si="4">L16*0.19</f>
        <v>17966.97</v>
      </c>
      <c r="N16" s="23">
        <f t="shared" ref="N16:N17" si="5">L16+M16</f>
        <v>112529.97</v>
      </c>
      <c r="O16" s="65">
        <f t="shared" ref="O16:P16" si="6">(J28+L28)/2</f>
        <v>88989.985000000001</v>
      </c>
      <c r="P16" s="70">
        <f t="shared" si="6"/>
        <v>124224.99249999999</v>
      </c>
      <c r="Q16" s="72">
        <f t="shared" ref="Q16:Q17" si="7">AVERAGE(H16,K16,N16)</f>
        <v>112479.98999999999</v>
      </c>
    </row>
    <row r="17" spans="2:18" ht="32.25" thickBot="1" x14ac:dyDescent="0.3">
      <c r="B17" s="54">
        <v>2.2999999999999998</v>
      </c>
      <c r="C17" s="55" t="s">
        <v>17</v>
      </c>
      <c r="D17" s="56" t="s">
        <v>10</v>
      </c>
      <c r="E17" s="57">
        <v>1</v>
      </c>
      <c r="F17" s="58">
        <v>30000</v>
      </c>
      <c r="G17" s="59">
        <f t="shared" si="0"/>
        <v>5700</v>
      </c>
      <c r="H17" s="59">
        <f t="shared" si="1"/>
        <v>35700</v>
      </c>
      <c r="I17" s="60">
        <v>35000</v>
      </c>
      <c r="J17" s="61">
        <f t="shared" ref="J17" si="8">I17*0.19</f>
        <v>6650</v>
      </c>
      <c r="K17" s="61">
        <f>I17+J17</f>
        <v>41650</v>
      </c>
      <c r="L17" s="62">
        <v>40000</v>
      </c>
      <c r="M17" s="63">
        <f t="shared" ref="M17" si="9">L17*0.19</f>
        <v>7600</v>
      </c>
      <c r="N17" s="63">
        <f t="shared" si="5"/>
        <v>47600</v>
      </c>
      <c r="O17" s="65">
        <f t="shared" ref="O17:P17" si="10">(J29+L29)/2</f>
        <v>40162.5</v>
      </c>
      <c r="P17" s="70">
        <f t="shared" si="10"/>
        <v>43187.5</v>
      </c>
      <c r="Q17" s="72">
        <f t="shared" si="7"/>
        <v>41650</v>
      </c>
    </row>
    <row r="18" spans="2:18" ht="17.25" thickBot="1" x14ac:dyDescent="0.3">
      <c r="B18" s="80" t="s">
        <v>25</v>
      </c>
      <c r="C18" s="80"/>
      <c r="D18" s="80"/>
      <c r="E18" s="80"/>
      <c r="F18" s="80"/>
      <c r="G18" s="80"/>
      <c r="H18" s="80"/>
      <c r="I18" s="80"/>
      <c r="J18" s="80"/>
      <c r="K18" s="80"/>
      <c r="L18" s="80"/>
      <c r="M18" s="80"/>
      <c r="N18" s="80"/>
      <c r="O18" s="80"/>
      <c r="P18" s="80"/>
      <c r="Q18" s="81"/>
    </row>
    <row r="19" spans="2:18" ht="33" customHeight="1" thickBot="1" x14ac:dyDescent="0.3">
      <c r="B19" s="64">
        <v>3.1</v>
      </c>
      <c r="C19" s="45" t="s">
        <v>18</v>
      </c>
      <c r="D19" s="46" t="s">
        <v>19</v>
      </c>
      <c r="E19" s="47">
        <v>1</v>
      </c>
      <c r="F19" s="48">
        <v>150000</v>
      </c>
      <c r="G19" s="49">
        <f>F19*0.19</f>
        <v>28500</v>
      </c>
      <c r="H19" s="49">
        <f>F19+G19</f>
        <v>178500</v>
      </c>
      <c r="I19" s="50">
        <v>600000</v>
      </c>
      <c r="J19" s="51">
        <f>I19*0.19</f>
        <v>114000</v>
      </c>
      <c r="K19" s="51">
        <f>I19+J19</f>
        <v>714000</v>
      </c>
      <c r="L19" s="52">
        <v>151260</v>
      </c>
      <c r="M19" s="53">
        <f>L19*0.19</f>
        <v>28739.4</v>
      </c>
      <c r="N19" s="53">
        <f>L19+M19</f>
        <v>179999.4</v>
      </c>
      <c r="O19" s="42" t="s">
        <v>50</v>
      </c>
      <c r="P19" s="71" t="s">
        <v>50</v>
      </c>
      <c r="Q19" s="72">
        <f>AVERAGE(H19,N19)</f>
        <v>179249.7</v>
      </c>
      <c r="R19" s="77" t="s">
        <v>51</v>
      </c>
    </row>
    <row r="20" spans="2:18" ht="17.25" thickBot="1" x14ac:dyDescent="0.3">
      <c r="B20" s="7">
        <v>3.2</v>
      </c>
      <c r="C20" s="9" t="s">
        <v>20</v>
      </c>
      <c r="D20" s="10" t="s">
        <v>19</v>
      </c>
      <c r="E20" s="11">
        <v>1</v>
      </c>
      <c r="F20" s="18">
        <v>150000</v>
      </c>
      <c r="G20" s="19">
        <f>F20*0.19</f>
        <v>28500</v>
      </c>
      <c r="H20" s="19">
        <f>F20+G20</f>
        <v>178500</v>
      </c>
      <c r="I20" s="20">
        <v>700000</v>
      </c>
      <c r="J20" s="21">
        <f>I20*0.19</f>
        <v>133000</v>
      </c>
      <c r="K20" s="21">
        <f>I20+J20</f>
        <v>833000</v>
      </c>
      <c r="L20" s="22">
        <v>151260</v>
      </c>
      <c r="M20" s="23">
        <f>L20*0.19</f>
        <v>28739.4</v>
      </c>
      <c r="N20" s="23">
        <f>L20+M20</f>
        <v>179999.4</v>
      </c>
      <c r="O20" s="42" t="s">
        <v>50</v>
      </c>
      <c r="P20" s="71" t="s">
        <v>50</v>
      </c>
      <c r="Q20" s="72">
        <f>AVERAGE(H20,N20)</f>
        <v>179249.7</v>
      </c>
      <c r="R20" s="77"/>
    </row>
    <row r="21" spans="2:18" x14ac:dyDescent="0.25">
      <c r="B21" s="12"/>
      <c r="C21" s="13"/>
      <c r="D21" s="14"/>
      <c r="E21" s="15"/>
      <c r="F21" s="16"/>
      <c r="G21" s="17"/>
      <c r="H21" s="17"/>
      <c r="I21" s="16"/>
      <c r="J21" s="17"/>
      <c r="K21" s="17"/>
      <c r="L21" s="16"/>
      <c r="M21" s="17"/>
      <c r="N21" s="17"/>
    </row>
    <row r="22" spans="2:18" ht="22.5" customHeight="1" x14ac:dyDescent="0.25">
      <c r="B22" s="118" t="s">
        <v>26</v>
      </c>
      <c r="C22" s="118"/>
      <c r="D22" s="118"/>
      <c r="E22" s="118"/>
      <c r="F22" s="24">
        <f>SUM(F11,F15:F17,F19:F21)</f>
        <v>593000</v>
      </c>
      <c r="G22" s="24">
        <f>SUM(G11,G15:G17,G19:G21)</f>
        <v>112670</v>
      </c>
      <c r="H22" s="24">
        <f t="shared" ref="H22:N22" si="11">SUM(H11,H15:H17,H19:H21)</f>
        <v>705670</v>
      </c>
      <c r="I22" s="25">
        <f t="shared" si="11"/>
        <v>1470000</v>
      </c>
      <c r="J22" s="25">
        <f t="shared" si="11"/>
        <v>279300</v>
      </c>
      <c r="K22" s="25">
        <f>SUM(K11,K15:K17,K19:K21)</f>
        <v>1749300</v>
      </c>
      <c r="L22" s="26">
        <f>SUM(L11,L15:L17,L19:L21)</f>
        <v>592083</v>
      </c>
      <c r="M22" s="26">
        <f t="shared" si="11"/>
        <v>112495.76999999999</v>
      </c>
      <c r="N22" s="26">
        <f t="shared" si="11"/>
        <v>704578.77</v>
      </c>
      <c r="Q22" s="69">
        <f>SUM(Q11,Q15:Q17,Q19:Q20)</f>
        <v>657016.05666666664</v>
      </c>
    </row>
    <row r="23" spans="2:18" x14ac:dyDescent="0.25">
      <c r="B23" s="12"/>
      <c r="C23" s="13"/>
      <c r="D23" s="14"/>
      <c r="E23" s="15"/>
      <c r="F23" s="16"/>
      <c r="G23" s="17"/>
      <c r="H23" s="17"/>
      <c r="I23" s="16"/>
      <c r="J23" s="17"/>
      <c r="K23" s="17"/>
      <c r="L23" s="16"/>
      <c r="M23" s="17"/>
      <c r="N23" s="17"/>
    </row>
    <row r="24" spans="2:18" x14ac:dyDescent="0.25">
      <c r="C24" s="13"/>
      <c r="D24" s="14"/>
      <c r="E24" s="15"/>
      <c r="F24" s="16"/>
      <c r="G24" s="17"/>
    </row>
    <row r="25" spans="2:18" ht="33.75" thickBot="1" x14ac:dyDescent="0.3">
      <c r="J25" s="67" t="s">
        <v>28</v>
      </c>
      <c r="K25" s="67" t="s">
        <v>29</v>
      </c>
      <c r="L25" s="67" t="s">
        <v>48</v>
      </c>
      <c r="M25" s="67" t="s">
        <v>49</v>
      </c>
      <c r="N25" s="28"/>
    </row>
    <row r="26" spans="2:18" x14ac:dyDescent="0.25">
      <c r="C26" s="101" t="s">
        <v>21</v>
      </c>
      <c r="D26" s="102"/>
      <c r="E26" s="102"/>
      <c r="F26" s="102"/>
      <c r="G26" s="103"/>
      <c r="J26" s="68">
        <v>53550</v>
      </c>
      <c r="K26" s="68">
        <v>89250</v>
      </c>
      <c r="L26" s="68">
        <f>AVERAGE(H11,N11)</f>
        <v>80325</v>
      </c>
      <c r="M26" s="68">
        <f>AVERAGE(K11,N11)</f>
        <v>62475</v>
      </c>
      <c r="N26" s="1"/>
    </row>
    <row r="27" spans="2:18" x14ac:dyDescent="0.25">
      <c r="C27" s="104"/>
      <c r="D27" s="105"/>
      <c r="E27" s="105"/>
      <c r="F27" s="105"/>
      <c r="G27" s="106"/>
      <c r="J27" s="68">
        <v>41600</v>
      </c>
      <c r="K27" s="68">
        <v>113050</v>
      </c>
      <c r="L27" s="68">
        <f>AVERAGE(H15,N15)</f>
        <v>88655</v>
      </c>
      <c r="M27" s="68">
        <f>AVERAGE(H15,K15)</f>
        <v>52955</v>
      </c>
      <c r="N27" s="1"/>
    </row>
    <row r="28" spans="2:18" x14ac:dyDescent="0.25">
      <c r="C28" s="104"/>
      <c r="D28" s="105"/>
      <c r="E28" s="105"/>
      <c r="F28" s="105"/>
      <c r="G28" s="106"/>
      <c r="J28" s="68">
        <v>65450</v>
      </c>
      <c r="K28" s="68">
        <v>159460</v>
      </c>
      <c r="L28" s="68">
        <f>AVERAGE(N16)</f>
        <v>112529.97</v>
      </c>
      <c r="M28" s="68">
        <f>AVERAGE(K16,N16)</f>
        <v>88989.985000000001</v>
      </c>
      <c r="N28" s="1"/>
    </row>
    <row r="29" spans="2:18" x14ac:dyDescent="0.25">
      <c r="C29" s="104"/>
      <c r="D29" s="105"/>
      <c r="E29" s="105"/>
      <c r="F29" s="105"/>
      <c r="G29" s="106"/>
      <c r="J29" s="68">
        <v>35700</v>
      </c>
      <c r="K29" s="68">
        <v>47700</v>
      </c>
      <c r="L29" s="68">
        <f>AVERAGE(K17,N17)</f>
        <v>44625</v>
      </c>
      <c r="M29" s="68">
        <f>AVERAGE(H17,K17)</f>
        <v>38675</v>
      </c>
      <c r="N29" s="1"/>
    </row>
    <row r="30" spans="2:18" x14ac:dyDescent="0.25">
      <c r="C30" s="104"/>
      <c r="D30" s="105"/>
      <c r="E30" s="105"/>
      <c r="F30" s="105"/>
      <c r="G30" s="106"/>
      <c r="J30" s="66"/>
      <c r="K30" s="66"/>
      <c r="L30" s="66"/>
      <c r="M30" s="66"/>
    </row>
    <row r="31" spans="2:18" ht="57.75" customHeight="1" x14ac:dyDescent="0.25">
      <c r="C31" s="104"/>
      <c r="D31" s="105"/>
      <c r="E31" s="105"/>
      <c r="F31" s="105"/>
      <c r="G31" s="106"/>
    </row>
    <row r="32" spans="2:18" ht="17.25" thickBot="1" x14ac:dyDescent="0.3">
      <c r="C32" s="107"/>
      <c r="D32" s="108"/>
      <c r="E32" s="108"/>
      <c r="F32" s="108"/>
      <c r="G32" s="109"/>
    </row>
    <row r="34" spans="5:7" ht="17.25" thickBot="1" x14ac:dyDescent="0.3"/>
    <row r="35" spans="5:7" ht="18.75" thickBot="1" x14ac:dyDescent="0.3">
      <c r="E35" s="129" t="s">
        <v>41</v>
      </c>
      <c r="F35" s="130"/>
      <c r="G35" s="131"/>
    </row>
    <row r="36" spans="5:7" x14ac:dyDescent="0.25">
      <c r="E36" s="32" t="s">
        <v>35</v>
      </c>
      <c r="F36" s="132" t="s">
        <v>31</v>
      </c>
      <c r="G36" s="132"/>
    </row>
    <row r="37" spans="5:7" ht="33" x14ac:dyDescent="0.25">
      <c r="E37" s="29" t="s">
        <v>42</v>
      </c>
      <c r="F37" s="128" t="s">
        <v>32</v>
      </c>
      <c r="G37" s="128"/>
    </row>
    <row r="38" spans="5:7" x14ac:dyDescent="0.25">
      <c r="E38" s="30" t="s">
        <v>37</v>
      </c>
      <c r="F38" s="128" t="s">
        <v>33</v>
      </c>
      <c r="G38" s="128"/>
    </row>
    <row r="39" spans="5:7" x14ac:dyDescent="0.25">
      <c r="E39" s="31" t="s">
        <v>34</v>
      </c>
      <c r="F39" s="128" t="s">
        <v>39</v>
      </c>
      <c r="G39" s="128"/>
    </row>
    <row r="40" spans="5:7" x14ac:dyDescent="0.25">
      <c r="E40" s="31" t="s">
        <v>38</v>
      </c>
      <c r="F40" s="128" t="s">
        <v>40</v>
      </c>
      <c r="G40" s="128"/>
    </row>
  </sheetData>
  <mergeCells count="37">
    <mergeCell ref="F39:G39"/>
    <mergeCell ref="F40:G40"/>
    <mergeCell ref="E35:G35"/>
    <mergeCell ref="F36:G36"/>
    <mergeCell ref="F37:G37"/>
    <mergeCell ref="F38:G38"/>
    <mergeCell ref="L8:N8"/>
    <mergeCell ref="C26:G32"/>
    <mergeCell ref="F8:H8"/>
    <mergeCell ref="I8:K8"/>
    <mergeCell ref="I11:I13"/>
    <mergeCell ref="J11:J13"/>
    <mergeCell ref="K11:K13"/>
    <mergeCell ref="H11:H13"/>
    <mergeCell ref="B22:E22"/>
    <mergeCell ref="C8:E8"/>
    <mergeCell ref="B8:B9"/>
    <mergeCell ref="D11:D13"/>
    <mergeCell ref="E11:E13"/>
    <mergeCell ref="F11:F13"/>
    <mergeCell ref="G11:G13"/>
    <mergeCell ref="L11:L13"/>
    <mergeCell ref="M11:M13"/>
    <mergeCell ref="N11:N13"/>
    <mergeCell ref="B5:Q5"/>
    <mergeCell ref="R19:R20"/>
    <mergeCell ref="C14:Q14"/>
    <mergeCell ref="B18:Q18"/>
    <mergeCell ref="Q11:Q13"/>
    <mergeCell ref="O11:O13"/>
    <mergeCell ref="P11:P13"/>
    <mergeCell ref="R8:R13"/>
    <mergeCell ref="B7:Q7"/>
    <mergeCell ref="O8:O9"/>
    <mergeCell ref="P8:P9"/>
    <mergeCell ref="Q8:Q9"/>
    <mergeCell ref="C10:Q10"/>
  </mergeCells>
  <pageMargins left="0.7" right="0.7" top="0.75" bottom="0.75" header="0.3" footer="0.3"/>
  <pageSetup paperSize="120"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4"/>
  <sheetViews>
    <sheetView workbookViewId="0">
      <selection activeCell="D26" sqref="D26"/>
    </sheetView>
  </sheetViews>
  <sheetFormatPr baseColWidth="10" defaultColWidth="9.5703125" defaultRowHeight="16.5" x14ac:dyDescent="0.25"/>
  <cols>
    <col min="1" max="1" width="3.42578125" style="2" customWidth="1"/>
    <col min="2" max="2" width="7.85546875" style="1" customWidth="1"/>
    <col min="3" max="3" width="59.140625" style="2" customWidth="1"/>
    <col min="4" max="4" width="10.7109375" style="2" customWidth="1"/>
    <col min="5" max="5" width="13.5703125" style="2" customWidth="1"/>
    <col min="6" max="6" width="16.28515625" style="2" customWidth="1"/>
    <col min="7" max="7" width="17" style="2" customWidth="1"/>
    <col min="8" max="8" width="16.7109375" style="2" customWidth="1"/>
    <col min="9" max="16384" width="9.5703125" style="2"/>
  </cols>
  <sheetData>
    <row r="1" spans="2:8" ht="17.25" thickBot="1" x14ac:dyDescent="0.3"/>
    <row r="2" spans="2:8" s="34" customFormat="1" ht="23.25" customHeight="1" thickBot="1" x14ac:dyDescent="0.3">
      <c r="B2" s="33"/>
      <c r="E2" s="35" t="s">
        <v>35</v>
      </c>
      <c r="F2" s="133" t="s">
        <v>31</v>
      </c>
      <c r="G2" s="134"/>
    </row>
    <row r="4" spans="2:8" ht="17.25" thickBot="1" x14ac:dyDescent="0.3"/>
    <row r="5" spans="2:8" ht="26.25" thickBot="1" x14ac:dyDescent="0.3">
      <c r="B5" s="142" t="s">
        <v>30</v>
      </c>
      <c r="C5" s="143"/>
      <c r="D5" s="143"/>
      <c r="E5" s="143"/>
      <c r="F5" s="143"/>
      <c r="G5" s="144"/>
    </row>
    <row r="6" spans="2:8" x14ac:dyDescent="0.3">
      <c r="B6" s="3"/>
      <c r="C6" s="3"/>
      <c r="D6" s="3"/>
      <c r="E6" s="3"/>
      <c r="F6" s="3"/>
      <c r="G6" s="3"/>
    </row>
    <row r="7" spans="2:8" ht="18" customHeight="1" x14ac:dyDescent="0.25">
      <c r="B7" s="145" t="s">
        <v>0</v>
      </c>
      <c r="C7" s="146"/>
      <c r="D7" s="146"/>
      <c r="E7" s="146"/>
      <c r="F7" s="146"/>
      <c r="G7" s="146"/>
      <c r="H7" s="146"/>
    </row>
    <row r="8" spans="2:8" x14ac:dyDescent="0.25">
      <c r="B8" s="78" t="s">
        <v>1</v>
      </c>
      <c r="C8" s="147" t="s">
        <v>27</v>
      </c>
      <c r="D8" s="147"/>
      <c r="E8" s="148"/>
      <c r="F8" s="149" t="s">
        <v>22</v>
      </c>
      <c r="G8" s="149"/>
      <c r="H8" s="149"/>
    </row>
    <row r="9" spans="2:8" ht="30" x14ac:dyDescent="0.25">
      <c r="B9" s="78"/>
      <c r="C9" s="27" t="s">
        <v>2</v>
      </c>
      <c r="D9" s="5" t="s">
        <v>3</v>
      </c>
      <c r="E9" s="4" t="s">
        <v>4</v>
      </c>
      <c r="F9" s="4" t="s">
        <v>5</v>
      </c>
      <c r="G9" s="4" t="s">
        <v>6</v>
      </c>
      <c r="H9" s="4" t="s">
        <v>7</v>
      </c>
    </row>
    <row r="10" spans="2:8" x14ac:dyDescent="0.25">
      <c r="B10" s="6">
        <v>1</v>
      </c>
      <c r="C10" s="140" t="s">
        <v>8</v>
      </c>
      <c r="D10" s="141"/>
      <c r="E10" s="141"/>
      <c r="F10" s="141"/>
      <c r="G10" s="141"/>
      <c r="H10" s="141"/>
    </row>
    <row r="11" spans="2:8" x14ac:dyDescent="0.25">
      <c r="B11" s="7">
        <v>1.1000000000000001</v>
      </c>
      <c r="C11" s="8" t="s">
        <v>9</v>
      </c>
      <c r="D11" s="123" t="s">
        <v>10</v>
      </c>
      <c r="E11" s="126">
        <v>1</v>
      </c>
      <c r="F11" s="116">
        <v>75000</v>
      </c>
      <c r="G11" s="116">
        <f>F11*0.19</f>
        <v>14250</v>
      </c>
      <c r="H11" s="116">
        <f>F11+G11</f>
        <v>89250</v>
      </c>
    </row>
    <row r="12" spans="2:8" x14ac:dyDescent="0.25">
      <c r="B12" s="7">
        <v>1.2</v>
      </c>
      <c r="C12" s="8" t="s">
        <v>11</v>
      </c>
      <c r="D12" s="123"/>
      <c r="E12" s="126"/>
      <c r="F12" s="116"/>
      <c r="G12" s="116"/>
      <c r="H12" s="116"/>
    </row>
    <row r="13" spans="2:8" x14ac:dyDescent="0.25">
      <c r="B13" s="7">
        <v>1.3</v>
      </c>
      <c r="C13" s="8" t="s">
        <v>12</v>
      </c>
      <c r="D13" s="123"/>
      <c r="E13" s="126"/>
      <c r="F13" s="116"/>
      <c r="G13" s="116"/>
      <c r="H13" s="116"/>
    </row>
    <row r="14" spans="2:8" x14ac:dyDescent="0.25">
      <c r="B14" s="6">
        <v>2</v>
      </c>
      <c r="C14" s="135" t="s">
        <v>13</v>
      </c>
      <c r="D14" s="136"/>
      <c r="E14" s="136"/>
      <c r="F14" s="136"/>
      <c r="G14" s="136"/>
      <c r="H14" s="136"/>
    </row>
    <row r="15" spans="2:8" ht="47.25" x14ac:dyDescent="0.25">
      <c r="B15" s="7">
        <v>2.1</v>
      </c>
      <c r="C15" s="9" t="s">
        <v>14</v>
      </c>
      <c r="D15" s="10" t="s">
        <v>10</v>
      </c>
      <c r="E15" s="37">
        <v>1</v>
      </c>
      <c r="F15" s="18">
        <v>54000</v>
      </c>
      <c r="G15" s="19">
        <f>0.19*F15</f>
        <v>10260</v>
      </c>
      <c r="H15" s="19">
        <f>F15+G15</f>
        <v>64260</v>
      </c>
    </row>
    <row r="16" spans="2:8" ht="31.5" x14ac:dyDescent="0.25">
      <c r="B16" s="7">
        <v>2.2000000000000002</v>
      </c>
      <c r="C16" s="9" t="s">
        <v>15</v>
      </c>
      <c r="D16" s="10" t="s">
        <v>16</v>
      </c>
      <c r="E16" s="37">
        <v>1</v>
      </c>
      <c r="F16" s="18">
        <v>134000</v>
      </c>
      <c r="G16" s="19">
        <f t="shared" ref="G16:G17" si="0">F16*0.19</f>
        <v>25460</v>
      </c>
      <c r="H16" s="19">
        <f t="shared" ref="H16:H17" si="1">F16+G16</f>
        <v>159460</v>
      </c>
    </row>
    <row r="17" spans="2:8" ht="31.5" x14ac:dyDescent="0.25">
      <c r="B17" s="7">
        <v>2.2999999999999998</v>
      </c>
      <c r="C17" s="9" t="s">
        <v>17</v>
      </c>
      <c r="D17" s="10" t="s">
        <v>10</v>
      </c>
      <c r="E17" s="37">
        <v>1</v>
      </c>
      <c r="F17" s="18">
        <v>30000</v>
      </c>
      <c r="G17" s="19">
        <f t="shared" si="0"/>
        <v>5700</v>
      </c>
      <c r="H17" s="19">
        <f t="shared" si="1"/>
        <v>35700</v>
      </c>
    </row>
    <row r="18" spans="2:8" x14ac:dyDescent="0.25">
      <c r="B18" s="137" t="s">
        <v>25</v>
      </c>
      <c r="C18" s="138"/>
      <c r="D18" s="138"/>
      <c r="E18" s="138"/>
      <c r="F18" s="139"/>
      <c r="G18" s="138"/>
      <c r="H18" s="138"/>
    </row>
    <row r="19" spans="2:8" x14ac:dyDescent="0.25">
      <c r="B19" s="7">
        <v>3.1</v>
      </c>
      <c r="C19" s="9" t="s">
        <v>18</v>
      </c>
      <c r="D19" s="10" t="s">
        <v>19</v>
      </c>
      <c r="E19" s="11">
        <v>1</v>
      </c>
      <c r="F19" s="18">
        <v>150000</v>
      </c>
      <c r="G19" s="19">
        <f>F19*0.19</f>
        <v>28500</v>
      </c>
      <c r="H19" s="19">
        <f>F19+G19</f>
        <v>178500</v>
      </c>
    </row>
    <row r="20" spans="2:8" x14ac:dyDescent="0.25">
      <c r="B20" s="7">
        <v>3.2</v>
      </c>
      <c r="C20" s="9" t="s">
        <v>20</v>
      </c>
      <c r="D20" s="10" t="s">
        <v>19</v>
      </c>
      <c r="E20" s="11">
        <v>1</v>
      </c>
      <c r="F20" s="18">
        <v>150000</v>
      </c>
      <c r="G20" s="19">
        <f>F20*0.19</f>
        <v>28500</v>
      </c>
      <c r="H20" s="19">
        <f>F20+G20</f>
        <v>178500</v>
      </c>
    </row>
    <row r="21" spans="2:8" x14ac:dyDescent="0.25">
      <c r="B21" s="12"/>
      <c r="C21" s="13"/>
      <c r="D21" s="14"/>
      <c r="E21" s="15"/>
      <c r="F21" s="16"/>
      <c r="G21" s="17"/>
      <c r="H21" s="17"/>
    </row>
    <row r="22" spans="2:8" x14ac:dyDescent="0.25">
      <c r="B22" s="118" t="s">
        <v>26</v>
      </c>
      <c r="C22" s="118"/>
      <c r="D22" s="118"/>
      <c r="E22" s="118"/>
      <c r="F22" s="24">
        <f>SUM(F11,F15:F17,F19:F21)</f>
        <v>593000</v>
      </c>
      <c r="G22" s="24">
        <f>SUM(G11,G15:G17,G19:G21)</f>
        <v>112670</v>
      </c>
      <c r="H22" s="24">
        <f t="shared" ref="H22" si="2">SUM(H11,H15:H17,H19:H21)</f>
        <v>705670</v>
      </c>
    </row>
    <row r="23" spans="2:8" x14ac:dyDescent="0.25">
      <c r="B23" s="12"/>
      <c r="C23" s="13"/>
      <c r="D23" s="14"/>
      <c r="E23" s="15"/>
      <c r="F23" s="16"/>
      <c r="G23" s="17"/>
      <c r="H23" s="17"/>
    </row>
    <row r="24" spans="2:8" x14ac:dyDescent="0.25">
      <c r="B24" s="12"/>
      <c r="C24" s="13"/>
      <c r="D24" s="14"/>
      <c r="E24" s="15"/>
      <c r="F24" s="16"/>
      <c r="G24" s="17"/>
      <c r="H24" s="17"/>
    </row>
    <row r="25" spans="2:8" x14ac:dyDescent="0.25">
      <c r="B25" s="12"/>
      <c r="C25" s="13"/>
      <c r="D25" s="14"/>
      <c r="E25" s="15"/>
      <c r="F25" s="16"/>
      <c r="G25" s="17"/>
      <c r="H25" s="17"/>
    </row>
    <row r="26" spans="2:8" x14ac:dyDescent="0.25">
      <c r="B26" s="12"/>
      <c r="C26" s="13"/>
      <c r="D26" s="14"/>
      <c r="E26" s="15"/>
      <c r="F26" s="16"/>
      <c r="G26" s="17"/>
    </row>
    <row r="27" spans="2:8" ht="17.25" thickBot="1" x14ac:dyDescent="0.3"/>
    <row r="28" spans="2:8" x14ac:dyDescent="0.25">
      <c r="C28" s="101" t="s">
        <v>21</v>
      </c>
      <c r="D28" s="102"/>
      <c r="E28" s="102"/>
      <c r="F28" s="102"/>
      <c r="G28" s="103"/>
    </row>
    <row r="29" spans="2:8" x14ac:dyDescent="0.25">
      <c r="C29" s="104"/>
      <c r="D29" s="105"/>
      <c r="E29" s="105"/>
      <c r="F29" s="105"/>
      <c r="G29" s="106"/>
    </row>
    <row r="30" spans="2:8" x14ac:dyDescent="0.25">
      <c r="C30" s="104"/>
      <c r="D30" s="105"/>
      <c r="E30" s="105"/>
      <c r="F30" s="105"/>
      <c r="G30" s="106"/>
    </row>
    <row r="31" spans="2:8" x14ac:dyDescent="0.25">
      <c r="C31" s="104"/>
      <c r="D31" s="105"/>
      <c r="E31" s="105"/>
      <c r="F31" s="105"/>
      <c r="G31" s="106"/>
    </row>
    <row r="32" spans="2:8" x14ac:dyDescent="0.25">
      <c r="C32" s="104"/>
      <c r="D32" s="105"/>
      <c r="E32" s="105"/>
      <c r="F32" s="105"/>
      <c r="G32" s="106"/>
    </row>
    <row r="33" spans="3:7" x14ac:dyDescent="0.25">
      <c r="C33" s="104"/>
      <c r="D33" s="105"/>
      <c r="E33" s="105"/>
      <c r="F33" s="105"/>
      <c r="G33" s="106"/>
    </row>
    <row r="34" spans="3:7" ht="57.75" customHeight="1" thickBot="1" x14ac:dyDescent="0.3">
      <c r="C34" s="107"/>
      <c r="D34" s="108"/>
      <c r="E34" s="108"/>
      <c r="F34" s="108"/>
      <c r="G34" s="109"/>
    </row>
  </sheetData>
  <mergeCells count="16">
    <mergeCell ref="F2:G2"/>
    <mergeCell ref="C14:H14"/>
    <mergeCell ref="B18:H18"/>
    <mergeCell ref="B22:E22"/>
    <mergeCell ref="C28:G34"/>
    <mergeCell ref="C10:H10"/>
    <mergeCell ref="D11:D13"/>
    <mergeCell ref="E11:E13"/>
    <mergeCell ref="F11:F13"/>
    <mergeCell ref="G11:G13"/>
    <mergeCell ref="H11:H13"/>
    <mergeCell ref="B5:G5"/>
    <mergeCell ref="B7:H7"/>
    <mergeCell ref="B8:B9"/>
    <mergeCell ref="C8:E8"/>
    <mergeCell ref="F8:H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4"/>
  <sheetViews>
    <sheetView workbookViewId="0">
      <selection activeCell="L21" sqref="L21"/>
    </sheetView>
  </sheetViews>
  <sheetFormatPr baseColWidth="10" defaultColWidth="9.5703125" defaultRowHeight="16.5" x14ac:dyDescent="0.25"/>
  <cols>
    <col min="1" max="1" width="3.42578125" style="2" customWidth="1"/>
    <col min="2" max="2" width="7.85546875" style="1" customWidth="1"/>
    <col min="3" max="3" width="59.140625" style="2" customWidth="1"/>
    <col min="4" max="4" width="10.7109375" style="2" customWidth="1"/>
    <col min="5" max="5" width="13.5703125" style="2" customWidth="1"/>
    <col min="6" max="6" width="16.28515625" style="2" customWidth="1"/>
    <col min="7" max="7" width="17" style="2" customWidth="1"/>
    <col min="8" max="8" width="16.7109375" style="2" customWidth="1"/>
    <col min="9" max="16384" width="9.5703125" style="2"/>
  </cols>
  <sheetData>
    <row r="1" spans="2:8" ht="17.25" thickBot="1" x14ac:dyDescent="0.3"/>
    <row r="2" spans="2:8" s="34" customFormat="1" ht="23.25" customHeight="1" thickBot="1" x14ac:dyDescent="0.3">
      <c r="B2" s="33"/>
      <c r="E2" s="35" t="s">
        <v>36</v>
      </c>
      <c r="F2" s="133" t="s">
        <v>32</v>
      </c>
      <c r="G2" s="134"/>
    </row>
    <row r="4" spans="2:8" ht="17.25" thickBot="1" x14ac:dyDescent="0.3"/>
    <row r="5" spans="2:8" ht="26.25" thickBot="1" x14ac:dyDescent="0.3">
      <c r="B5" s="142" t="s">
        <v>30</v>
      </c>
      <c r="C5" s="143"/>
      <c r="D5" s="143"/>
      <c r="E5" s="143"/>
      <c r="F5" s="143"/>
      <c r="G5" s="144"/>
    </row>
    <row r="6" spans="2:8" x14ac:dyDescent="0.3">
      <c r="B6" s="3"/>
      <c r="C6" s="3"/>
      <c r="D6" s="3"/>
      <c r="E6" s="3"/>
      <c r="F6" s="3"/>
      <c r="G6" s="3"/>
    </row>
    <row r="7" spans="2:8" ht="18" customHeight="1" x14ac:dyDescent="0.25">
      <c r="B7" s="145" t="s">
        <v>0</v>
      </c>
      <c r="C7" s="146"/>
      <c r="D7" s="146"/>
      <c r="E7" s="146"/>
      <c r="F7" s="146"/>
      <c r="G7" s="146"/>
      <c r="H7" s="146"/>
    </row>
    <row r="8" spans="2:8" x14ac:dyDescent="0.25">
      <c r="B8" s="78" t="s">
        <v>1</v>
      </c>
      <c r="C8" s="147" t="s">
        <v>27</v>
      </c>
      <c r="D8" s="147"/>
      <c r="E8" s="148"/>
      <c r="F8" s="150" t="s">
        <v>23</v>
      </c>
      <c r="G8" s="150"/>
      <c r="H8" s="150"/>
    </row>
    <row r="9" spans="2:8" ht="30" x14ac:dyDescent="0.25">
      <c r="B9" s="78"/>
      <c r="C9" s="27" t="s">
        <v>2</v>
      </c>
      <c r="D9" s="5" t="s">
        <v>3</v>
      </c>
      <c r="E9" s="4" t="s">
        <v>4</v>
      </c>
      <c r="F9" s="4" t="s">
        <v>5</v>
      </c>
      <c r="G9" s="4" t="s">
        <v>6</v>
      </c>
      <c r="H9" s="4" t="s">
        <v>7</v>
      </c>
    </row>
    <row r="10" spans="2:8" x14ac:dyDescent="0.25">
      <c r="B10" s="6">
        <v>1</v>
      </c>
      <c r="C10" s="140" t="s">
        <v>8</v>
      </c>
      <c r="D10" s="141"/>
      <c r="E10" s="141"/>
      <c r="F10" s="141"/>
      <c r="G10" s="141"/>
      <c r="H10" s="141"/>
    </row>
    <row r="11" spans="2:8" x14ac:dyDescent="0.25">
      <c r="B11" s="7">
        <v>1.1000000000000001</v>
      </c>
      <c r="C11" s="8" t="s">
        <v>9</v>
      </c>
      <c r="D11" s="123" t="s">
        <v>10</v>
      </c>
      <c r="E11" s="151">
        <v>1</v>
      </c>
      <c r="F11" s="152">
        <v>45000</v>
      </c>
      <c r="G11" s="113">
        <f>F11*0.19</f>
        <v>8550</v>
      </c>
      <c r="H11" s="113">
        <f>F11+G11</f>
        <v>53550</v>
      </c>
    </row>
    <row r="12" spans="2:8" x14ac:dyDescent="0.25">
      <c r="B12" s="7">
        <v>1.2</v>
      </c>
      <c r="C12" s="8" t="s">
        <v>11</v>
      </c>
      <c r="D12" s="123"/>
      <c r="E12" s="151"/>
      <c r="F12" s="152"/>
      <c r="G12" s="113"/>
      <c r="H12" s="113"/>
    </row>
    <row r="13" spans="2:8" x14ac:dyDescent="0.25">
      <c r="B13" s="7">
        <v>1.3</v>
      </c>
      <c r="C13" s="8" t="s">
        <v>12</v>
      </c>
      <c r="D13" s="123"/>
      <c r="E13" s="151"/>
      <c r="F13" s="152"/>
      <c r="G13" s="113"/>
      <c r="H13" s="113"/>
    </row>
    <row r="14" spans="2:8" x14ac:dyDescent="0.25">
      <c r="B14" s="6">
        <v>2</v>
      </c>
      <c r="C14" s="135" t="s">
        <v>13</v>
      </c>
      <c r="D14" s="136"/>
      <c r="E14" s="136"/>
      <c r="F14" s="136"/>
      <c r="G14" s="136"/>
      <c r="H14" s="136"/>
    </row>
    <row r="15" spans="2:8" ht="47.25" x14ac:dyDescent="0.25">
      <c r="B15" s="7">
        <v>2.1</v>
      </c>
      <c r="C15" s="9" t="s">
        <v>14</v>
      </c>
      <c r="D15" s="10" t="s">
        <v>10</v>
      </c>
      <c r="E15" s="37">
        <v>1</v>
      </c>
      <c r="F15" s="20">
        <v>35000</v>
      </c>
      <c r="G15" s="21">
        <f>+F15*0.19</f>
        <v>6650</v>
      </c>
      <c r="H15" s="21">
        <f>F15+G15</f>
        <v>41650</v>
      </c>
    </row>
    <row r="16" spans="2:8" ht="31.5" x14ac:dyDescent="0.25">
      <c r="B16" s="7">
        <v>2.2000000000000002</v>
      </c>
      <c r="C16" s="9" t="s">
        <v>15</v>
      </c>
      <c r="D16" s="10" t="s">
        <v>16</v>
      </c>
      <c r="E16" s="37">
        <v>1</v>
      </c>
      <c r="F16" s="20">
        <v>55000</v>
      </c>
      <c r="G16" s="21">
        <f t="shared" ref="G16:G17" si="0">F16*0.19</f>
        <v>10450</v>
      </c>
      <c r="H16" s="21">
        <f t="shared" ref="H16:H17" si="1">F16+G16</f>
        <v>65450</v>
      </c>
    </row>
    <row r="17" spans="2:8" ht="31.5" x14ac:dyDescent="0.25">
      <c r="B17" s="7">
        <v>2.2999999999999998</v>
      </c>
      <c r="C17" s="9" t="s">
        <v>17</v>
      </c>
      <c r="D17" s="10" t="s">
        <v>10</v>
      </c>
      <c r="E17" s="37">
        <v>1</v>
      </c>
      <c r="F17" s="20">
        <v>35000</v>
      </c>
      <c r="G17" s="21">
        <f t="shared" si="0"/>
        <v>6650</v>
      </c>
      <c r="H17" s="21">
        <f t="shared" si="1"/>
        <v>41650</v>
      </c>
    </row>
    <row r="18" spans="2:8" x14ac:dyDescent="0.25">
      <c r="B18" s="137" t="s">
        <v>25</v>
      </c>
      <c r="C18" s="138"/>
      <c r="D18" s="138"/>
      <c r="E18" s="138"/>
      <c r="F18" s="139"/>
      <c r="G18" s="139"/>
      <c r="H18" s="139"/>
    </row>
    <row r="19" spans="2:8" x14ac:dyDescent="0.25">
      <c r="B19" s="7">
        <v>3.1</v>
      </c>
      <c r="C19" s="9" t="s">
        <v>18</v>
      </c>
      <c r="D19" s="10" t="s">
        <v>19</v>
      </c>
      <c r="E19" s="11">
        <v>1</v>
      </c>
      <c r="F19" s="20">
        <v>600000</v>
      </c>
      <c r="G19" s="21">
        <f>F19*0.19</f>
        <v>114000</v>
      </c>
      <c r="H19" s="21">
        <f>F19+G19</f>
        <v>714000</v>
      </c>
    </row>
    <row r="20" spans="2:8" x14ac:dyDescent="0.25">
      <c r="B20" s="7">
        <v>3.2</v>
      </c>
      <c r="C20" s="9" t="s">
        <v>20</v>
      </c>
      <c r="D20" s="10" t="s">
        <v>19</v>
      </c>
      <c r="E20" s="11">
        <v>1</v>
      </c>
      <c r="F20" s="20">
        <v>700000</v>
      </c>
      <c r="G20" s="21">
        <f>F20*0.19</f>
        <v>133000</v>
      </c>
      <c r="H20" s="21">
        <f>F20+G20</f>
        <v>833000</v>
      </c>
    </row>
    <row r="21" spans="2:8" x14ac:dyDescent="0.25">
      <c r="B21" s="12"/>
      <c r="C21" s="13"/>
      <c r="D21" s="14"/>
      <c r="E21" s="15"/>
      <c r="F21" s="16"/>
      <c r="G21" s="17"/>
      <c r="H21" s="17"/>
    </row>
    <row r="22" spans="2:8" x14ac:dyDescent="0.25">
      <c r="B22" s="118" t="s">
        <v>26</v>
      </c>
      <c r="C22" s="118"/>
      <c r="D22" s="118"/>
      <c r="E22" s="118"/>
      <c r="F22" s="25">
        <f>SUM(F11,F15:F17,F19:F21)</f>
        <v>1470000</v>
      </c>
      <c r="G22" s="25">
        <f>SUM(G11,G15:G17,G19:G21)</f>
        <v>279300</v>
      </c>
      <c r="H22" s="25">
        <f t="shared" ref="H22" si="2">SUM(H11,H15:H17,H19:H21)</f>
        <v>1749300</v>
      </c>
    </row>
    <row r="23" spans="2:8" x14ac:dyDescent="0.25">
      <c r="B23" s="12"/>
      <c r="C23" s="13"/>
      <c r="D23" s="14"/>
      <c r="E23" s="15"/>
      <c r="F23" s="16"/>
      <c r="G23" s="17"/>
      <c r="H23" s="17"/>
    </row>
    <row r="24" spans="2:8" x14ac:dyDescent="0.25">
      <c r="B24" s="12"/>
      <c r="C24" s="13"/>
      <c r="D24" s="14"/>
      <c r="E24" s="15"/>
      <c r="F24" s="16"/>
      <c r="G24" s="17"/>
      <c r="H24" s="17"/>
    </row>
    <row r="25" spans="2:8" x14ac:dyDescent="0.25">
      <c r="B25" s="12"/>
      <c r="C25" s="13"/>
      <c r="D25" s="14"/>
      <c r="E25" s="15"/>
      <c r="F25" s="16"/>
      <c r="G25" s="17"/>
      <c r="H25" s="17"/>
    </row>
    <row r="26" spans="2:8" x14ac:dyDescent="0.25">
      <c r="B26" s="12"/>
      <c r="C26" s="13"/>
      <c r="D26" s="14"/>
      <c r="E26" s="15"/>
      <c r="F26" s="16"/>
      <c r="G26" s="17"/>
    </row>
    <row r="27" spans="2:8" ht="17.25" thickBot="1" x14ac:dyDescent="0.3"/>
    <row r="28" spans="2:8" x14ac:dyDescent="0.25">
      <c r="C28" s="101" t="s">
        <v>21</v>
      </c>
      <c r="D28" s="102"/>
      <c r="E28" s="102"/>
      <c r="F28" s="102"/>
      <c r="G28" s="103"/>
    </row>
    <row r="29" spans="2:8" x14ac:dyDescent="0.25">
      <c r="C29" s="104"/>
      <c r="D29" s="105"/>
      <c r="E29" s="105"/>
      <c r="F29" s="105"/>
      <c r="G29" s="106"/>
    </row>
    <row r="30" spans="2:8" x14ac:dyDescent="0.25">
      <c r="C30" s="104"/>
      <c r="D30" s="105"/>
      <c r="E30" s="105"/>
      <c r="F30" s="105"/>
      <c r="G30" s="106"/>
    </row>
    <row r="31" spans="2:8" x14ac:dyDescent="0.25">
      <c r="C31" s="104"/>
      <c r="D31" s="105"/>
      <c r="E31" s="105"/>
      <c r="F31" s="105"/>
      <c r="G31" s="106"/>
    </row>
    <row r="32" spans="2:8" x14ac:dyDescent="0.25">
      <c r="C32" s="104"/>
      <c r="D32" s="105"/>
      <c r="E32" s="105"/>
      <c r="F32" s="105"/>
      <c r="G32" s="106"/>
    </row>
    <row r="33" spans="3:7" x14ac:dyDescent="0.25">
      <c r="C33" s="104"/>
      <c r="D33" s="105"/>
      <c r="E33" s="105"/>
      <c r="F33" s="105"/>
      <c r="G33" s="106"/>
    </row>
    <row r="34" spans="3:7" ht="57.75" customHeight="1" thickBot="1" x14ac:dyDescent="0.3">
      <c r="C34" s="107"/>
      <c r="D34" s="108"/>
      <c r="E34" s="108"/>
      <c r="F34" s="108"/>
      <c r="G34" s="109"/>
    </row>
  </sheetData>
  <mergeCells count="16">
    <mergeCell ref="C14:H14"/>
    <mergeCell ref="B18:H18"/>
    <mergeCell ref="B22:E22"/>
    <mergeCell ref="C28:G34"/>
    <mergeCell ref="C10:H10"/>
    <mergeCell ref="D11:D13"/>
    <mergeCell ref="E11:E13"/>
    <mergeCell ref="F11:F13"/>
    <mergeCell ref="G11:G13"/>
    <mergeCell ref="H11:H13"/>
    <mergeCell ref="F2:G2"/>
    <mergeCell ref="B5:G5"/>
    <mergeCell ref="B7:H7"/>
    <mergeCell ref="B8:B9"/>
    <mergeCell ref="C8:E8"/>
    <mergeCell ref="F8:H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4"/>
  <sheetViews>
    <sheetView topLeftCell="A3" workbookViewId="0">
      <selection activeCell="J22" sqref="J22"/>
    </sheetView>
  </sheetViews>
  <sheetFormatPr baseColWidth="10" defaultColWidth="9.5703125" defaultRowHeight="16.5" x14ac:dyDescent="0.25"/>
  <cols>
    <col min="1" max="1" width="3.42578125" style="2" customWidth="1"/>
    <col min="2" max="2" width="7.85546875" style="1" customWidth="1"/>
    <col min="3" max="3" width="59.140625" style="2" customWidth="1"/>
    <col min="4" max="4" width="10.7109375" style="2" customWidth="1"/>
    <col min="5" max="5" width="13.5703125" style="2" customWidth="1"/>
    <col min="6" max="6" width="16.28515625" style="2" customWidth="1"/>
    <col min="7" max="7" width="17" style="2" customWidth="1"/>
    <col min="8" max="8" width="16.7109375" style="2" customWidth="1"/>
    <col min="9" max="16384" width="9.5703125" style="2"/>
  </cols>
  <sheetData>
    <row r="1" spans="2:8" ht="17.25" thickBot="1" x14ac:dyDescent="0.3"/>
    <row r="2" spans="2:8" s="34" customFormat="1" ht="23.25" customHeight="1" thickBot="1" x14ac:dyDescent="0.3">
      <c r="B2" s="33"/>
      <c r="E2" s="35" t="s">
        <v>37</v>
      </c>
      <c r="F2" s="133" t="s">
        <v>33</v>
      </c>
      <c r="G2" s="134"/>
    </row>
    <row r="4" spans="2:8" ht="17.25" thickBot="1" x14ac:dyDescent="0.3"/>
    <row r="5" spans="2:8" ht="26.25" thickBot="1" x14ac:dyDescent="0.3">
      <c r="B5" s="142" t="s">
        <v>30</v>
      </c>
      <c r="C5" s="143"/>
      <c r="D5" s="143"/>
      <c r="E5" s="143"/>
      <c r="F5" s="143"/>
      <c r="G5" s="144"/>
    </row>
    <row r="6" spans="2:8" x14ac:dyDescent="0.3">
      <c r="B6" s="3"/>
      <c r="C6" s="3"/>
      <c r="D6" s="3"/>
      <c r="E6" s="3"/>
      <c r="F6" s="3"/>
      <c r="G6" s="3"/>
    </row>
    <row r="7" spans="2:8" ht="18" customHeight="1" x14ac:dyDescent="0.25">
      <c r="B7" s="145" t="s">
        <v>0</v>
      </c>
      <c r="C7" s="146"/>
      <c r="D7" s="146"/>
      <c r="E7" s="146"/>
      <c r="F7" s="146"/>
      <c r="G7" s="146"/>
      <c r="H7" s="146"/>
    </row>
    <row r="8" spans="2:8" x14ac:dyDescent="0.25">
      <c r="B8" s="78" t="s">
        <v>1</v>
      </c>
      <c r="C8" s="147" t="s">
        <v>27</v>
      </c>
      <c r="D8" s="147"/>
      <c r="E8" s="148"/>
      <c r="F8" s="153" t="s">
        <v>24</v>
      </c>
      <c r="G8" s="153"/>
      <c r="H8" s="153"/>
    </row>
    <row r="9" spans="2:8" ht="30" x14ac:dyDescent="0.25">
      <c r="B9" s="78"/>
      <c r="C9" s="27" t="s">
        <v>2</v>
      </c>
      <c r="D9" s="5" t="s">
        <v>3</v>
      </c>
      <c r="E9" s="4" t="s">
        <v>4</v>
      </c>
      <c r="F9" s="4" t="s">
        <v>5</v>
      </c>
      <c r="G9" s="4" t="s">
        <v>6</v>
      </c>
      <c r="H9" s="4" t="s">
        <v>7</v>
      </c>
    </row>
    <row r="10" spans="2:8" x14ac:dyDescent="0.25">
      <c r="B10" s="6">
        <v>1</v>
      </c>
      <c r="C10" s="140" t="s">
        <v>8</v>
      </c>
      <c r="D10" s="141"/>
      <c r="E10" s="141"/>
      <c r="F10" s="141"/>
      <c r="G10" s="141"/>
      <c r="H10" s="141"/>
    </row>
    <row r="11" spans="2:8" x14ac:dyDescent="0.25">
      <c r="B11" s="7">
        <v>1.1000000000000001</v>
      </c>
      <c r="C11" s="8" t="s">
        <v>9</v>
      </c>
      <c r="D11" s="123" t="s">
        <v>10</v>
      </c>
      <c r="E11" s="151">
        <v>1</v>
      </c>
      <c r="F11" s="154">
        <v>60000</v>
      </c>
      <c r="G11" s="74">
        <f>F11*0.19</f>
        <v>11400</v>
      </c>
      <c r="H11" s="74">
        <f>F11+G11</f>
        <v>71400</v>
      </c>
    </row>
    <row r="12" spans="2:8" x14ac:dyDescent="0.25">
      <c r="B12" s="7">
        <v>1.2</v>
      </c>
      <c r="C12" s="8" t="s">
        <v>11</v>
      </c>
      <c r="D12" s="123"/>
      <c r="E12" s="151"/>
      <c r="F12" s="154"/>
      <c r="G12" s="74"/>
      <c r="H12" s="74"/>
    </row>
    <row r="13" spans="2:8" x14ac:dyDescent="0.25">
      <c r="B13" s="7">
        <v>1.3</v>
      </c>
      <c r="C13" s="8" t="s">
        <v>12</v>
      </c>
      <c r="D13" s="123"/>
      <c r="E13" s="151"/>
      <c r="F13" s="154"/>
      <c r="G13" s="74"/>
      <c r="H13" s="74"/>
    </row>
    <row r="14" spans="2:8" x14ac:dyDescent="0.25">
      <c r="B14" s="6">
        <v>2</v>
      </c>
      <c r="C14" s="135" t="s">
        <v>13</v>
      </c>
      <c r="D14" s="136"/>
      <c r="E14" s="136"/>
      <c r="F14" s="136"/>
      <c r="G14" s="136"/>
      <c r="H14" s="136"/>
    </row>
    <row r="15" spans="2:8" ht="47.25" x14ac:dyDescent="0.25">
      <c r="B15" s="7">
        <v>2.1</v>
      </c>
      <c r="C15" s="9" t="s">
        <v>14</v>
      </c>
      <c r="D15" s="10" t="s">
        <v>10</v>
      </c>
      <c r="E15" s="37">
        <v>1</v>
      </c>
      <c r="F15" s="22">
        <v>95000</v>
      </c>
      <c r="G15" s="23">
        <f>+F15*0.19</f>
        <v>18050</v>
      </c>
      <c r="H15" s="23">
        <f>F15+G15</f>
        <v>113050</v>
      </c>
    </row>
    <row r="16" spans="2:8" ht="31.5" x14ac:dyDescent="0.25">
      <c r="B16" s="7">
        <v>2.2000000000000002</v>
      </c>
      <c r="C16" s="9" t="s">
        <v>15</v>
      </c>
      <c r="D16" s="10" t="s">
        <v>16</v>
      </c>
      <c r="E16" s="37">
        <v>1</v>
      </c>
      <c r="F16" s="22">
        <v>94563</v>
      </c>
      <c r="G16" s="23">
        <f t="shared" ref="G16:G17" si="0">F16*0.19</f>
        <v>17966.97</v>
      </c>
      <c r="H16" s="23">
        <f t="shared" ref="H16:H17" si="1">F16+G16</f>
        <v>112529.97</v>
      </c>
    </row>
    <row r="17" spans="2:8" ht="31.5" x14ac:dyDescent="0.25">
      <c r="B17" s="7">
        <v>2.2999999999999998</v>
      </c>
      <c r="C17" s="9" t="s">
        <v>17</v>
      </c>
      <c r="D17" s="10" t="s">
        <v>10</v>
      </c>
      <c r="E17" s="37">
        <v>1</v>
      </c>
      <c r="F17" s="22">
        <v>40000</v>
      </c>
      <c r="G17" s="23">
        <f t="shared" si="0"/>
        <v>7600</v>
      </c>
      <c r="H17" s="23">
        <f t="shared" si="1"/>
        <v>47600</v>
      </c>
    </row>
    <row r="18" spans="2:8" x14ac:dyDescent="0.25">
      <c r="B18" s="137" t="s">
        <v>25</v>
      </c>
      <c r="C18" s="138"/>
      <c r="D18" s="138"/>
      <c r="E18" s="138"/>
      <c r="F18" s="139"/>
      <c r="G18" s="139"/>
      <c r="H18" s="139"/>
    </row>
    <row r="19" spans="2:8" x14ac:dyDescent="0.25">
      <c r="B19" s="7">
        <v>3.1</v>
      </c>
      <c r="C19" s="9" t="s">
        <v>18</v>
      </c>
      <c r="D19" s="10" t="s">
        <v>19</v>
      </c>
      <c r="E19" s="11">
        <v>1</v>
      </c>
      <c r="F19" s="22">
        <v>151260</v>
      </c>
      <c r="G19" s="23">
        <f>F19*0.19</f>
        <v>28739.4</v>
      </c>
      <c r="H19" s="23">
        <f>F19+G19</f>
        <v>179999.4</v>
      </c>
    </row>
    <row r="20" spans="2:8" x14ac:dyDescent="0.25">
      <c r="B20" s="7">
        <v>3.2</v>
      </c>
      <c r="C20" s="9" t="s">
        <v>20</v>
      </c>
      <c r="D20" s="10" t="s">
        <v>19</v>
      </c>
      <c r="E20" s="11">
        <v>1</v>
      </c>
      <c r="F20" s="22">
        <v>151260</v>
      </c>
      <c r="G20" s="23">
        <f>F20*0.19</f>
        <v>28739.4</v>
      </c>
      <c r="H20" s="23">
        <f>F20+G20</f>
        <v>179999.4</v>
      </c>
    </row>
    <row r="21" spans="2:8" x14ac:dyDescent="0.25">
      <c r="B21" s="12"/>
      <c r="C21" s="13"/>
      <c r="D21" s="14"/>
      <c r="E21" s="15"/>
      <c r="F21" s="15"/>
      <c r="G21" s="15"/>
      <c r="H21" s="15"/>
    </row>
    <row r="22" spans="2:8" x14ac:dyDescent="0.25">
      <c r="B22" s="118" t="s">
        <v>26</v>
      </c>
      <c r="C22" s="118"/>
      <c r="D22" s="118"/>
      <c r="E22" s="118"/>
      <c r="F22" s="26">
        <f>SUM(F11,F15:F17,F19:F21)</f>
        <v>592083</v>
      </c>
      <c r="G22" s="26">
        <f>SUM(G11,G15:G17,G19:G21)</f>
        <v>112495.76999999999</v>
      </c>
      <c r="H22" s="26">
        <f t="shared" ref="H22" si="2">SUM(H11,H15:H17,H19:H21)</f>
        <v>704578.77</v>
      </c>
    </row>
    <row r="23" spans="2:8" x14ac:dyDescent="0.25">
      <c r="B23" s="12"/>
      <c r="C23" s="13"/>
      <c r="D23" s="14"/>
      <c r="E23" s="15"/>
      <c r="F23" s="16"/>
      <c r="G23" s="17"/>
      <c r="H23" s="17"/>
    </row>
    <row r="24" spans="2:8" x14ac:dyDescent="0.25">
      <c r="B24" s="12"/>
      <c r="C24" s="13"/>
      <c r="D24" s="14"/>
      <c r="E24" s="15"/>
      <c r="F24" s="16"/>
      <c r="G24" s="17"/>
      <c r="H24" s="17"/>
    </row>
    <row r="25" spans="2:8" x14ac:dyDescent="0.25">
      <c r="B25" s="12"/>
      <c r="C25" s="13"/>
      <c r="D25" s="14"/>
      <c r="E25" s="15"/>
      <c r="F25" s="16"/>
      <c r="G25" s="17"/>
      <c r="H25" s="17"/>
    </row>
    <row r="26" spans="2:8" x14ac:dyDescent="0.25">
      <c r="B26" s="12"/>
      <c r="C26" s="13"/>
      <c r="D26" s="14"/>
      <c r="E26" s="15"/>
      <c r="F26" s="16"/>
      <c r="G26" s="17"/>
    </row>
    <row r="27" spans="2:8" ht="17.25" thickBot="1" x14ac:dyDescent="0.3"/>
    <row r="28" spans="2:8" x14ac:dyDescent="0.25">
      <c r="C28" s="101" t="s">
        <v>21</v>
      </c>
      <c r="D28" s="102"/>
      <c r="E28" s="102"/>
      <c r="F28" s="102"/>
      <c r="G28" s="103"/>
    </row>
    <row r="29" spans="2:8" x14ac:dyDescent="0.25">
      <c r="C29" s="104"/>
      <c r="D29" s="105"/>
      <c r="E29" s="105"/>
      <c r="F29" s="105"/>
      <c r="G29" s="106"/>
    </row>
    <row r="30" spans="2:8" x14ac:dyDescent="0.25">
      <c r="C30" s="104"/>
      <c r="D30" s="105"/>
      <c r="E30" s="105"/>
      <c r="F30" s="105"/>
      <c r="G30" s="106"/>
    </row>
    <row r="31" spans="2:8" x14ac:dyDescent="0.25">
      <c r="C31" s="104"/>
      <c r="D31" s="105"/>
      <c r="E31" s="105"/>
      <c r="F31" s="105"/>
      <c r="G31" s="106"/>
    </row>
    <row r="32" spans="2:8" x14ac:dyDescent="0.25">
      <c r="C32" s="104"/>
      <c r="D32" s="105"/>
      <c r="E32" s="105"/>
      <c r="F32" s="105"/>
      <c r="G32" s="106"/>
    </row>
    <row r="33" spans="3:7" x14ac:dyDescent="0.25">
      <c r="C33" s="104"/>
      <c r="D33" s="105"/>
      <c r="E33" s="105"/>
      <c r="F33" s="105"/>
      <c r="G33" s="106"/>
    </row>
    <row r="34" spans="3:7" ht="57.75" customHeight="1" thickBot="1" x14ac:dyDescent="0.3">
      <c r="C34" s="107"/>
      <c r="D34" s="108"/>
      <c r="E34" s="108"/>
      <c r="F34" s="108"/>
      <c r="G34" s="109"/>
    </row>
  </sheetData>
  <mergeCells count="16">
    <mergeCell ref="C14:H14"/>
    <mergeCell ref="B18:H18"/>
    <mergeCell ref="B22:E22"/>
    <mergeCell ref="C28:G34"/>
    <mergeCell ref="C10:H10"/>
    <mergeCell ref="D11:D13"/>
    <mergeCell ref="E11:E13"/>
    <mergeCell ref="F11:F13"/>
    <mergeCell ref="G11:G13"/>
    <mergeCell ref="H11:H13"/>
    <mergeCell ref="F2:G2"/>
    <mergeCell ref="B5:G5"/>
    <mergeCell ref="B7:H7"/>
    <mergeCell ref="B8:B9"/>
    <mergeCell ref="C8:E8"/>
    <mergeCell ref="F8:H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4"/>
  <sheetViews>
    <sheetView topLeftCell="C1" workbookViewId="0">
      <selection activeCell="H11" sqref="H11:H13"/>
    </sheetView>
  </sheetViews>
  <sheetFormatPr baseColWidth="10" defaultColWidth="9.5703125" defaultRowHeight="16.5" x14ac:dyDescent="0.25"/>
  <cols>
    <col min="1" max="1" width="3.42578125" style="2" customWidth="1"/>
    <col min="2" max="2" width="7.85546875" style="1" customWidth="1"/>
    <col min="3" max="3" width="59.140625" style="2" customWidth="1"/>
    <col min="4" max="4" width="10.7109375" style="2" customWidth="1"/>
    <col min="5" max="5" width="13.5703125" style="2" customWidth="1"/>
    <col min="6" max="6" width="16.28515625" style="2" customWidth="1"/>
    <col min="7" max="7" width="17" style="2" customWidth="1"/>
    <col min="8" max="8" width="16.7109375" style="2" customWidth="1"/>
    <col min="9" max="16384" width="9.5703125" style="2"/>
  </cols>
  <sheetData>
    <row r="1" spans="2:8" ht="17.25" thickBot="1" x14ac:dyDescent="0.3"/>
    <row r="2" spans="2:8" s="34" customFormat="1" ht="23.25" customHeight="1" thickBot="1" x14ac:dyDescent="0.3">
      <c r="B2" s="33"/>
      <c r="E2" s="35" t="s">
        <v>34</v>
      </c>
      <c r="F2" s="133" t="s">
        <v>39</v>
      </c>
      <c r="G2" s="134"/>
    </row>
    <row r="4" spans="2:8" ht="17.25" thickBot="1" x14ac:dyDescent="0.3"/>
    <row r="5" spans="2:8" ht="26.25" thickBot="1" x14ac:dyDescent="0.3">
      <c r="B5" s="142" t="s">
        <v>30</v>
      </c>
      <c r="C5" s="143"/>
      <c r="D5" s="143"/>
      <c r="E5" s="143"/>
      <c r="F5" s="143"/>
      <c r="G5" s="144"/>
    </row>
    <row r="6" spans="2:8" x14ac:dyDescent="0.3">
      <c r="B6" s="3"/>
      <c r="C6" s="3"/>
      <c r="D6" s="3"/>
      <c r="E6" s="3"/>
      <c r="F6" s="3"/>
      <c r="G6" s="3"/>
    </row>
    <row r="7" spans="2:8" ht="19.5" customHeight="1" x14ac:dyDescent="0.25">
      <c r="B7" s="145" t="s">
        <v>0</v>
      </c>
      <c r="C7" s="146"/>
      <c r="D7" s="146"/>
      <c r="E7" s="146"/>
      <c r="F7" s="146"/>
      <c r="G7" s="146"/>
      <c r="H7" s="146"/>
    </row>
    <row r="8" spans="2:8" x14ac:dyDescent="0.25">
      <c r="B8" s="78" t="s">
        <v>1</v>
      </c>
      <c r="C8" s="147" t="s">
        <v>27</v>
      </c>
      <c r="D8" s="147"/>
      <c r="E8" s="148"/>
      <c r="F8" s="158" t="s">
        <v>43</v>
      </c>
      <c r="G8" s="158"/>
      <c r="H8" s="158"/>
    </row>
    <row r="9" spans="2:8" ht="30" x14ac:dyDescent="0.25">
      <c r="B9" s="78"/>
      <c r="C9" s="27" t="s">
        <v>2</v>
      </c>
      <c r="D9" s="5" t="s">
        <v>3</v>
      </c>
      <c r="E9" s="4" t="s">
        <v>4</v>
      </c>
      <c r="F9" s="4" t="s">
        <v>5</v>
      </c>
      <c r="G9" s="4" t="s">
        <v>6</v>
      </c>
      <c r="H9" s="4" t="s">
        <v>7</v>
      </c>
    </row>
    <row r="10" spans="2:8" x14ac:dyDescent="0.25">
      <c r="B10" s="6">
        <v>1</v>
      </c>
      <c r="C10" s="140" t="s">
        <v>8</v>
      </c>
      <c r="D10" s="141"/>
      <c r="E10" s="141"/>
      <c r="F10" s="141"/>
      <c r="G10" s="141"/>
      <c r="H10" s="141"/>
    </row>
    <row r="11" spans="2:8" x14ac:dyDescent="0.25">
      <c r="B11" s="7">
        <v>1.1000000000000001</v>
      </c>
      <c r="C11" s="8" t="s">
        <v>9</v>
      </c>
      <c r="D11" s="123" t="s">
        <v>10</v>
      </c>
      <c r="E11" s="126">
        <v>1</v>
      </c>
      <c r="F11" s="155">
        <v>150000</v>
      </c>
      <c r="G11" s="156">
        <f>F11*0.19</f>
        <v>28500</v>
      </c>
      <c r="H11" s="156">
        <f>F11+G11</f>
        <v>178500</v>
      </c>
    </row>
    <row r="12" spans="2:8" x14ac:dyDescent="0.25">
      <c r="B12" s="7">
        <v>1.2</v>
      </c>
      <c r="C12" s="8" t="s">
        <v>11</v>
      </c>
      <c r="D12" s="123"/>
      <c r="E12" s="126"/>
      <c r="F12" s="155"/>
      <c r="G12" s="156"/>
      <c r="H12" s="156"/>
    </row>
    <row r="13" spans="2:8" x14ac:dyDescent="0.25">
      <c r="B13" s="7">
        <v>1.3</v>
      </c>
      <c r="C13" s="8" t="s">
        <v>12</v>
      </c>
      <c r="D13" s="123"/>
      <c r="E13" s="126"/>
      <c r="F13" s="155"/>
      <c r="G13" s="156"/>
      <c r="H13" s="156"/>
    </row>
    <row r="14" spans="2:8" x14ac:dyDescent="0.25">
      <c r="B14" s="6">
        <v>2</v>
      </c>
      <c r="C14" s="157" t="s">
        <v>13</v>
      </c>
      <c r="D14" s="157"/>
      <c r="E14" s="157"/>
      <c r="F14" s="157"/>
      <c r="G14" s="157"/>
      <c r="H14" s="157"/>
    </row>
    <row r="15" spans="2:8" ht="47.25" x14ac:dyDescent="0.25">
      <c r="B15" s="7">
        <v>2.1</v>
      </c>
      <c r="C15" s="9" t="s">
        <v>14</v>
      </c>
      <c r="D15" s="10" t="s">
        <v>10</v>
      </c>
      <c r="E15" s="11">
        <v>1</v>
      </c>
      <c r="F15" s="38">
        <v>35000</v>
      </c>
      <c r="G15" s="40">
        <f>+F15*0.19</f>
        <v>6650</v>
      </c>
      <c r="H15" s="40">
        <f>F15+G15</f>
        <v>41650</v>
      </c>
    </row>
    <row r="16" spans="2:8" ht="31.5" x14ac:dyDescent="0.25">
      <c r="B16" s="7">
        <v>2.2000000000000002</v>
      </c>
      <c r="C16" s="9" t="s">
        <v>15</v>
      </c>
      <c r="D16" s="10" t="s">
        <v>16</v>
      </c>
      <c r="E16" s="11">
        <v>1</v>
      </c>
      <c r="F16" s="38">
        <v>74500</v>
      </c>
      <c r="G16" s="40">
        <f t="shared" ref="G16:G17" si="0">F16*0.19</f>
        <v>14155</v>
      </c>
      <c r="H16" s="40">
        <f t="shared" ref="H16:H17" si="1">F16+G16</f>
        <v>88655</v>
      </c>
    </row>
    <row r="17" spans="2:8" ht="31.5" x14ac:dyDescent="0.25">
      <c r="B17" s="7">
        <v>2.2999999999999998</v>
      </c>
      <c r="C17" s="9" t="s">
        <v>17</v>
      </c>
      <c r="D17" s="10" t="s">
        <v>10</v>
      </c>
      <c r="E17" s="11">
        <v>1</v>
      </c>
      <c r="F17" s="38">
        <v>40000</v>
      </c>
      <c r="G17" s="40">
        <f t="shared" si="0"/>
        <v>7600</v>
      </c>
      <c r="H17" s="40">
        <f t="shared" si="1"/>
        <v>47600</v>
      </c>
    </row>
    <row r="18" spans="2:8" x14ac:dyDescent="0.25">
      <c r="B18" s="137" t="s">
        <v>25</v>
      </c>
      <c r="C18" s="139"/>
      <c r="D18" s="139"/>
      <c r="E18" s="139"/>
      <c r="F18" s="139"/>
      <c r="G18" s="139"/>
      <c r="H18" s="139"/>
    </row>
    <row r="19" spans="2:8" x14ac:dyDescent="0.25">
      <c r="B19" s="7">
        <v>3.1</v>
      </c>
      <c r="C19" s="9" t="s">
        <v>18</v>
      </c>
      <c r="D19" s="10" t="s">
        <v>19</v>
      </c>
      <c r="E19" s="11">
        <v>1</v>
      </c>
      <c r="F19" s="39">
        <v>60000</v>
      </c>
      <c r="G19" s="40">
        <f>F19*0.19</f>
        <v>11400</v>
      </c>
      <c r="H19" s="40">
        <f>F19+G19</f>
        <v>71400</v>
      </c>
    </row>
    <row r="20" spans="2:8" x14ac:dyDescent="0.25">
      <c r="B20" s="7">
        <v>3.2</v>
      </c>
      <c r="C20" s="9" t="s">
        <v>20</v>
      </c>
      <c r="D20" s="10" t="s">
        <v>19</v>
      </c>
      <c r="E20" s="11">
        <v>1</v>
      </c>
      <c r="F20" s="39">
        <v>700000</v>
      </c>
      <c r="G20" s="40">
        <f>F20*0.19</f>
        <v>133000</v>
      </c>
      <c r="H20" s="40">
        <f>F20+G20</f>
        <v>833000</v>
      </c>
    </row>
    <row r="21" spans="2:8" x14ac:dyDescent="0.25">
      <c r="B21" s="12"/>
      <c r="C21" s="13"/>
      <c r="D21" s="14"/>
      <c r="E21" s="15"/>
      <c r="F21" s="16"/>
      <c r="G21" s="17"/>
      <c r="H21" s="17"/>
    </row>
    <row r="22" spans="2:8" ht="19.5" customHeight="1" x14ac:dyDescent="0.25">
      <c r="B22" s="118" t="s">
        <v>26</v>
      </c>
      <c r="C22" s="118"/>
      <c r="D22" s="118"/>
      <c r="E22" s="118"/>
      <c r="F22" s="41">
        <f>SUM(F11,F15:F17,F19:F21)</f>
        <v>1059500</v>
      </c>
      <c r="G22" s="41">
        <f>SUM(G11,G15:G17,G19:G21)</f>
        <v>201305</v>
      </c>
      <c r="H22" s="41">
        <f t="shared" ref="H22" si="2">SUM(H11,H15:H17,H19:H21)</f>
        <v>1260805</v>
      </c>
    </row>
    <row r="23" spans="2:8" x14ac:dyDescent="0.25">
      <c r="B23" s="12"/>
      <c r="C23" s="13"/>
      <c r="D23" s="14"/>
      <c r="E23" s="15"/>
      <c r="F23" s="16"/>
      <c r="G23" s="17"/>
      <c r="H23" s="17"/>
    </row>
    <row r="24" spans="2:8" x14ac:dyDescent="0.25">
      <c r="B24" s="12"/>
      <c r="C24" s="13"/>
      <c r="D24" s="14"/>
      <c r="E24" s="15"/>
      <c r="F24" s="16"/>
      <c r="G24" s="17"/>
      <c r="H24" s="17"/>
    </row>
    <row r="25" spans="2:8" x14ac:dyDescent="0.25">
      <c r="B25" s="12"/>
      <c r="C25" s="13"/>
      <c r="D25" s="14"/>
      <c r="E25" s="15"/>
      <c r="F25" s="16"/>
      <c r="G25" s="17"/>
      <c r="H25" s="17"/>
    </row>
    <row r="26" spans="2:8" x14ac:dyDescent="0.25">
      <c r="B26" s="12"/>
      <c r="C26" s="13"/>
      <c r="D26" s="14"/>
      <c r="E26" s="15"/>
      <c r="F26" s="16"/>
      <c r="G26" s="17"/>
    </row>
    <row r="27" spans="2:8" ht="17.25" thickBot="1" x14ac:dyDescent="0.3"/>
    <row r="28" spans="2:8" x14ac:dyDescent="0.25">
      <c r="C28" s="101" t="s">
        <v>21</v>
      </c>
      <c r="D28" s="102"/>
      <c r="E28" s="102"/>
      <c r="F28" s="102"/>
      <c r="G28" s="103"/>
    </row>
    <row r="29" spans="2:8" x14ac:dyDescent="0.25">
      <c r="C29" s="104"/>
      <c r="D29" s="105"/>
      <c r="E29" s="105"/>
      <c r="F29" s="105"/>
      <c r="G29" s="106"/>
    </row>
    <row r="30" spans="2:8" x14ac:dyDescent="0.25">
      <c r="C30" s="104"/>
      <c r="D30" s="105"/>
      <c r="E30" s="105"/>
      <c r="F30" s="105"/>
      <c r="G30" s="106"/>
    </row>
    <row r="31" spans="2:8" x14ac:dyDescent="0.25">
      <c r="C31" s="104"/>
      <c r="D31" s="105"/>
      <c r="E31" s="105"/>
      <c r="F31" s="105"/>
      <c r="G31" s="106"/>
    </row>
    <row r="32" spans="2:8" x14ac:dyDescent="0.25">
      <c r="C32" s="104"/>
      <c r="D32" s="105"/>
      <c r="E32" s="105"/>
      <c r="F32" s="105"/>
      <c r="G32" s="106"/>
    </row>
    <row r="33" spans="3:7" x14ac:dyDescent="0.25">
      <c r="C33" s="104"/>
      <c r="D33" s="105"/>
      <c r="E33" s="105"/>
      <c r="F33" s="105"/>
      <c r="G33" s="106"/>
    </row>
    <row r="34" spans="3:7" ht="57.75" customHeight="1" thickBot="1" x14ac:dyDescent="0.3">
      <c r="C34" s="107"/>
      <c r="D34" s="108"/>
      <c r="E34" s="108"/>
      <c r="F34" s="108"/>
      <c r="G34" s="109"/>
    </row>
  </sheetData>
  <mergeCells count="16">
    <mergeCell ref="B18:H18"/>
    <mergeCell ref="B22:E22"/>
    <mergeCell ref="C28:G34"/>
    <mergeCell ref="F2:G2"/>
    <mergeCell ref="D11:D13"/>
    <mergeCell ref="E11:E13"/>
    <mergeCell ref="F11:F13"/>
    <mergeCell ref="G11:G13"/>
    <mergeCell ref="H11:H13"/>
    <mergeCell ref="C14:H14"/>
    <mergeCell ref="B5:G5"/>
    <mergeCell ref="B7:H7"/>
    <mergeCell ref="B8:B9"/>
    <mergeCell ref="C8:E8"/>
    <mergeCell ref="F8:H8"/>
    <mergeCell ref="C10:H10"/>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4"/>
  <sheetViews>
    <sheetView workbookViewId="0">
      <selection activeCell="F24" sqref="F24"/>
    </sheetView>
  </sheetViews>
  <sheetFormatPr baseColWidth="10" defaultColWidth="9.5703125" defaultRowHeight="16.5" x14ac:dyDescent="0.25"/>
  <cols>
    <col min="1" max="1" width="3.42578125" style="2" customWidth="1"/>
    <col min="2" max="2" width="7.85546875" style="1" customWidth="1"/>
    <col min="3" max="3" width="59.140625" style="2" customWidth="1"/>
    <col min="4" max="4" width="10.7109375" style="2" customWidth="1"/>
    <col min="5" max="5" width="13.5703125" style="2" customWidth="1"/>
    <col min="6" max="6" width="16.28515625" style="2" customWidth="1"/>
    <col min="7" max="7" width="17" style="2" customWidth="1"/>
    <col min="8" max="8" width="16.7109375" style="2" customWidth="1"/>
    <col min="9" max="16384" width="9.5703125" style="2"/>
  </cols>
  <sheetData>
    <row r="1" spans="2:11" ht="17.25" thickBot="1" x14ac:dyDescent="0.3"/>
    <row r="2" spans="2:11" s="34" customFormat="1" ht="23.25" customHeight="1" thickBot="1" x14ac:dyDescent="0.3">
      <c r="B2" s="33"/>
      <c r="E2" s="35" t="s">
        <v>44</v>
      </c>
      <c r="F2" s="133" t="s">
        <v>40</v>
      </c>
      <c r="G2" s="134"/>
    </row>
    <row r="4" spans="2:11" ht="17.25" thickBot="1" x14ac:dyDescent="0.3"/>
    <row r="5" spans="2:11" ht="24" thickBot="1" x14ac:dyDescent="0.3">
      <c r="B5" s="159" t="s">
        <v>30</v>
      </c>
      <c r="C5" s="160"/>
      <c r="D5" s="160"/>
      <c r="E5" s="160"/>
      <c r="F5" s="160"/>
      <c r="G5" s="161"/>
    </row>
    <row r="6" spans="2:11" x14ac:dyDescent="0.3">
      <c r="B6" s="3"/>
      <c r="C6" s="3"/>
      <c r="D6" s="3"/>
      <c r="E6" s="3"/>
      <c r="F6" s="3"/>
      <c r="G6" s="3"/>
    </row>
    <row r="7" spans="2:11" ht="18" customHeight="1" x14ac:dyDescent="0.25">
      <c r="B7" s="145" t="s">
        <v>0</v>
      </c>
      <c r="C7" s="146"/>
      <c r="D7" s="146"/>
      <c r="E7" s="146"/>
      <c r="F7" s="146"/>
      <c r="G7" s="146"/>
      <c r="H7" s="146"/>
    </row>
    <row r="8" spans="2:11" ht="18" customHeight="1" x14ac:dyDescent="0.25">
      <c r="B8" s="78" t="s">
        <v>1</v>
      </c>
      <c r="C8" s="147" t="s">
        <v>27</v>
      </c>
      <c r="D8" s="147"/>
      <c r="E8" s="148"/>
      <c r="F8" s="158" t="s">
        <v>45</v>
      </c>
      <c r="G8" s="158"/>
      <c r="H8" s="158"/>
    </row>
    <row r="9" spans="2:11" ht="30" x14ac:dyDescent="0.25">
      <c r="B9" s="78"/>
      <c r="C9" s="27" t="s">
        <v>2</v>
      </c>
      <c r="D9" s="5" t="s">
        <v>3</v>
      </c>
      <c r="E9" s="4" t="s">
        <v>4</v>
      </c>
      <c r="F9" s="4" t="s">
        <v>5</v>
      </c>
      <c r="G9" s="4" t="s">
        <v>6</v>
      </c>
      <c r="H9" s="4" t="s">
        <v>7</v>
      </c>
    </row>
    <row r="10" spans="2:11" x14ac:dyDescent="0.25">
      <c r="B10" s="6">
        <v>1</v>
      </c>
      <c r="C10" s="140" t="s">
        <v>8</v>
      </c>
      <c r="D10" s="141"/>
      <c r="E10" s="141"/>
      <c r="F10" s="141"/>
      <c r="G10" s="141"/>
      <c r="H10" s="141"/>
    </row>
    <row r="11" spans="2:11" x14ac:dyDescent="0.25">
      <c r="B11" s="7">
        <v>1.1000000000000001</v>
      </c>
      <c r="C11" s="8" t="s">
        <v>9</v>
      </c>
      <c r="D11" s="123" t="s">
        <v>10</v>
      </c>
      <c r="E11" s="126">
        <v>1</v>
      </c>
      <c r="F11" s="162">
        <v>82605</v>
      </c>
      <c r="G11" s="156">
        <f>F11*0.19</f>
        <v>15694.95</v>
      </c>
      <c r="H11" s="156">
        <f>F11+G11</f>
        <v>98299.95</v>
      </c>
    </row>
    <row r="12" spans="2:11" x14ac:dyDescent="0.25">
      <c r="B12" s="7">
        <v>1.2</v>
      </c>
      <c r="C12" s="8" t="s">
        <v>11</v>
      </c>
      <c r="D12" s="123"/>
      <c r="E12" s="126"/>
      <c r="F12" s="162"/>
      <c r="G12" s="156"/>
      <c r="H12" s="156"/>
      <c r="K12" s="36"/>
    </row>
    <row r="13" spans="2:11" x14ac:dyDescent="0.25">
      <c r="B13" s="7">
        <v>1.3</v>
      </c>
      <c r="C13" s="8" t="s">
        <v>12</v>
      </c>
      <c r="D13" s="123"/>
      <c r="E13" s="126"/>
      <c r="F13" s="162"/>
      <c r="G13" s="156"/>
      <c r="H13" s="156"/>
      <c r="K13" s="36"/>
    </row>
    <row r="14" spans="2:11" x14ac:dyDescent="0.25">
      <c r="B14" s="6">
        <v>2</v>
      </c>
      <c r="C14" s="157" t="s">
        <v>13</v>
      </c>
      <c r="D14" s="157"/>
      <c r="E14" s="157"/>
      <c r="F14" s="157"/>
      <c r="G14" s="157"/>
      <c r="H14" s="157"/>
      <c r="K14" s="36"/>
    </row>
    <row r="15" spans="2:11" ht="47.25" x14ac:dyDescent="0.25">
      <c r="B15" s="7">
        <v>2.1</v>
      </c>
      <c r="C15" s="9" t="s">
        <v>14</v>
      </c>
      <c r="D15" s="10" t="s">
        <v>10</v>
      </c>
      <c r="E15" s="11">
        <v>1</v>
      </c>
      <c r="F15" s="39">
        <f>49900/1.19</f>
        <v>41932.773109243702</v>
      </c>
      <c r="G15" s="40">
        <f>+F15*0.19</f>
        <v>7967.2268907563039</v>
      </c>
      <c r="H15" s="40">
        <f>F15+G15</f>
        <v>49900.000000000007</v>
      </c>
      <c r="J15" s="36"/>
      <c r="K15" s="36"/>
    </row>
    <row r="16" spans="2:11" ht="31.5" x14ac:dyDescent="0.25">
      <c r="B16" s="7">
        <v>2.2000000000000002</v>
      </c>
      <c r="C16" s="9" t="s">
        <v>15</v>
      </c>
      <c r="D16" s="10" t="s">
        <v>16</v>
      </c>
      <c r="E16" s="11">
        <v>1</v>
      </c>
      <c r="F16" s="39">
        <f>115000/1.19</f>
        <v>96638.655462184877</v>
      </c>
      <c r="G16" s="40">
        <f t="shared" ref="G16:G17" si="0">F16*0.19</f>
        <v>18361.344537815126</v>
      </c>
      <c r="H16" s="40">
        <f t="shared" ref="H16:H17" si="1">F16+G16</f>
        <v>115000</v>
      </c>
      <c r="J16" s="36"/>
      <c r="K16" s="36"/>
    </row>
    <row r="17" spans="2:11" ht="31.5" x14ac:dyDescent="0.25">
      <c r="B17" s="7">
        <v>2.2999999999999998</v>
      </c>
      <c r="C17" s="9" t="s">
        <v>17</v>
      </c>
      <c r="D17" s="10" t="s">
        <v>10</v>
      </c>
      <c r="E17" s="11">
        <v>1</v>
      </c>
      <c r="F17" s="39">
        <f>49980/1.19</f>
        <v>42000</v>
      </c>
      <c r="G17" s="40">
        <f t="shared" si="0"/>
        <v>7980</v>
      </c>
      <c r="H17" s="40">
        <f t="shared" si="1"/>
        <v>49980</v>
      </c>
      <c r="J17" s="36"/>
      <c r="K17" s="36"/>
    </row>
    <row r="18" spans="2:11" x14ac:dyDescent="0.25">
      <c r="B18" s="137" t="s">
        <v>25</v>
      </c>
      <c r="C18" s="139"/>
      <c r="D18" s="139"/>
      <c r="E18" s="139"/>
      <c r="F18" s="139"/>
      <c r="G18" s="139"/>
      <c r="H18" s="139"/>
    </row>
    <row r="19" spans="2:11" x14ac:dyDescent="0.25">
      <c r="B19" s="7">
        <v>3.1</v>
      </c>
      <c r="C19" s="9" t="s">
        <v>18</v>
      </c>
      <c r="D19" s="10" t="s">
        <v>19</v>
      </c>
      <c r="E19" s="11">
        <v>1</v>
      </c>
      <c r="F19" s="39">
        <v>250000</v>
      </c>
      <c r="G19" s="40">
        <f>F19*0.19</f>
        <v>47500</v>
      </c>
      <c r="H19" s="40">
        <f>F19+G19</f>
        <v>297500</v>
      </c>
    </row>
    <row r="20" spans="2:11" x14ac:dyDescent="0.25">
      <c r="B20" s="7">
        <v>3.2</v>
      </c>
      <c r="C20" s="9" t="s">
        <v>20</v>
      </c>
      <c r="D20" s="10" t="s">
        <v>19</v>
      </c>
      <c r="E20" s="11">
        <v>1</v>
      </c>
      <c r="F20" s="39">
        <v>250000</v>
      </c>
      <c r="G20" s="40">
        <f>F20*0.19</f>
        <v>47500</v>
      </c>
      <c r="H20" s="40">
        <f>F20+G20</f>
        <v>297500</v>
      </c>
    </row>
    <row r="21" spans="2:11" x14ac:dyDescent="0.25">
      <c r="B21" s="12"/>
      <c r="C21" s="13"/>
      <c r="D21" s="14"/>
      <c r="E21" s="15"/>
      <c r="F21" s="16"/>
      <c r="G21" s="17"/>
      <c r="H21" s="17"/>
    </row>
    <row r="22" spans="2:11" x14ac:dyDescent="0.25">
      <c r="B22" s="118" t="s">
        <v>26</v>
      </c>
      <c r="C22" s="118"/>
      <c r="D22" s="118"/>
      <c r="E22" s="118"/>
      <c r="F22" s="41">
        <f>SUM(F11,F15:F17,F19:F21)</f>
        <v>763176.42857142864</v>
      </c>
      <c r="G22" s="41">
        <f>SUM(G11,G15:G17,G19:G21)</f>
        <v>145003.52142857143</v>
      </c>
      <c r="H22" s="41">
        <f t="shared" ref="H22" si="2">SUM(H11,H15:H17,H19:H21)</f>
        <v>908179.95</v>
      </c>
    </row>
    <row r="23" spans="2:11" x14ac:dyDescent="0.25">
      <c r="B23" s="12"/>
      <c r="C23" s="13"/>
      <c r="D23" s="14"/>
      <c r="E23" s="15"/>
      <c r="F23" s="16"/>
      <c r="G23" s="17"/>
      <c r="H23" s="17"/>
    </row>
    <row r="24" spans="2:11" x14ac:dyDescent="0.25">
      <c r="B24" s="12"/>
      <c r="C24" s="13"/>
      <c r="D24" s="14"/>
      <c r="E24" s="15"/>
      <c r="F24" s="16"/>
      <c r="G24" s="17"/>
      <c r="H24" s="17"/>
    </row>
    <row r="25" spans="2:11" x14ac:dyDescent="0.25">
      <c r="B25" s="12"/>
      <c r="C25" s="13"/>
      <c r="D25" s="14"/>
      <c r="E25" s="15"/>
      <c r="F25" s="16"/>
      <c r="G25" s="17"/>
      <c r="H25" s="17"/>
    </row>
    <row r="26" spans="2:11" x14ac:dyDescent="0.25">
      <c r="B26" s="12"/>
      <c r="C26" s="13"/>
      <c r="D26" s="14"/>
      <c r="E26" s="15"/>
      <c r="F26" s="16"/>
      <c r="G26" s="17"/>
    </row>
    <row r="27" spans="2:11" ht="17.25" thickBot="1" x14ac:dyDescent="0.3"/>
    <row r="28" spans="2:11" x14ac:dyDescent="0.25">
      <c r="C28" s="101" t="s">
        <v>21</v>
      </c>
      <c r="D28" s="102"/>
      <c r="E28" s="102"/>
      <c r="F28" s="102"/>
      <c r="G28" s="103"/>
    </row>
    <row r="29" spans="2:11" x14ac:dyDescent="0.25">
      <c r="C29" s="104"/>
      <c r="D29" s="105"/>
      <c r="E29" s="105"/>
      <c r="F29" s="105"/>
      <c r="G29" s="106"/>
    </row>
    <row r="30" spans="2:11" x14ac:dyDescent="0.25">
      <c r="C30" s="104"/>
      <c r="D30" s="105"/>
      <c r="E30" s="105"/>
      <c r="F30" s="105"/>
      <c r="G30" s="106"/>
    </row>
    <row r="31" spans="2:11" x14ac:dyDescent="0.25">
      <c r="C31" s="104"/>
      <c r="D31" s="105"/>
      <c r="E31" s="105"/>
      <c r="F31" s="105"/>
      <c r="G31" s="106"/>
    </row>
    <row r="32" spans="2:11" x14ac:dyDescent="0.25">
      <c r="C32" s="104"/>
      <c r="D32" s="105"/>
      <c r="E32" s="105"/>
      <c r="F32" s="105"/>
      <c r="G32" s="106"/>
    </row>
    <row r="33" spans="3:7" x14ac:dyDescent="0.25">
      <c r="C33" s="104"/>
      <c r="D33" s="105"/>
      <c r="E33" s="105"/>
      <c r="F33" s="105"/>
      <c r="G33" s="106"/>
    </row>
    <row r="34" spans="3:7" ht="57.75" customHeight="1" thickBot="1" x14ac:dyDescent="0.3">
      <c r="C34" s="107"/>
      <c r="D34" s="108"/>
      <c r="E34" s="108"/>
      <c r="F34" s="108"/>
      <c r="G34" s="109"/>
    </row>
  </sheetData>
  <mergeCells count="16">
    <mergeCell ref="C14:H14"/>
    <mergeCell ref="B18:H18"/>
    <mergeCell ref="B22:E22"/>
    <mergeCell ref="C28:G34"/>
    <mergeCell ref="C10:H10"/>
    <mergeCell ref="D11:D13"/>
    <mergeCell ref="E11:E13"/>
    <mergeCell ref="F11:F13"/>
    <mergeCell ref="G11:G13"/>
    <mergeCell ref="H11:H13"/>
    <mergeCell ref="F2:G2"/>
    <mergeCell ref="B5:G5"/>
    <mergeCell ref="B7:H7"/>
    <mergeCell ref="B8:B9"/>
    <mergeCell ref="C8:E8"/>
    <mergeCell ref="F8:H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Complemento Estudio Sector</vt:lpstr>
      <vt:lpstr>Cotización 1</vt:lpstr>
      <vt:lpstr>Cotizacion 2 SIP</vt:lpstr>
      <vt:lpstr>Cotización 3</vt:lpstr>
      <vt:lpstr>Cotización 4</vt:lpstr>
      <vt:lpstr>Cotización 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Vanegas Lujan</dc:creator>
  <cp:lastModifiedBy>Juliana Segura Quiceno</cp:lastModifiedBy>
  <cp:lastPrinted>2025-07-29T21:54:13Z</cp:lastPrinted>
  <dcterms:created xsi:type="dcterms:W3CDTF">2025-07-29T20:17:45Z</dcterms:created>
  <dcterms:modified xsi:type="dcterms:W3CDTF">2025-07-30T23:22:08Z</dcterms:modified>
</cp:coreProperties>
</file>