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U:\LICITACIONES\18. LICITACIONES PRESENTADAS\1 PROCESOS\FISCALÍA GENERAL DE LA NACIÓN REGIONAL CENTRAL\DOC. PROCESO\"/>
    </mc:Choice>
  </mc:AlternateContent>
  <xr:revisionPtr revIDLastSave="0" documentId="13_ncr:1_{28302C77-9A4A-4211-9739-C6160D566F9E}" xr6:coauthVersionLast="45" xr6:coauthVersionMax="45" xr10:uidLastSave="{00000000-0000-0000-0000-000000000000}"/>
  <bookViews>
    <workbookView xWindow="-120" yWindow="-120" windowWidth="29040" windowHeight="15840" tabRatio="777" activeTab="3" xr2:uid="{00000000-000D-0000-FFFF-FFFF00000000}"/>
  </bookViews>
  <sheets>
    <sheet name="FACTOR HUMANO RC" sheetId="6" r:id="rId1"/>
    <sheet name="INSUMOS PARA TODA LA RC" sheetId="2" r:id="rId2"/>
    <sheet name=" MAQUINARIA PARA TODA LA REC" sheetId="3" r:id="rId3"/>
    <sheet name="CONSOLIDADO" sheetId="7" r:id="rId4"/>
    <sheet name="SERVICIO OPERARIOS GENERAL" sheetId="4" state="hidden" r:id="rId5"/>
    <sheet name="AIU" sheetId="5" state="hidden" r:id="rId6"/>
  </sheets>
  <definedNames>
    <definedName name="_xlnm.Print_Area" localSheetId="0">'FACTOR HUMANO RC'!$A$1:$H$34</definedName>
    <definedName name="_xlnm.Print_Area" localSheetId="1">'INSUMOS PARA TODA LA RC'!$A$1:$I$92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7" l="1"/>
  <c r="D4" i="7" l="1"/>
  <c r="C4" i="7"/>
  <c r="H8" i="3"/>
  <c r="H9" i="3"/>
  <c r="H10" i="3"/>
  <c r="H11" i="3"/>
  <c r="H12" i="3"/>
  <c r="H26" i="3"/>
  <c r="H27" i="3"/>
  <c r="H28" i="3"/>
  <c r="H30" i="3"/>
  <c r="H31" i="3"/>
  <c r="H33" i="3"/>
  <c r="H35" i="3"/>
  <c r="G8" i="3"/>
  <c r="G9" i="3"/>
  <c r="G10" i="3"/>
  <c r="G11" i="3"/>
  <c r="G12" i="3"/>
  <c r="G13" i="3"/>
  <c r="H13" i="3" s="1"/>
  <c r="G14" i="3"/>
  <c r="H14" i="3" s="1"/>
  <c r="G15" i="3"/>
  <c r="H15" i="3" s="1"/>
  <c r="G16" i="3"/>
  <c r="H16" i="3" s="1"/>
  <c r="G17" i="3"/>
  <c r="H17" i="3" s="1"/>
  <c r="G18" i="3"/>
  <c r="H18" i="3" s="1"/>
  <c r="G19" i="3"/>
  <c r="H19" i="3" s="1"/>
  <c r="G20" i="3"/>
  <c r="H20" i="3" s="1"/>
  <c r="G21" i="3"/>
  <c r="H21" i="3" s="1"/>
  <c r="G22" i="3"/>
  <c r="H22" i="3" s="1"/>
  <c r="G23" i="3"/>
  <c r="H23" i="3" s="1"/>
  <c r="G24" i="3"/>
  <c r="H24" i="3" s="1"/>
  <c r="G25" i="3"/>
  <c r="H25" i="3" s="1"/>
  <c r="G26" i="3"/>
  <c r="G27" i="3"/>
  <c r="G28" i="3"/>
  <c r="G29" i="3"/>
  <c r="H29" i="3" s="1"/>
  <c r="G30" i="3"/>
  <c r="G31" i="3"/>
  <c r="G32" i="3"/>
  <c r="H32" i="3" s="1"/>
  <c r="G33" i="3"/>
  <c r="G34" i="3"/>
  <c r="H34" i="3" s="1"/>
  <c r="G35" i="3"/>
  <c r="G36" i="3"/>
  <c r="H36" i="3" s="1"/>
  <c r="G7" i="3"/>
  <c r="H7" i="3" s="1"/>
  <c r="H37" i="3" l="1"/>
  <c r="G29" i="2"/>
  <c r="G13" i="2"/>
  <c r="H13" i="2"/>
  <c r="H29" i="2"/>
  <c r="H30" i="2"/>
  <c r="H64" i="2"/>
  <c r="H65" i="2"/>
  <c r="H66" i="2"/>
  <c r="H67" i="2"/>
  <c r="H68" i="2"/>
  <c r="H69" i="2"/>
  <c r="H78" i="2"/>
  <c r="H79" i="2"/>
  <c r="H80" i="2"/>
  <c r="H81" i="2"/>
  <c r="H82" i="2"/>
  <c r="H83" i="2"/>
  <c r="H8" i="2"/>
  <c r="G10" i="2"/>
  <c r="H10" i="2" s="1"/>
  <c r="G11" i="2"/>
  <c r="H11" i="2" s="1"/>
  <c r="G12" i="2"/>
  <c r="H12" i="2" s="1"/>
  <c r="G14" i="2"/>
  <c r="H14" i="2" s="1"/>
  <c r="G15" i="2"/>
  <c r="H15" i="2" s="1"/>
  <c r="G16" i="2"/>
  <c r="H16" i="2" s="1"/>
  <c r="G17" i="2"/>
  <c r="H17" i="2" s="1"/>
  <c r="G18" i="2"/>
  <c r="H18" i="2" s="1"/>
  <c r="G19" i="2"/>
  <c r="H19" i="2" s="1"/>
  <c r="G20" i="2"/>
  <c r="H20" i="2" s="1"/>
  <c r="G21" i="2"/>
  <c r="H21" i="2" s="1"/>
  <c r="G22" i="2"/>
  <c r="H22" i="2" s="1"/>
  <c r="G23" i="2"/>
  <c r="H23" i="2" s="1"/>
  <c r="G24" i="2"/>
  <c r="H24" i="2" s="1"/>
  <c r="G25" i="2"/>
  <c r="H25" i="2" s="1"/>
  <c r="G26" i="2"/>
  <c r="H26" i="2" s="1"/>
  <c r="G27" i="2"/>
  <c r="H27" i="2" s="1"/>
  <c r="G28" i="2"/>
  <c r="H28" i="2" s="1"/>
  <c r="G30" i="2"/>
  <c r="G31" i="2"/>
  <c r="H31" i="2" s="1"/>
  <c r="G32" i="2"/>
  <c r="H32" i="2" s="1"/>
  <c r="G33" i="2"/>
  <c r="H33" i="2" s="1"/>
  <c r="G34" i="2"/>
  <c r="H34" i="2" s="1"/>
  <c r="G35" i="2"/>
  <c r="H35" i="2" s="1"/>
  <c r="G36" i="2"/>
  <c r="H36" i="2" s="1"/>
  <c r="G37" i="2"/>
  <c r="H37" i="2" s="1"/>
  <c r="G38" i="2"/>
  <c r="H38" i="2" s="1"/>
  <c r="G39" i="2"/>
  <c r="H39" i="2" s="1"/>
  <c r="G40" i="2"/>
  <c r="H40" i="2" s="1"/>
  <c r="G41" i="2"/>
  <c r="H41" i="2" s="1"/>
  <c r="G42" i="2"/>
  <c r="H42" i="2" s="1"/>
  <c r="G43" i="2"/>
  <c r="H43" i="2" s="1"/>
  <c r="G44" i="2"/>
  <c r="H44" i="2" s="1"/>
  <c r="G45" i="2"/>
  <c r="H45" i="2" s="1"/>
  <c r="G46" i="2"/>
  <c r="H46" i="2" s="1"/>
  <c r="G47" i="2"/>
  <c r="H47" i="2" s="1"/>
  <c r="G48" i="2"/>
  <c r="H48" i="2" s="1"/>
  <c r="G49" i="2"/>
  <c r="H49" i="2" s="1"/>
  <c r="G50" i="2"/>
  <c r="H50" i="2" s="1"/>
  <c r="G51" i="2"/>
  <c r="H51" i="2" s="1"/>
  <c r="G52" i="2"/>
  <c r="H52" i="2" s="1"/>
  <c r="G53" i="2"/>
  <c r="H53" i="2" s="1"/>
  <c r="G54" i="2"/>
  <c r="H54" i="2" s="1"/>
  <c r="G55" i="2"/>
  <c r="H55" i="2" s="1"/>
  <c r="G56" i="2"/>
  <c r="H56" i="2" s="1"/>
  <c r="G57" i="2"/>
  <c r="H57" i="2" s="1"/>
  <c r="G58" i="2"/>
  <c r="H58" i="2" s="1"/>
  <c r="G59" i="2"/>
  <c r="H59" i="2" s="1"/>
  <c r="G60" i="2"/>
  <c r="H60" i="2" s="1"/>
  <c r="G61" i="2"/>
  <c r="H61" i="2" s="1"/>
  <c r="G62" i="2"/>
  <c r="H62" i="2" s="1"/>
  <c r="G63" i="2"/>
  <c r="H63" i="2" s="1"/>
  <c r="G64" i="2"/>
  <c r="G65" i="2"/>
  <c r="G66" i="2"/>
  <c r="G67" i="2"/>
  <c r="G68" i="2"/>
  <c r="G69" i="2"/>
  <c r="G70" i="2"/>
  <c r="H70" i="2" s="1"/>
  <c r="G71" i="2"/>
  <c r="H71" i="2" s="1"/>
  <c r="G72" i="2"/>
  <c r="H72" i="2" s="1"/>
  <c r="G73" i="2"/>
  <c r="H73" i="2" s="1"/>
  <c r="G74" i="2"/>
  <c r="H74" i="2" s="1"/>
  <c r="G75" i="2"/>
  <c r="H75" i="2" s="1"/>
  <c r="G76" i="2"/>
  <c r="H76" i="2" s="1"/>
  <c r="G77" i="2"/>
  <c r="H77" i="2" s="1"/>
  <c r="G78" i="2"/>
  <c r="G79" i="2"/>
  <c r="G80" i="2"/>
  <c r="G81" i="2"/>
  <c r="G82" i="2"/>
  <c r="G83" i="2"/>
  <c r="G84" i="2"/>
  <c r="H84" i="2" s="1"/>
  <c r="G85" i="2"/>
  <c r="H85" i="2" s="1"/>
  <c r="G86" i="2"/>
  <c r="H86" i="2" s="1"/>
  <c r="G87" i="2"/>
  <c r="H87" i="2" s="1"/>
  <c r="G9" i="2"/>
  <c r="H9" i="2" s="1"/>
  <c r="G10" i="6"/>
  <c r="G11" i="6"/>
  <c r="F21" i="6" s="1"/>
  <c r="G12" i="6"/>
  <c r="G13" i="6"/>
  <c r="G14" i="6"/>
  <c r="G15" i="6"/>
  <c r="G16" i="6"/>
  <c r="G17" i="6"/>
  <c r="G18" i="6"/>
  <c r="G19" i="6"/>
  <c r="G20" i="6"/>
  <c r="G9" i="6"/>
  <c r="F22" i="6" l="1"/>
  <c r="F23" i="6" s="1"/>
  <c r="H88" i="2"/>
  <c r="F24" i="6" l="1"/>
  <c r="F27" i="6" l="1"/>
  <c r="F26" i="6"/>
  <c r="F28" i="6"/>
  <c r="R18" i="4"/>
  <c r="Q18" i="4"/>
  <c r="S18" i="4" s="1"/>
  <c r="P18" i="4"/>
  <c r="T18" i="4" s="1"/>
  <c r="R17" i="4"/>
  <c r="Q17" i="4"/>
  <c r="S17" i="4" s="1"/>
  <c r="P17" i="4"/>
  <c r="T17" i="4" s="1"/>
  <c r="R16" i="4"/>
  <c r="Q16" i="4"/>
  <c r="P16" i="4"/>
  <c r="T16" i="4" s="1"/>
  <c r="R15" i="4"/>
  <c r="Q15" i="4"/>
  <c r="S15" i="4" s="1"/>
  <c r="P15" i="4"/>
  <c r="T15" i="4" s="1"/>
  <c r="R14" i="4"/>
  <c r="Q14" i="4"/>
  <c r="S14" i="4" s="1"/>
  <c r="P14" i="4"/>
  <c r="R13" i="4"/>
  <c r="Q13" i="4"/>
  <c r="P13" i="4"/>
  <c r="T13" i="4" s="1"/>
  <c r="R12" i="4"/>
  <c r="Q12" i="4"/>
  <c r="S12" i="4" s="1"/>
  <c r="P12" i="4"/>
  <c r="R11" i="4"/>
  <c r="Q11" i="4"/>
  <c r="P11" i="4"/>
  <c r="T11" i="4" s="1"/>
  <c r="R10" i="4"/>
  <c r="Q10" i="4"/>
  <c r="P10" i="4"/>
  <c r="T10" i="4" s="1"/>
  <c r="S10" i="4" l="1"/>
  <c r="T12" i="4"/>
  <c r="U17" i="4"/>
  <c r="V17" i="4" s="1"/>
  <c r="V11" i="4"/>
  <c r="U11" i="4"/>
  <c r="T14" i="4"/>
  <c r="U16" i="4"/>
  <c r="V16" i="4" s="1"/>
  <c r="U18" i="4"/>
  <c r="V18" i="4" s="1"/>
  <c r="U13" i="4"/>
  <c r="V13" i="4" s="1"/>
  <c r="U15" i="4"/>
  <c r="V15" i="4" s="1"/>
  <c r="U10" i="4"/>
  <c r="V10" i="4" s="1"/>
  <c r="S11" i="4"/>
  <c r="S13" i="4"/>
  <c r="S16" i="4"/>
  <c r="U12" i="4" l="1"/>
  <c r="V12" i="4" s="1"/>
  <c r="U14" i="4"/>
  <c r="V14" i="4" s="1"/>
</calcChain>
</file>

<file path=xl/sharedStrings.xml><?xml version="1.0" encoding="utf-8"?>
<sst xmlns="http://schemas.openxmlformats.org/spreadsheetml/2006/main" count="460" uniqueCount="331">
  <si>
    <t>ITEM</t>
  </si>
  <si>
    <t>ANEXO 3</t>
  </si>
  <si>
    <t>NECESIDAD 2018</t>
  </si>
  <si>
    <t>COTIZACIÓN 2</t>
  </si>
  <si>
    <t>COTIZACIÓN  3</t>
  </si>
  <si>
    <t>COTIZACIÓN 4</t>
  </si>
  <si>
    <t>COTIZACIÓN 5</t>
  </si>
  <si>
    <t xml:space="preserve">PROMEDIO                                                                                </t>
  </si>
  <si>
    <t>PORCENTAJE DIFERENCIAL (BAJA/PROMEDIO)</t>
  </si>
  <si>
    <t>MEDIA ARITMETICA BAJA</t>
  </si>
  <si>
    <r>
      <t>VALOR COTIZACIÓN HÁBIL MÁS BAJA</t>
    </r>
    <r>
      <rPr>
        <b/>
        <sz val="8"/>
        <rFont val="Arial"/>
        <family val="2"/>
      </rPr>
      <t xml:space="preserve">      </t>
    </r>
    <r>
      <rPr>
        <b/>
        <sz val="8"/>
        <color indexed="10"/>
        <rFont val="Arial"/>
        <family val="2"/>
      </rPr>
      <t xml:space="preserve">                                                                                              </t>
    </r>
  </si>
  <si>
    <r>
      <t>VALOR COTIZACIÓN  HÁBIL MÁS ALTA</t>
    </r>
    <r>
      <rPr>
        <b/>
        <sz val="8"/>
        <rFont val="Arial"/>
        <family val="2"/>
      </rPr>
      <t xml:space="preserve">     </t>
    </r>
    <r>
      <rPr>
        <b/>
        <sz val="8"/>
        <color indexed="10"/>
        <rFont val="Arial"/>
        <family val="2"/>
      </rPr>
      <t xml:space="preserve">                                                                                              </t>
    </r>
  </si>
  <si>
    <t>PRESTAR EL SERVICIO INTEGRAL DE ASEO Y CAFETERÍA, INCLUIDOS TODOS LOS INSUMOS Y ELEMENTOS NECESARIOS PARA SU ATENCIÓN EN LAS SEDES DE LA ENTIDAD</t>
  </si>
  <si>
    <t>COTIZACIONES RECIBIDAS - SERVICIO DE OPERARIOS</t>
  </si>
  <si>
    <t xml:space="preserve">Especificación </t>
  </si>
  <si>
    <t xml:space="preserve">Presentación </t>
  </si>
  <si>
    <t>- Con agente(s) principal(es) con efecto limpiador en una concentración mínima del 8%</t>
  </si>
  <si>
    <t>Líquido, en recipiente plástico con capacidad mínima de 3.750 cc</t>
  </si>
  <si>
    <t xml:space="preserve">Agua potable </t>
  </si>
  <si>
    <t xml:space="preserve">- Agua potable potable purificada 
</t>
  </si>
  <si>
    <t xml:space="preserve">Botellón de mínimo 20 litros </t>
  </si>
  <si>
    <t>Alcohol industrial</t>
  </si>
  <si>
    <t>- Solución acuosa de alcohol etílico desnaturalizado con una concentración mínima de 95%
- Desnaturalizado</t>
  </si>
  <si>
    <t>Ambientador para habitaciones</t>
  </si>
  <si>
    <t>- Solución con alcohol etílico y solventes. 
- Con fragancia en una concentración del 1,5%
- En múltiples fragancias</t>
  </si>
  <si>
    <t xml:space="preserve">Aromática </t>
  </si>
  <si>
    <t>- Para infusión
- Cajas disponbiles en múltiples sabores
- 100% naturales</t>
  </si>
  <si>
    <t>Cajas de mínimo 20 en sobres.</t>
  </si>
  <si>
    <t xml:space="preserve">Atomizadores </t>
  </si>
  <si>
    <t>- Elaborado en plástico
- Reutilizable
- Capacidad mínima de 500 cc
- con pistola</t>
  </si>
  <si>
    <t>Unidad</t>
  </si>
  <si>
    <t xml:space="preserve">Azúcar </t>
  </si>
  <si>
    <t>- Blanca
- Empaque elaborado en materiales atóxicos
- Debe cumplir con Resolución 288 de 2008 sobre rotulado y etiquetado nutricional y las normas que la modifiquen
- Debe cumplir con la NTC 778</t>
  </si>
  <si>
    <t>Bolsa de mínimo 200 sobres de 5 gr</t>
  </si>
  <si>
    <t xml:space="preserve">Baldes </t>
  </si>
  <si>
    <t>- Elaborado en plástico
- Capacidad de mínima de 10 litros
- Con manija móvil 
- Con "pico" antiderrames 
- Disponibles en color amarillo, azul, rojo y verde</t>
  </si>
  <si>
    <t xml:space="preserve">Unidad </t>
  </si>
  <si>
    <t>Bayetilla</t>
  </si>
  <si>
    <t>- En tela fileteada
- Color blanco sin estampado</t>
  </si>
  <si>
    <t>Rollo por metro de tela</t>
  </si>
  <si>
    <t>- En tela fileteada
- Color rojo sin estampado</t>
  </si>
  <si>
    <t>Bebida de frutas</t>
  </si>
  <si>
    <t>- En jarabe 
- Cajas disponbiles en múltiples sabores</t>
  </si>
  <si>
    <t>Caja de mínimo 20 sobres</t>
  </si>
  <si>
    <t>Bolsas plástica 1</t>
  </si>
  <si>
    <t>- Elaborada en polietileno de baja densidad
- De color negro
- Calibre de mínimo 1 ,4
- Tamaño de 40 cm de ancho por 55 cm de largo</t>
  </si>
  <si>
    <t>Paquete de mínimo 6</t>
  </si>
  <si>
    <t>Bolsas plástica 2</t>
  </si>
  <si>
    <t>- Elaborada en polietileno de baja densidad
- De color rojo
- Calibre de mínimo 2 
- Tamaño de 60 cm de ancho por 70 cm de largo
- Con impresión de aviso de riesgo biológico</t>
  </si>
  <si>
    <t>Bolsas plástica 5</t>
  </si>
  <si>
    <t>- Elaborada en polietileno de baja densidad
- De color negro
- Calibre de mínimo 2 
- Tamaño de 70 cm de ancho por 90 cm de largo</t>
  </si>
  <si>
    <t>Bolsas plástica 7</t>
  </si>
  <si>
    <t>- Elaborada en polietileno de baja densidad
- De color blanco
- Calibre de mínimo 2 
- Tamaño de 70 cm de ancho por 90 cm de largo</t>
  </si>
  <si>
    <t>Bolsas plástica 11</t>
  </si>
  <si>
    <t>- Elaborada en polietileno de baja densidad
- De color negro
- Calibre de mínimo 2,5
- Tamaño de 80 cm de ancho por 110 cm de largo</t>
  </si>
  <si>
    <t>Bolsas plástica 14</t>
  </si>
  <si>
    <t>- Elaborada en polietileno de baja densidad
- De color blanco
-Calibre de mínimo 2,5
- Tamaño de 80 cm de ancho por 110 cm de largo</t>
  </si>
  <si>
    <t>Bolsas plástica 19</t>
  </si>
  <si>
    <t>- Elaborada en polietileno de baja densidad
- De color rojo
- Calibre de mínimo 1 ,4
- Tamaño de 40 cm de ancho por 55 cm de largo</t>
  </si>
  <si>
    <t>Bolsas plástica 22</t>
  </si>
  <si>
    <t>- Elaborada en polietileno de baja densidad
- De color negro
-Calibre de mínimo 2 
- Tamaño de 60 cm de ancho por 70 cm de largo</t>
  </si>
  <si>
    <t>Bolsas plástica 24</t>
  </si>
  <si>
    <t>- Elaborada en polietileno de baja densidad
- De color blanco
- Calibre de mínimo 2 
- Tamaño de 60 cm de ancho por 70 cm de largo</t>
  </si>
  <si>
    <t>Boneth 1</t>
  </si>
  <si>
    <t>- Diámetro mínimo de 16 pulgadas
- Elaborado en hilaza de algodón</t>
  </si>
  <si>
    <t>Boneth 2</t>
  </si>
  <si>
    <t>- Diámetro mínimo de 20 pulgadas
- Elaborado en hilaza de algodón</t>
  </si>
  <si>
    <t xml:space="preserve">Café </t>
  </si>
  <si>
    <t>- 100% café tostado y molido
- Tipo medio
- Empacada en bolsa de polipropileno aluminizada resistente a la humedad y al oxígeno
- Debe cumplir con Resolución 333 de 2011 sobre rotulado y etiquetado nutricional y las normas que la modifiquen</t>
  </si>
  <si>
    <t xml:space="preserve">Libra </t>
  </si>
  <si>
    <t>Cepillo para sanitario (churrusco)</t>
  </si>
  <si>
    <t xml:space="preserve">- Cerdas duras elaboradas en fibras plásticas
- Extensión mínima de las cerdas es de 2,5 cm
- Base y mango elaborados en plástico
- Mango con longitud mínima de 33 cm </t>
  </si>
  <si>
    <t xml:space="preserve">Cepillos </t>
  </si>
  <si>
    <t>- Tipo plancha, con mango de plástico
- Cuerpo elaborado en plástico
- Cerdas duras en fibra plástica
- Tamaño mínimo de 15 cm de largo por 5cm de ancho por 6 cm de alto.</t>
  </si>
  <si>
    <t>- Polimérica autobrillante.
- Con polímeros acrílicos, nivelantes y plastificantes.
- Neutra (para pisos de todos los colores)
- Contenido mínimo de sólidos del 10%</t>
  </si>
  <si>
    <t>Champú para alfombras y tapizados</t>
  </si>
  <si>
    <t>Crema para café</t>
  </si>
  <si>
    <t>- No láctea
- Debe cumplir con Resolución 333 de 2011 sobre rotulado y etiquetado nutricional y las normas que la modifiquen</t>
  </si>
  <si>
    <t>Bolsas de mínimo 100 sobres de mínimo 4 gr</t>
  </si>
  <si>
    <t>Creolina</t>
  </si>
  <si>
    <t>- Solución con una concentración mínima de fenoles de 4%</t>
  </si>
  <si>
    <t>Desinfectante para uso general 1</t>
  </si>
  <si>
    <t>- Con agente(s) tensoactivo(s) con efecto antibacterial en una concentración mínima del 0,2%
- Con agente(s) tensoactivo(s) con efecto limpiador y desengrasante en una concentración mínima del 1,5%</t>
  </si>
  <si>
    <t>Detergente multiusos</t>
  </si>
  <si>
    <t xml:space="preserve">-Tensoactivo(s) principal(es) con efecto limpiador de mínimo 11%. </t>
  </si>
  <si>
    <t>Polvo, en bolsa plástica o recipiente plástico con un peso de 1.000 gr</t>
  </si>
  <si>
    <t>Disolvente alifático tipo Varsol</t>
  </si>
  <si>
    <t xml:space="preserve">- Solución con agentes desinfectantes, desmanchadores y desengrasantes  en concentración mínima del 15%. </t>
  </si>
  <si>
    <t>Escobas</t>
  </si>
  <si>
    <t>- Cerdas suaves elaboradas con PET calibre entre 0,4 y 0,5 mm.
- Área de barrido mínima de 25 cm de largo por 7 cm de ancho por 7 cm de alto
- Material de base en plástico con acople tipo rosca
- Mínimo 85 moños
- Mango en madera con una extensión mínima de 120 cm</t>
  </si>
  <si>
    <t>- Cerdas duras elaboradas con PET calibre entre 0,4 y 0,5 mm.
- Área de barrido mínima de 25 cm de largo por 7 cm de ancho por 7cm de alto
- Material de base en plástico con acople tipo rosca
- Mínimo 85 moños
- Mango en madera on una extensión mínima de 120 cm</t>
  </si>
  <si>
    <t xml:space="preserve">Esponjilla </t>
  </si>
  <si>
    <t>- Espuma enmallada
- Tamaño mínimo de 7 cm de largo por 10 cm de ancho</t>
  </si>
  <si>
    <t>- Abrasiva
- Tamaño mínimo de 9 cm de largo por 12 cm de ancho</t>
  </si>
  <si>
    <t>Filtro para greca</t>
  </si>
  <si>
    <t>- Elaborada en tela
- Para greca
- Capacidad de una 1 libra</t>
  </si>
  <si>
    <t>Guantes</t>
  </si>
  <si>
    <t>- Tipo doméstico
- Elaborados en látex
- Calibre mínimo de 18
- Tallas 7 a 9
- Color amarillo</t>
  </si>
  <si>
    <t>Par</t>
  </si>
  <si>
    <t>- Tipo doméstico
- Elaborados en látex
- Calibre mínimo de 25
- Tallas 7 a 9
- Color negro</t>
  </si>
  <si>
    <t>- Tipo doméstico
- Elaborados en látex
- Calibre mínimo de 25
- Tallas 7 a 9
- Color rojo</t>
  </si>
  <si>
    <t>Hipoclorito</t>
  </si>
  <si>
    <t>- Solución con una concentración mínima del 5%</t>
  </si>
  <si>
    <t xml:space="preserve">Jabón abrasivo </t>
  </si>
  <si>
    <t>-Con agente(s) tensoactivo(s) pincipal(es) con efecto limpiador, pulidor y desengrasante en una concentración mínima del 5%.</t>
  </si>
  <si>
    <t>En polvo, 500 gr</t>
  </si>
  <si>
    <t>Jabón de dispensador para manos</t>
  </si>
  <si>
    <t>- Con agente limpiador en una concentración mínima del 6%
- Con agente humectante en una concentración mínima del 3%
- pH entre 5 y 8
- Disponible en múltiples fragancias</t>
  </si>
  <si>
    <t xml:space="preserve">Jabón para loza </t>
  </si>
  <si>
    <t>- Con agente(s) tensoactivo(s) principal(es) con efecto limpiador y desengrasante en una concentración mínima del 8%.
- Disponible en múltiples fragancias</t>
  </si>
  <si>
    <t>Jarra</t>
  </si>
  <si>
    <t>- Elaborada en plástico
- Capacidad mínima de 2 litros
- Con tapa</t>
  </si>
  <si>
    <t>Limpiador multiusos</t>
  </si>
  <si>
    <t>- Con agente(s) tensoactivo(s) principal(es) con efecto limpiador y desengrasante en una concentración mínima del 8%
- Disponible en múltiples fragancias</t>
  </si>
  <si>
    <t>Limpiones</t>
  </si>
  <si>
    <t>- En tela de toalla fileteada
- Color blanco sin estampado
- Tamaño mínimo de 45cm de largo por 45cm de ancho.</t>
  </si>
  <si>
    <t>Líquido brillametal</t>
  </si>
  <si>
    <t>- Con agentes con efecto limpiador, pulidor y brillador.
- Para todo tipo de metales</t>
  </si>
  <si>
    <t xml:space="preserve">En crema tubo de mínimo 70 gr </t>
  </si>
  <si>
    <t>Líquido para limpiar equipos de oficina 1</t>
  </si>
  <si>
    <t>- Con agente(s) principal(es) con efecto limpiador, desengrasante y desinfectante en una concentración mínima del 4%</t>
  </si>
  <si>
    <t>Líquido, en recipiente plástico con capacidad mínima de 500 cc con atomizador</t>
  </si>
  <si>
    <t>Líquido para limpiar vidrios</t>
  </si>
  <si>
    <t>- Con agente(s) principal(es) con efecto limpiador y desengrasante en una concentración mínima del 4%
- Con fragancia</t>
  </si>
  <si>
    <t xml:space="preserve">Lustrador de muebles </t>
  </si>
  <si>
    <t>- Con agentes limpiadores y abrillantadores en una concentración mínima del 5%
- Con agente con efecto protector ante rayos ultravioleta</t>
  </si>
  <si>
    <t>Líquido, en recipiente plástico con capacidad mínima de 200 cc</t>
  </si>
  <si>
    <t>Mezcladores</t>
  </si>
  <si>
    <t>- Elaborados en plástico
- Calibre mínimo de 2
- Longitud mínima de 11 cm
- Color rojo o café</t>
  </si>
  <si>
    <t>Paquete de mínimo 1000</t>
  </si>
  <si>
    <t>Pads</t>
  </si>
  <si>
    <t>- Para brillo
- Diámetro mínimo de 16 pulgadas
- Rojo o blanco</t>
  </si>
  <si>
    <t>- Para remoción
- Diámetro mínimo de 16 pulgadas
- Café o negro</t>
  </si>
  <si>
    <t xml:space="preserve">Paño absorbente multiusos </t>
  </si>
  <si>
    <t>- Material que no libera motas o pelusas
-Interfoliado 
- Reutilizable
- Tamaño mínimo de 38 cm de largo por 25 cm de ancho</t>
  </si>
  <si>
    <t>Papel higiénico</t>
  </si>
  <si>
    <t>Rollo</t>
  </si>
  <si>
    <t>- Rollo con longitud mínima de 250 metros
- Doble hoja blanca
- Sin fragancia</t>
  </si>
  <si>
    <t>Juego de Pocillo y plato para café</t>
  </si>
  <si>
    <t>- Elaborado en porcelana blanca para café
- Sin diseño
- De mínimo 150 cc
- No se debe rayar con el uso de cubiertos
- Debe ser apta para uso en microondas</t>
  </si>
  <si>
    <t>Rastrillo 1</t>
  </si>
  <si>
    <t>- Barra dentada plástica con mínimo 18 dientes
- Mango metálico  plastificado con longitud mínima de 120 cm</t>
  </si>
  <si>
    <t>Recogedor de basura 1</t>
  </si>
  <si>
    <t>- Elaborado en plástico
- Con banda de goma y dientas barrescobas
- Mango con longitud mínima de 70 cm</t>
  </si>
  <si>
    <t xml:space="preserve">Removedor de cera </t>
  </si>
  <si>
    <t>- Con agente activo alcalino en una concentración mínima del 20%
- pH entre 11 y 14</t>
  </si>
  <si>
    <t>Sellante para pisos</t>
  </si>
  <si>
    <t>- Polimérico autobrillante.
- Con polímeros acrílicos, nivelantes y plastificantes.
- Contenido mínimo de sólidos del 20%</t>
  </si>
  <si>
    <t>Servilleta</t>
  </si>
  <si>
    <t>- Tipo cafetería
- Color blanco
- Dimensiones mínimas de 27 cm de largo y 17 cm de ancho</t>
  </si>
  <si>
    <t>Paquete de mínimo 100 unidades</t>
  </si>
  <si>
    <t xml:space="preserve">Tapabocas </t>
  </si>
  <si>
    <t xml:space="preserve">- Elaborado en tela no tejida
- Desechable
- Con tiras elásticas </t>
  </si>
  <si>
    <t xml:space="preserve">Caja de mínimo 50 unidades </t>
  </si>
  <si>
    <t>Termo para café 1</t>
  </si>
  <si>
    <t>Termo para café 2</t>
  </si>
  <si>
    <t>Toallas para manos</t>
  </si>
  <si>
    <t>- Toallas interdobladas, paquete con mínimo 150 unidades
- Doble hoja con un tamaño mínimo de 20 cm de largo por 15 cm de ancho</t>
  </si>
  <si>
    <t>Trapero</t>
  </si>
  <si>
    <t>- Elaborado con hilaza de algodón natural
- Mecha con peso mínimo 250 gr y extensión mínima de 32 cm de largo
- Mango de madera con una extensión mínima de 120 cm</t>
  </si>
  <si>
    <t>válvula dispensadora para botellón de agua</t>
  </si>
  <si>
    <t>-Válvula en material plástico con boquilla ajustable a los diferentes tipos de botellones</t>
  </si>
  <si>
    <t>Vaso de vidrio</t>
  </si>
  <si>
    <t>- Elaborado en vidrio
- Cilíndrico
- Capacidad mínima de 9 oz</t>
  </si>
  <si>
    <t>Vasos 1</t>
  </si>
  <si>
    <t>- Elaborado en cartón 100% biodegradable
- Capacidad mínima de 4 oz</t>
  </si>
  <si>
    <t>Paquete de mínimo 25  unidades</t>
  </si>
  <si>
    <t>Vasos 2</t>
  </si>
  <si>
    <t>- Elaborado en cartón 100% biodegradable
- Capacidad mínima de 7 oz</t>
  </si>
  <si>
    <t>Cepillo para paredes y techos</t>
  </si>
  <si>
    <t>- Cuerpo elaborado en plástico
- Cerdas duras en fibra plástica
- Largo mínimo de 120 cm</t>
  </si>
  <si>
    <t>Brillador</t>
  </si>
  <si>
    <t>- Mopa elaborada en algodón
- Área de barrido mínima de 100 cm de largo por 16cm de ancho
- Armazón y mango metálico</t>
  </si>
  <si>
    <t>- Mopa elaborada en algodón
- Área de barrido mínima de 60cm de largo por 16cm de ancho
- Armazón y mango metálico</t>
  </si>
  <si>
    <t xml:space="preserve">Espátula </t>
  </si>
  <si>
    <t>- Metálica con mango de plástico
- Con hoja de mínimo 2 pulgadas de largo</t>
  </si>
  <si>
    <t>Haraganes</t>
  </si>
  <si>
    <t>- Para limpiar vidrios
- Con banda de goma con longitud mínima de 25 cm.
- Mango con longitud mínima de 60 cm</t>
  </si>
  <si>
    <t>- Para escurrir pisos 
-Con banda de goma con longitud mínima de 60 cm.
- Mango metálico con longitud mínima de 120 cm</t>
  </si>
  <si>
    <t>Carro exprimidor de trapero</t>
  </si>
  <si>
    <t>- Elaborado en plástico
- Capacidad mínima de 24 litros
- Con cuatro ruedas y manija de escurridor
- Cuerpo de color amarillo</t>
  </si>
  <si>
    <t>Escalera</t>
  </si>
  <si>
    <t>- Cuerpo metálico
- Altura mínima de mínimo seis pasos.</t>
  </si>
  <si>
    <t>Señales peatonales de prevención y atención</t>
  </si>
  <si>
    <t>- Elaborado en plástico
- Tipo tijera, plegable
- Tamaño mínimo de 25 cm de ancho por 60 cm de alto por 25 cm de largo.
- Impresión en las dos caras con las palabras "Piso mojado".
- Color amarillo</t>
  </si>
  <si>
    <t>- De uso industrial para aspirado en seco
- Motor con potencia entre 1200 w y 1400 w
- Capacidad entre 15 y 20 litros
- Cable de potencia con longitud mínima de 5m
- Accesorios mínimos: manguera puntera, 2 tubos para extensión, cepillos para tapizados</t>
  </si>
  <si>
    <t xml:space="preserve">Brilladora y lavadora de pisos </t>
  </si>
  <si>
    <t>- De uso industrial
- Motores con potencia mínima de 1,5 hp y velocidad mínima de 175 rpm. 
- Con manijas dobles
- Con tanque.
- Con interruptor de apagado de seguridad
- Diámetro mínimo de 16"
- Cable de potencia con longitud mínima de 8m
- Accesorios mínimos:portapad, cepillo duro.</t>
  </si>
  <si>
    <t xml:space="preserve">Hidrolavadora </t>
  </si>
  <si>
    <t>- Motor eléctrico y potencia de mínimo 2.2 Kw - 1.450 RPM y entre 2.5 HP y 3.5 HP.
- Presión de salida de agua entre 1500 psi y 1900 psi.
- Tanque con capacidad mínima de 10 litros.
- Con ruedas</t>
  </si>
  <si>
    <t>Sopladora de hojas</t>
  </si>
  <si>
    <t>- Potenciado por motor a gasolina o eléctrico inalámbrico
- Caudal mínimo de 380 cfm / 645m3/h
- Autonomía mínima de 30 minutos
- Intensidad máxima de sonido de 100dB</t>
  </si>
  <si>
    <t xml:space="preserve">Carros para limpieza </t>
  </si>
  <si>
    <t>- Tamaño mínimo de 70 cm de largo por 50 cm de ancho por 95 cm de alto
- Mínimo dos bandejas de servicio
- Con mínimo una bolsa de limpieza
- Con plataforma para balde escurridor 
- Con cuatro ruedas antirayones
- Ruedas delanteras con ángulo de giro de 360 grados</t>
  </si>
  <si>
    <t xml:space="preserve">Carro de bebidas </t>
  </si>
  <si>
    <t>- Elaborado en plastico
- Mínimo dos estantes para distribución de bebidas
- Tamaño mínimo de 80 cm de largo por 47 cm de ancho por 90 cm de alto</t>
  </si>
  <si>
    <t xml:space="preserve">Escalera </t>
  </si>
  <si>
    <t>Escalera de tipo industrial</t>
  </si>
  <si>
    <t xml:space="preserve">Mangueras </t>
  </si>
  <si>
    <t>- Longitud mínima de 60 metros
- Elaborada en PVC
- Con terminales roscadas en ambos extremos
- Incluye accesorios: acoples, pistola y llave de presión</t>
  </si>
  <si>
    <t>Señales peatonales de prevención y atención 1</t>
  </si>
  <si>
    <t>- Elaborado en plástico
- Tipo tijera, plegable 
- Tamaño mínimo de 25 cm de ancho por 60 cm de alto por 22 cm de largo.
- Impresión en las dos caras con las palabras "Cerrado" o "Área cerrada" o "No pasar".
- Color amarillo</t>
  </si>
  <si>
    <t>Señales peatonales de prevención y atención 2</t>
  </si>
  <si>
    <t xml:space="preserve">- Elaborado en plástico
- Tipo tijera, plegable
- Tamaño mínimo de 25 cm de ancho por 60 cm de alto por 22 cm de largo.
- Impresión en las dos caras con las palabras "Cuidado".
- Color amarillo
- Acordes con la reglamentación establecida por la  NTC 1461  </t>
  </si>
  <si>
    <t>Señales peatonales de prevención y atención 3</t>
  </si>
  <si>
    <t xml:space="preserve">- Elaborado en plástico
- Tipo tijera, plegable
- Tamaño mínimo de 25 cm de ancho por 60 cm de alto por 22 cm de largo.
- Impresión en las dos caras con las palabras "Piso humedo o "Piso mojado"".
- Color amarillo
- Acordes con la reglamentación establecida por la  NTC 1461  </t>
  </si>
  <si>
    <t>Dispensador para papel higiénico 1</t>
  </si>
  <si>
    <t xml:space="preserve">- Elaborado en plástico ABS blanco
- Para rollo de 250 metros y 400 metros
- Con visor para ver el estado del rollo
- Con cerradura y llave
- Incluye los elementos necesarios para realizar la instalación en pared
-Incluye el costo de instalación.  </t>
  </si>
  <si>
    <t>Greca para tintos 1</t>
  </si>
  <si>
    <t>- Eléctrica de 110 v
- Cuerpo elaborada en lámina de acero inoxidable de calibre 24 como mínimo, grado alimento
- Resistencias elaboradas en acero inoxidable
- Terminales elaboradas en cobre remplazables sin soldadura
- Mínimo 2 servicios 
- Con su respectivo filtro y aro
- Con capacidad para 60 tintos</t>
  </si>
  <si>
    <t>Greca para tintos 2</t>
  </si>
  <si>
    <t>- Eléctrica de 110 v
- Cuerpo elaborada en lámina de acero inoxidable de calibre 24 como mínimo, grado alimento
- Resistencias elaboradas en acero inoxidable
- Terminales elaboradas en cobre remplazables sin soldadura
- Mínimo dos servicios
- Con su respectivo filtro y aro
- Con capacidad para 120 tintos</t>
  </si>
  <si>
    <t xml:space="preserve">Horno microondas de tipo industrial </t>
  </si>
  <si>
    <t>- Potencia mínima de 1000 w
- Tamaño mínimo de 30 cm de ancho por 30 cm de alto por 40 cm de profundidad.
- Descongelamiento automático
- Con programas automáticos</t>
  </si>
  <si>
    <t>Extensión eléctrica 1</t>
  </si>
  <si>
    <t>- De mínimo 15 metros de longitud
- Recubierta en plástico PVC
- Con clavijas</t>
  </si>
  <si>
    <t>Extensión eléctrica 2</t>
  </si>
  <si>
    <t>- De mínimo 30 metros de longitud
- Recubierta en plástico PVC
- Con clavijas</t>
  </si>
  <si>
    <t>Lavabrilladora de pisos 1</t>
  </si>
  <si>
    <t>- De uso industrial
- Motores con potencia mínima de 1,5 hp y velocidad mínima de 175 rpm. 
- Con manijas dobles
- Con tanque.
- Con interruptor de apagado de seguridad
- Diámetro mínimo de 16"
- Cable de potencia con longitud mínima de 8m
- Accesorios mínimos:portapad, cepillo suave y duro.</t>
  </si>
  <si>
    <t>Lavabrilladora de pisos 2</t>
  </si>
  <si>
    <t>- De uso industrial
- Motores con potencia mínima de 1,5 hp y velocidad mínima de 175 rpm. 
- Con manijas dobles
- Con tanque.
- Con interruptor de apagado de seguridad
- Diámetro mínimo de 20"
- Cable de potencia con longitud mínima de 8m
- Accesorios mínimos:portapad, cepillo suave y duro.</t>
  </si>
  <si>
    <t>Pulidoras</t>
  </si>
  <si>
    <t>-Con potencia desde 120W a 3000W
-Velocidad desde 3.200 rpm a 11.000 rpm
-Equipos de peso liviano.
-Equipos con baja vibración
-Con mango lateral.</t>
  </si>
  <si>
    <t>Guadañas</t>
  </si>
  <si>
    <t xml:space="preserve">- Guadaña de Eje Rígido
-Viene cilindrada con apróximadamente 30 a 51,6 cm3.
-Peso promedio entre 6,5 Kg y 7,7 Kg.
-Tiene 80 puntas
-Capacidad del tanque de combustible entre 0,65 Lt y 1 Lt.
-Cuenta con un sistema de arranque manual.
-Cuenta con un sistema de ignición electrónico
-Incluye el combustible para su funcionamiento
</t>
  </si>
  <si>
    <t>Geófono digital</t>
  </si>
  <si>
    <t xml:space="preserve">-Sensor piezoeléctrico de alta sensibilidad montado en una carcasa de bicarbonato.
-Cargador Universal 110-240V AC con salida de 12V DC.
-Tripode metálico para contacto con el suelo.
- Audífonos livianos de alta calidad.
-Pantalla LED
</t>
  </si>
  <si>
    <t>CLEANER</t>
  </si>
  <si>
    <t>VALOR UNITARIO</t>
  </si>
  <si>
    <t>COTIZACIÓN 1</t>
  </si>
  <si>
    <t xml:space="preserve"> VALOR MENSUAL
SUPERVISOR</t>
  </si>
  <si>
    <t>VALOR MENSUAL
OPERARIO DE ASEO TIEMPO COMPLETO</t>
  </si>
  <si>
    <t xml:space="preserve">VALOR MENSUAL
OPERARIO DE ASEO MEDIO TIEMPO </t>
  </si>
  <si>
    <t>VALOR MENSUAL DE
8 MEDIAS JORNADAS (ADICIONAL)</t>
  </si>
  <si>
    <t>VALOR MENSUAL DE
12 MEDIAS JORNADAS (ADICIONAL)</t>
  </si>
  <si>
    <t>VALOR MENSUAL
OPERARIO DE CAFETERIA TIEMPO COMPLETO</t>
  </si>
  <si>
    <t>VALOR MENSUAL
OPERARIO DE CAFETERIA MEDIO TIEMPO</t>
  </si>
  <si>
    <t>VALOR MENSUAL
OPERARIO DE MANTENIMIENTO CERTIFICADO ALTURAS</t>
  </si>
  <si>
    <t>VALOR MENSUAL
OPERARIO DE JARDINERIA</t>
  </si>
  <si>
    <t>ASSERVI</t>
  </si>
  <si>
    <t>DON ASEO</t>
  </si>
  <si>
    <t>BIOALCO</t>
  </si>
  <si>
    <t>LA VIANDA</t>
  </si>
  <si>
    <t xml:space="preserve">PRECIO
SELECCIONADO </t>
  </si>
  <si>
    <t>CANTIDAD
TOTAL</t>
  </si>
  <si>
    <t>VALOR TOTAL UNITARIO</t>
  </si>
  <si>
    <t>AIU</t>
  </si>
  <si>
    <t>IVA</t>
  </si>
  <si>
    <t>TOTAL PARA 2018</t>
  </si>
  <si>
    <t>1 MES</t>
  </si>
  <si>
    <t>TOTAL PARA 2019</t>
  </si>
  <si>
    <t>TOTAL PARA 2020</t>
  </si>
  <si>
    <t>12 MES</t>
  </si>
  <si>
    <t>11 MES</t>
  </si>
  <si>
    <t>SUBTOTAL</t>
  </si>
  <si>
    <t>NECESIDAD</t>
  </si>
  <si>
    <t>TOTAL</t>
  </si>
  <si>
    <t xml:space="preserve">CANTIDAD
ESTUDIO </t>
  </si>
  <si>
    <t>NECESIDAD REAL</t>
  </si>
  <si>
    <t>SUPERVISOR</t>
  </si>
  <si>
    <t>OPERARIO DE ASEO TIEMPO COMPLETO</t>
  </si>
  <si>
    <t>OPERARIO DE CAFETERIA TIEMPO COMPLETO</t>
  </si>
  <si>
    <t>OPERARIO DE MANTENIMIENTO CERTIFICADO ALTURAS</t>
  </si>
  <si>
    <t>INSUMOS Y MAQUINARIA 2018</t>
  </si>
  <si>
    <t>INSUMOS Y MAQUINARIA 2019</t>
  </si>
  <si>
    <t>INSUMOS Y MAQUINARIA 2020</t>
  </si>
  <si>
    <t xml:space="preserve">OPERARIO DE ASEO MEDIO TIEMPO </t>
  </si>
  <si>
    <t>12 MEDIAS JORNADAS (ADICIONAL)</t>
  </si>
  <si>
    <t>VALOR UNITARIO INCLUIDO IVA</t>
  </si>
  <si>
    <t>IVA UNITARIO</t>
  </si>
  <si>
    <t>VALOR UNITARIO SIN IVA</t>
  </si>
  <si>
    <t>VALOR UNITARIO
INCLUIDO IVA</t>
  </si>
  <si>
    <t>VALOR UNITARIO
SIN IVA</t>
  </si>
  <si>
    <t>FORMATO OFERTA ECONOMICA</t>
  </si>
  <si>
    <t>Aspiradora 1</t>
  </si>
  <si>
    <t>Cafetera</t>
  </si>
  <si>
    <t>Greca para tintos 3</t>
  </si>
  <si>
    <t>REGIONAL CENTRAL - (SECCIONALES BOGOTÁ. BOYACÁ, CUNDINMARCA, AMAZONAS)</t>
  </si>
  <si>
    <t>PRESTAR EL SERVICIO INTEGRAL DE ASEO Y CAFETERÍA, INCLUIDOS TODOS LOS INSUMOS Y ELEMENTOS NECESARIOS PARA SU ATENCIÓN EN LAS SEDES DE LA FISCALÍA GENERAL DE LA NACIÓN - REGIONAL CENTRAL (SECCIONALES BOGOTÁ, BOYACÁ, CUNDINAMARCA Y AMZONAS).</t>
  </si>
  <si>
    <t>Cera neutra</t>
  </si>
  <si>
    <t xml:space="preserve"> Polimérica autobrillante.
 Con polímeros acrílicos, nivelantes y plastificantes.
 Roja para pisos
 Contenido mínimo de sólidos del 10%</t>
  </si>
  <si>
    <t>Elaborado en plástico
Capacidad mínima de 4 litros</t>
  </si>
  <si>
    <t xml:space="preserve"> Elaborada en acero inoxidable
Con válvula dispensadora
 Capacidad mínima de 2 litros</t>
  </si>
  <si>
    <t>Mechas para trapero</t>
  </si>
  <si>
    <t>Elaboradas con hilaza de algodón natural
Com peso mínimo de 250 gr y estiención de 32 cm de largo.</t>
  </si>
  <si>
    <t>Porta trapero</t>
  </si>
  <si>
    <t>porta mechas platico de 60 cm con mango de 140 cm de largo</t>
  </si>
  <si>
    <t>Capacidad 12 tintos electrica a 110 v</t>
  </si>
  <si>
    <t>Cuerpo en aluminio, tipo tijera
- Altura mínima de 6 a 10  escalones
- Con capacidad de resistencia a una carga concentrada en cualquier punto del escalón de 127 kg
- Con tapones de caucho antideslizantes</t>
  </si>
  <si>
    <t>Cuerpo en aluminio, tipo tijera
- Altura mínima de 2-a 5 escalones
- Con capacidad de resistencia a una carga concentrada en cualquier punto del escalón de 127 kg
- Con tapones de caucho antideslizantes</t>
  </si>
  <si>
    <t>Eléctrica de 110v , Cuerpo elaborado en lamina de acero inoxidable de calibre 24 como mínimo, grado alimento, restencias eleaboradas en acero inoxidable minimo dos servcios con su respectivo filtro y aro, con cpacidad para 30 tintos</t>
  </si>
  <si>
    <t>Punto Ecologico</t>
  </si>
  <si>
    <t>Base metalica, capacidad 50 ltros, canecs color azul, verde y gris.</t>
  </si>
  <si>
    <t>Taladros</t>
  </si>
  <si>
    <t>Taladro Percutor  de 1/2 y 3/8</t>
  </si>
  <si>
    <t xml:space="preserve"> SERVICIO DE MAQUINARIA Y EQUIPO</t>
  </si>
  <si>
    <t xml:space="preserve">SUMINISTRO DE INSUMOS </t>
  </si>
  <si>
    <t>FACTOR HUMANO</t>
  </si>
  <si>
    <t>Rollo con longitud mínima de 50 metros
- Doble hoja blanca
- Sin fragancia</t>
  </si>
  <si>
    <t>REGIONAL CENTRAL</t>
  </si>
  <si>
    <t>VIGENCIA 2020</t>
  </si>
  <si>
    <t>SECCIONAL</t>
  </si>
  <si>
    <t xml:space="preserve">VALOR TOTAL </t>
  </si>
  <si>
    <t xml:space="preserve">A.SECCIONAL CUNDINAMARCA Y AMAZONAS: </t>
  </si>
  <si>
    <t xml:space="preserve"> </t>
  </si>
  <si>
    <t xml:space="preserve">B.SECCIONAL BOYACA: </t>
  </si>
  <si>
    <t>C. SECCIONAL BOGOTA</t>
  </si>
  <si>
    <t xml:space="preserve">TOTAL </t>
  </si>
  <si>
    <t>PRECIO FINAL SELECCIONADO -2020</t>
  </si>
  <si>
    <t>PRECIO  SELECCIONADO 2020</t>
  </si>
  <si>
    <t>PRECIO FINAL SELECCIONADO 2020</t>
  </si>
  <si>
    <t>VALOR TOTAL INSUMOS</t>
  </si>
  <si>
    <t>VALOR TOTAL MAQUINARIA</t>
  </si>
  <si>
    <t>VALOR FACTOR HUMANO</t>
  </si>
  <si>
    <t>NOTA 1: PARA EFECTOS DE EVALUACIÓN ECONOMICA,  SE TOMARÁ EL PRECIO UNITARIO FINAL SELECIONADO EN LA VIGECIA 2020.</t>
  </si>
  <si>
    <t xml:space="preserve">*VALOR INSUMOS </t>
  </si>
  <si>
    <t>VALOR MAQUINARIA</t>
  </si>
  <si>
    <t>NIT O C.C.</t>
  </si>
  <si>
    <t xml:space="preserve">FIRMA REPRESENTANTE </t>
  </si>
  <si>
    <t>NOMBRE REPRESENTANTE LEGAL.</t>
  </si>
  <si>
    <t xml:space="preserve">NÚMERO DE TELÉFONO </t>
  </si>
  <si>
    <t>NÚMERO CELULAR</t>
  </si>
  <si>
    <t xml:space="preserve">CORREO LETRÓNICO </t>
  </si>
  <si>
    <t>NOTA 2 : SE DEBE REGISTRAR VALORES SIN CENTAVOS .</t>
  </si>
  <si>
    <t>NOTA 1. LO VALORES A REGSITRAR CORREPONDE AL LOS VALORES TORALES INCLUIDO IVA y AUI SIN CENTAVOS.</t>
  </si>
  <si>
    <t>Jorge Enrique Echeverry Guzmán</t>
  </si>
  <si>
    <t>16.668.304 de Cali – Valle del Cauca</t>
  </si>
  <si>
    <t xml:space="preserve">Tel: +57(1) 7 43 18 22 </t>
  </si>
  <si>
    <t>Cel:  3166946396</t>
  </si>
  <si>
    <t>comercial@elite.com.co  - gerencia@elite.com.co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</si>
</sst>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#,##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2"/>
      <color theme="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b/>
      <sz val="8"/>
      <color rgb="FFFF0000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10"/>
      <name val="Arial Black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9"/>
      <color theme="1"/>
      <name val="Arial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A6A6A6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85">
    <xf numFmtId="0" fontId="0" fillId="0" borderId="0" xfId="0"/>
    <xf numFmtId="0" fontId="4" fillId="0" borderId="0" xfId="0" applyFont="1"/>
    <xf numFmtId="0" fontId="4" fillId="3" borderId="0" xfId="0" applyFont="1" applyFill="1" applyBorder="1"/>
    <xf numFmtId="0" fontId="4" fillId="0" borderId="0" xfId="0" applyFont="1" applyAlignment="1">
      <alignment horizontal="justify" vertical="justify" wrapText="1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11" fillId="0" borderId="0" xfId="0" applyFont="1"/>
    <xf numFmtId="0" fontId="11" fillId="0" borderId="11" xfId="0" applyFont="1" applyBorder="1" applyAlignment="1">
      <alignment horizontal="center" vertical="center"/>
    </xf>
    <xf numFmtId="0" fontId="12" fillId="0" borderId="0" xfId="0" applyFont="1"/>
    <xf numFmtId="0" fontId="9" fillId="3" borderId="19" xfId="3" applyFont="1" applyFill="1" applyBorder="1" applyAlignment="1">
      <alignment horizontal="center" vertical="center" wrapText="1"/>
    </xf>
    <xf numFmtId="0" fontId="9" fillId="4" borderId="10" xfId="3" applyFont="1" applyFill="1" applyBorder="1" applyAlignment="1">
      <alignment horizontal="center" vertical="center" wrapText="1"/>
    </xf>
    <xf numFmtId="0" fontId="13" fillId="5" borderId="9" xfId="3" applyFont="1" applyFill="1" applyBorder="1" applyAlignment="1">
      <alignment horizontal="center" vertical="center" wrapText="1"/>
    </xf>
    <xf numFmtId="0" fontId="15" fillId="5" borderId="9" xfId="3" applyFont="1" applyFill="1" applyBorder="1" applyAlignment="1">
      <alignment horizontal="center" vertical="center" wrapText="1"/>
    </xf>
    <xf numFmtId="0" fontId="16" fillId="0" borderId="0" xfId="0" applyFont="1"/>
    <xf numFmtId="0" fontId="14" fillId="3" borderId="17" xfId="3" applyFont="1" applyFill="1" applyBorder="1" applyAlignment="1">
      <alignment horizontal="center" vertical="center" wrapText="1"/>
    </xf>
    <xf numFmtId="0" fontId="14" fillId="3" borderId="18" xfId="3" applyFont="1" applyFill="1" applyBorder="1" applyAlignment="1">
      <alignment horizontal="center" vertical="center" wrapText="1"/>
    </xf>
    <xf numFmtId="0" fontId="14" fillId="3" borderId="0" xfId="3" applyFont="1" applyFill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9" fillId="3" borderId="23" xfId="3" applyFont="1" applyFill="1" applyBorder="1" applyAlignment="1">
      <alignment horizontal="center" vertical="center" wrapText="1"/>
    </xf>
    <xf numFmtId="0" fontId="9" fillId="3" borderId="24" xfId="3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0" fontId="13" fillId="3" borderId="2" xfId="0" applyFont="1" applyFill="1" applyBorder="1" applyAlignment="1">
      <alignment horizontal="center" vertical="center"/>
    </xf>
    <xf numFmtId="165" fontId="0" fillId="0" borderId="28" xfId="0" applyNumberFormat="1" applyBorder="1" applyAlignment="1">
      <alignment vertical="center"/>
    </xf>
    <xf numFmtId="165" fontId="2" fillId="0" borderId="28" xfId="0" applyNumberFormat="1" applyFont="1" applyBorder="1" applyAlignment="1">
      <alignment vertical="center"/>
    </xf>
    <xf numFmtId="9" fontId="2" fillId="0" borderId="28" xfId="2" applyFont="1" applyBorder="1" applyAlignment="1">
      <alignment horizontal="center" vertical="center"/>
    </xf>
    <xf numFmtId="165" fontId="2" fillId="0" borderId="31" xfId="0" applyNumberFormat="1" applyFont="1" applyBorder="1" applyAlignment="1">
      <alignment vertical="center"/>
    </xf>
    <xf numFmtId="165" fontId="20" fillId="2" borderId="22" xfId="0" applyNumberFormat="1" applyFont="1" applyFill="1" applyBorder="1" applyAlignment="1">
      <alignment vertical="center"/>
    </xf>
    <xf numFmtId="165" fontId="20" fillId="2" borderId="36" xfId="0" applyNumberFormat="1" applyFont="1" applyFill="1" applyBorder="1" applyAlignment="1">
      <alignment vertical="center"/>
    </xf>
    <xf numFmtId="165" fontId="20" fillId="2" borderId="26" xfId="0" applyNumberFormat="1" applyFont="1" applyFill="1" applyBorder="1" applyAlignment="1">
      <alignment vertical="center"/>
    </xf>
    <xf numFmtId="165" fontId="19" fillId="2" borderId="22" xfId="0" applyNumberFormat="1" applyFont="1" applyFill="1" applyBorder="1" applyAlignment="1">
      <alignment vertical="center"/>
    </xf>
    <xf numFmtId="165" fontId="19" fillId="2" borderId="36" xfId="0" applyNumberFormat="1" applyFont="1" applyFill="1" applyBorder="1" applyAlignment="1">
      <alignment vertical="center"/>
    </xf>
    <xf numFmtId="0" fontId="14" fillId="3" borderId="38" xfId="3" applyFont="1" applyFill="1" applyBorder="1" applyAlignment="1">
      <alignment horizontal="center" vertical="center" wrapText="1"/>
    </xf>
    <xf numFmtId="0" fontId="14" fillId="4" borderId="9" xfId="3" applyFont="1" applyFill="1" applyBorder="1" applyAlignment="1">
      <alignment horizontal="center" vertical="center" wrapText="1"/>
    </xf>
    <xf numFmtId="0" fontId="14" fillId="3" borderId="41" xfId="3" applyFont="1" applyFill="1" applyBorder="1" applyAlignment="1">
      <alignment horizontal="center" vertical="center" wrapText="1"/>
    </xf>
    <xf numFmtId="0" fontId="14" fillId="4" borderId="8" xfId="3" applyFont="1" applyFill="1" applyBorder="1" applyAlignment="1">
      <alignment horizontal="center" vertical="center" wrapText="1"/>
    </xf>
    <xf numFmtId="0" fontId="14" fillId="4" borderId="42" xfId="3" applyFont="1" applyFill="1" applyBorder="1" applyAlignment="1">
      <alignment horizontal="center" vertical="center" wrapText="1"/>
    </xf>
    <xf numFmtId="0" fontId="14" fillId="5" borderId="8" xfId="3" applyFont="1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/>
    </xf>
    <xf numFmtId="0" fontId="0" fillId="0" borderId="5" xfId="0" applyBorder="1"/>
    <xf numFmtId="165" fontId="0" fillId="0" borderId="15" xfId="1" applyNumberFormat="1" applyFont="1" applyBorder="1" applyAlignment="1">
      <alignment vertical="center"/>
    </xf>
    <xf numFmtId="165" fontId="2" fillId="0" borderId="15" xfId="0" applyNumberFormat="1" applyFont="1" applyBorder="1" applyAlignment="1">
      <alignment vertical="center"/>
    </xf>
    <xf numFmtId="9" fontId="2" fillId="0" borderId="15" xfId="2" applyFont="1" applyBorder="1" applyAlignment="1">
      <alignment horizontal="center" vertical="center"/>
    </xf>
    <xf numFmtId="165" fontId="2" fillId="0" borderId="30" xfId="0" applyNumberFormat="1" applyFont="1" applyBorder="1" applyAlignment="1">
      <alignment vertical="center"/>
    </xf>
    <xf numFmtId="0" fontId="0" fillId="0" borderId="0" xfId="0" applyBorder="1"/>
    <xf numFmtId="0" fontId="0" fillId="0" borderId="7" xfId="0" applyBorder="1"/>
    <xf numFmtId="165" fontId="0" fillId="0" borderId="21" xfId="0" applyNumberFormat="1" applyBorder="1" applyAlignment="1">
      <alignment vertical="center"/>
    </xf>
    <xf numFmtId="165" fontId="2" fillId="0" borderId="21" xfId="0" applyNumberFormat="1" applyFont="1" applyBorder="1" applyAlignment="1">
      <alignment vertical="center"/>
    </xf>
    <xf numFmtId="9" fontId="2" fillId="0" borderId="21" xfId="2" applyFont="1" applyBorder="1" applyAlignment="1">
      <alignment horizontal="center" vertical="center"/>
    </xf>
    <xf numFmtId="165" fontId="2" fillId="0" borderId="32" xfId="0" applyNumberFormat="1" applyFont="1" applyBorder="1" applyAlignment="1">
      <alignment vertical="center"/>
    </xf>
    <xf numFmtId="0" fontId="18" fillId="0" borderId="29" xfId="0" applyFont="1" applyBorder="1" applyAlignment="1" applyProtection="1">
      <alignment horizontal="left" vertical="center" wrapText="1"/>
      <protection hidden="1"/>
    </xf>
    <xf numFmtId="0" fontId="0" fillId="0" borderId="10" xfId="0" applyFill="1" applyBorder="1" applyAlignment="1">
      <alignment horizontal="center" vertical="center"/>
    </xf>
    <xf numFmtId="0" fontId="0" fillId="0" borderId="0" xfId="0" applyAlignment="1">
      <alignment vertical="center"/>
    </xf>
    <xf numFmtId="9" fontId="0" fillId="7" borderId="10" xfId="0" applyNumberFormat="1" applyFill="1" applyBorder="1" applyAlignment="1">
      <alignment horizontal="center" vertical="center"/>
    </xf>
    <xf numFmtId="165" fontId="19" fillId="2" borderId="14" xfId="0" applyNumberFormat="1" applyFont="1" applyFill="1" applyBorder="1" applyAlignment="1">
      <alignment vertical="center"/>
    </xf>
    <xf numFmtId="165" fontId="19" fillId="2" borderId="27" xfId="0" applyNumberFormat="1" applyFont="1" applyFill="1" applyBorder="1" applyAlignment="1">
      <alignment vertical="center"/>
    </xf>
    <xf numFmtId="165" fontId="20" fillId="2" borderId="29" xfId="0" applyNumberFormat="1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3" borderId="10" xfId="0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vertical="center"/>
    </xf>
    <xf numFmtId="0" fontId="3" fillId="7" borderId="10" xfId="0" applyFont="1" applyFill="1" applyBorder="1" applyAlignment="1">
      <alignment horizontal="center" vertical="center"/>
    </xf>
    <xf numFmtId="9" fontId="0" fillId="7" borderId="8" xfId="0" applyNumberFormat="1" applyFill="1" applyBorder="1" applyAlignment="1">
      <alignment horizontal="center" vertical="center"/>
    </xf>
    <xf numFmtId="0" fontId="14" fillId="4" borderId="4" xfId="3" applyFont="1" applyFill="1" applyBorder="1" applyAlignment="1">
      <alignment horizontal="center" vertical="center" wrapText="1"/>
    </xf>
    <xf numFmtId="165" fontId="20" fillId="2" borderId="46" xfId="0" applyNumberFormat="1" applyFont="1" applyFill="1" applyBorder="1" applyAlignment="1">
      <alignment vertical="center"/>
    </xf>
    <xf numFmtId="165" fontId="23" fillId="0" borderId="27" xfId="0" applyNumberFormat="1" applyFont="1" applyBorder="1" applyAlignment="1">
      <alignment vertical="center"/>
    </xf>
    <xf numFmtId="165" fontId="23" fillId="0" borderId="28" xfId="0" applyNumberFormat="1" applyFont="1" applyBorder="1" applyAlignment="1">
      <alignment vertical="center"/>
    </xf>
    <xf numFmtId="0" fontId="14" fillId="4" borderId="28" xfId="3" applyFont="1" applyFill="1" applyBorder="1" applyAlignment="1">
      <alignment horizontal="center" vertical="center" wrapText="1"/>
    </xf>
    <xf numFmtId="0" fontId="14" fillId="4" borderId="27" xfId="3" applyFont="1" applyFill="1" applyBorder="1" applyAlignment="1">
      <alignment horizontal="center" vertical="center" wrapText="1"/>
    </xf>
    <xf numFmtId="0" fontId="14" fillId="4" borderId="29" xfId="3" applyFont="1" applyFill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/>
    </xf>
    <xf numFmtId="0" fontId="23" fillId="3" borderId="28" xfId="0" applyFont="1" applyFill="1" applyBorder="1" applyAlignment="1">
      <alignment horizontal="left" vertical="center" wrapText="1"/>
    </xf>
    <xf numFmtId="0" fontId="0" fillId="3" borderId="28" xfId="0" applyFont="1" applyFill="1" applyBorder="1" applyAlignment="1">
      <alignment horizontal="center" vertical="center" wrapText="1"/>
    </xf>
    <xf numFmtId="0" fontId="23" fillId="0" borderId="28" xfId="0" applyFont="1" applyBorder="1" applyAlignment="1" applyProtection="1">
      <alignment horizontal="left" vertical="center" wrapText="1"/>
      <protection hidden="1"/>
    </xf>
    <xf numFmtId="0" fontId="0" fillId="0" borderId="28" xfId="0" applyFont="1" applyBorder="1" applyAlignment="1" applyProtection="1">
      <alignment horizontal="center" vertical="center" wrapText="1"/>
      <protection hidden="1"/>
    </xf>
    <xf numFmtId="0" fontId="23" fillId="0" borderId="28" xfId="0" applyFont="1" applyFill="1" applyBorder="1" applyAlignment="1" applyProtection="1">
      <alignment horizontal="left" vertical="center" wrapText="1"/>
      <protection hidden="1"/>
    </xf>
    <xf numFmtId="0" fontId="0" fillId="0" borderId="28" xfId="0" applyFont="1" applyBorder="1" applyAlignment="1">
      <alignment horizontal="center" vertical="center"/>
    </xf>
    <xf numFmtId="0" fontId="18" fillId="0" borderId="28" xfId="0" applyFont="1" applyBorder="1" applyAlignment="1" applyProtection="1">
      <alignment horizontal="left" vertical="center" wrapText="1"/>
      <protection hidden="1"/>
    </xf>
    <xf numFmtId="0" fontId="25" fillId="0" borderId="28" xfId="0" applyFont="1" applyBorder="1" applyAlignment="1" applyProtection="1">
      <alignment horizontal="center" vertical="center" wrapText="1"/>
      <protection hidden="1"/>
    </xf>
    <xf numFmtId="165" fontId="20" fillId="2" borderId="13" xfId="0" applyNumberFormat="1" applyFont="1" applyFill="1" applyBorder="1" applyAlignment="1">
      <alignment vertical="center"/>
    </xf>
    <xf numFmtId="0" fontId="0" fillId="0" borderId="28" xfId="0" applyBorder="1"/>
    <xf numFmtId="0" fontId="26" fillId="9" borderId="46" xfId="0" applyFont="1" applyFill="1" applyBorder="1" applyAlignment="1">
      <alignment horizontal="center" vertical="center"/>
    </xf>
    <xf numFmtId="0" fontId="26" fillId="9" borderId="13" xfId="0" applyFont="1" applyFill="1" applyBorder="1" applyAlignment="1">
      <alignment horizontal="center" vertical="center" wrapText="1"/>
    </xf>
    <xf numFmtId="0" fontId="26" fillId="9" borderId="13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justify" vertical="center"/>
    </xf>
    <xf numFmtId="0" fontId="26" fillId="8" borderId="13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50" xfId="0" applyFont="1" applyFill="1" applyBorder="1" applyAlignment="1">
      <alignment vertical="center"/>
    </xf>
    <xf numFmtId="0" fontId="28" fillId="0" borderId="0" xfId="0" applyFont="1"/>
    <xf numFmtId="0" fontId="26" fillId="8" borderId="7" xfId="0" applyFont="1" applyFill="1" applyBorder="1" applyAlignment="1">
      <alignment vertical="center"/>
    </xf>
    <xf numFmtId="0" fontId="29" fillId="0" borderId="0" xfId="0" applyFont="1"/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65" fontId="22" fillId="2" borderId="1" xfId="0" applyNumberFormat="1" applyFont="1" applyFill="1" applyBorder="1" applyAlignment="1">
      <alignment vertical="center"/>
    </xf>
    <xf numFmtId="165" fontId="22" fillId="2" borderId="3" xfId="0" applyNumberFormat="1" applyFont="1" applyFill="1" applyBorder="1" applyAlignment="1">
      <alignment vertical="center"/>
    </xf>
    <xf numFmtId="0" fontId="21" fillId="4" borderId="9" xfId="0" applyFont="1" applyFill="1" applyBorder="1" applyAlignment="1">
      <alignment horizontal="center" vertical="center" wrapText="1"/>
    </xf>
    <xf numFmtId="0" fontId="21" fillId="4" borderId="4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65" fontId="20" fillId="2" borderId="1" xfId="0" applyNumberFormat="1" applyFont="1" applyFill="1" applyBorder="1" applyAlignment="1">
      <alignment horizontal="right" vertical="center"/>
    </xf>
    <xf numFmtId="165" fontId="20" fillId="2" borderId="3" xfId="0" applyNumberFormat="1" applyFont="1" applyFill="1" applyBorder="1" applyAlignment="1">
      <alignment horizontal="right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horizontal="center" vertical="center" textRotation="90" wrapText="1"/>
    </xf>
    <xf numFmtId="0" fontId="9" fillId="4" borderId="39" xfId="0" applyFont="1" applyFill="1" applyBorder="1" applyAlignment="1">
      <alignment horizontal="center" vertical="center" textRotation="90" wrapText="1"/>
    </xf>
    <xf numFmtId="0" fontId="8" fillId="4" borderId="9" xfId="0" applyFont="1" applyFill="1" applyBorder="1" applyAlignment="1">
      <alignment horizontal="center" vertical="center" wrapText="1"/>
    </xf>
    <xf numFmtId="0" fontId="9" fillId="4" borderId="6" xfId="3" applyFont="1" applyFill="1" applyBorder="1" applyAlignment="1">
      <alignment horizontal="center" vertical="center" wrapText="1"/>
    </xf>
    <xf numFmtId="0" fontId="9" fillId="4" borderId="13" xfId="3" applyFont="1" applyFill="1" applyBorder="1" applyAlignment="1">
      <alignment horizontal="center" vertical="center" wrapText="1"/>
    </xf>
    <xf numFmtId="0" fontId="9" fillId="4" borderId="4" xfId="3" applyFont="1" applyFill="1" applyBorder="1" applyAlignment="1">
      <alignment horizontal="center" vertical="center" wrapText="1"/>
    </xf>
    <xf numFmtId="0" fontId="9" fillId="4" borderId="5" xfId="3" applyFont="1" applyFill="1" applyBorder="1" applyAlignment="1">
      <alignment horizontal="center" vertical="center" wrapText="1"/>
    </xf>
    <xf numFmtId="0" fontId="9" fillId="4" borderId="12" xfId="3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 textRotation="90" wrapText="1"/>
    </xf>
    <xf numFmtId="0" fontId="9" fillId="4" borderId="42" xfId="0" applyFont="1" applyFill="1" applyBorder="1" applyAlignment="1">
      <alignment horizontal="center" vertical="center" textRotation="90" wrapText="1"/>
    </xf>
    <xf numFmtId="0" fontId="8" fillId="4" borderId="33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 applyProtection="1">
      <alignment horizontal="center" vertical="center" wrapText="1"/>
      <protection locked="0"/>
    </xf>
    <xf numFmtId="0" fontId="24" fillId="0" borderId="2" xfId="0" applyFont="1" applyFill="1" applyBorder="1" applyAlignment="1" applyProtection="1">
      <alignment horizontal="center" vertical="center" wrapText="1"/>
      <protection locked="0"/>
    </xf>
    <xf numFmtId="0" fontId="24" fillId="0" borderId="3" xfId="0" applyFont="1" applyFill="1" applyBorder="1" applyAlignment="1" applyProtection="1">
      <alignment horizontal="center" vertical="center" wrapText="1"/>
      <protection locked="0"/>
    </xf>
    <xf numFmtId="0" fontId="24" fillId="3" borderId="1" xfId="0" applyFont="1" applyFill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center" vertical="center" wrapText="1"/>
    </xf>
    <xf numFmtId="0" fontId="9" fillId="4" borderId="14" xfId="3" applyFont="1" applyFill="1" applyBorder="1" applyAlignment="1">
      <alignment horizontal="center" vertical="center" wrapText="1"/>
    </xf>
    <xf numFmtId="0" fontId="9" fillId="4" borderId="15" xfId="3" applyFont="1" applyFill="1" applyBorder="1" applyAlignment="1">
      <alignment horizontal="center" vertical="center" wrapText="1"/>
    </xf>
    <xf numFmtId="0" fontId="9" fillId="4" borderId="16" xfId="3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 textRotation="90" wrapText="1"/>
    </xf>
    <xf numFmtId="0" fontId="26" fillId="8" borderId="6" xfId="0" applyFont="1" applyFill="1" applyBorder="1" applyAlignment="1">
      <alignment vertical="center"/>
    </xf>
    <xf numFmtId="0" fontId="26" fillId="8" borderId="7" xfId="0" applyFont="1" applyFill="1" applyBorder="1" applyAlignment="1">
      <alignment vertical="center"/>
    </xf>
    <xf numFmtId="0" fontId="26" fillId="8" borderId="48" xfId="0" applyFont="1" applyFill="1" applyBorder="1" applyAlignment="1">
      <alignment vertical="center"/>
    </xf>
    <xf numFmtId="0" fontId="26" fillId="8" borderId="1" xfId="0" applyFont="1" applyFill="1" applyBorder="1" applyAlignment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8" borderId="47" xfId="0" applyFont="1" applyFill="1" applyBorder="1" applyAlignment="1">
      <alignment horizontal="center" vertical="center"/>
    </xf>
    <xf numFmtId="0" fontId="26" fillId="9" borderId="1" xfId="0" applyFont="1" applyFill="1" applyBorder="1" applyAlignment="1">
      <alignment horizontal="center" vertical="center"/>
    </xf>
    <xf numFmtId="0" fontId="26" fillId="9" borderId="2" xfId="0" applyFont="1" applyFill="1" applyBorder="1" applyAlignment="1">
      <alignment horizontal="center" vertical="center"/>
    </xf>
    <xf numFmtId="0" fontId="26" fillId="9" borderId="47" xfId="0" applyFont="1" applyFill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5" fillId="2" borderId="43" xfId="0" applyFont="1" applyFill="1" applyBorder="1" applyAlignment="1">
      <alignment horizontal="left" vertical="center"/>
    </xf>
    <xf numFmtId="0" fontId="5" fillId="2" borderId="44" xfId="0" applyFont="1" applyFill="1" applyBorder="1" applyAlignment="1">
      <alignment horizontal="left" vertical="center"/>
    </xf>
    <xf numFmtId="0" fontId="5" fillId="2" borderId="45" xfId="0" applyFont="1" applyFill="1" applyBorder="1" applyAlignment="1">
      <alignment horizontal="left" vertical="center"/>
    </xf>
    <xf numFmtId="0" fontId="8" fillId="4" borderId="8" xfId="0" applyFont="1" applyFill="1" applyBorder="1" applyAlignment="1">
      <alignment horizontal="center" vertical="center" wrapText="1"/>
    </xf>
    <xf numFmtId="0" fontId="21" fillId="4" borderId="22" xfId="0" applyFont="1" applyFill="1" applyBorder="1" applyAlignment="1">
      <alignment horizontal="center" vertical="center" wrapText="1"/>
    </xf>
    <xf numFmtId="0" fontId="21" fillId="4" borderId="40" xfId="0" applyFont="1" applyFill="1" applyBorder="1" applyAlignment="1">
      <alignment horizontal="center" vertical="center" wrapText="1"/>
    </xf>
    <xf numFmtId="0" fontId="9" fillId="4" borderId="1" xfId="3" applyFont="1" applyFill="1" applyBorder="1" applyAlignment="1">
      <alignment horizontal="center" vertical="center" wrapText="1"/>
    </xf>
    <xf numFmtId="0" fontId="9" fillId="4" borderId="3" xfId="3" applyFont="1" applyFill="1" applyBorder="1" applyAlignment="1">
      <alignment horizontal="center" vertical="center" wrapText="1"/>
    </xf>
    <xf numFmtId="164" fontId="0" fillId="0" borderId="0" xfId="1" applyFont="1"/>
    <xf numFmtId="164" fontId="27" fillId="0" borderId="8" xfId="1" applyFont="1" applyBorder="1" applyAlignment="1">
      <alignment horizontal="center" vertical="center"/>
    </xf>
    <xf numFmtId="164" fontId="27" fillId="0" borderId="9" xfId="1" applyFont="1" applyBorder="1" applyAlignment="1">
      <alignment horizontal="center" vertical="center"/>
    </xf>
    <xf numFmtId="164" fontId="27" fillId="0" borderId="49" xfId="1" applyFont="1" applyBorder="1" applyAlignment="1">
      <alignment horizontal="center" vertical="center"/>
    </xf>
    <xf numFmtId="44" fontId="27" fillId="0" borderId="8" xfId="0" applyNumberFormat="1" applyFont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_HERRAMIENTAS PARA TRANSPORTE" xfId="3" xr:uid="{00000000-0005-0000-0000-000002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36739</xdr:colOff>
      <xdr:row>3</xdr:row>
      <xdr:rowOff>114300</xdr:rowOff>
    </xdr:from>
    <xdr:to>
      <xdr:col>2</xdr:col>
      <xdr:colOff>2724151</xdr:colOff>
      <xdr:row>3</xdr:row>
      <xdr:rowOff>504825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4" y="581025"/>
          <a:ext cx="268741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36739</xdr:colOff>
      <xdr:row>3</xdr:row>
      <xdr:rowOff>114300</xdr:rowOff>
    </xdr:from>
    <xdr:to>
      <xdr:col>2</xdr:col>
      <xdr:colOff>2724151</xdr:colOff>
      <xdr:row>3</xdr:row>
      <xdr:rowOff>504825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4" y="581025"/>
          <a:ext cx="268741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208188</xdr:colOff>
      <xdr:row>3</xdr:row>
      <xdr:rowOff>57149</xdr:rowOff>
    </xdr:from>
    <xdr:to>
      <xdr:col>2</xdr:col>
      <xdr:colOff>2133343</xdr:colOff>
      <xdr:row>3</xdr:row>
      <xdr:rowOff>504825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413" y="676274"/>
          <a:ext cx="3487255" cy="4476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122462</xdr:colOff>
      <xdr:row>1</xdr:row>
      <xdr:rowOff>205318</xdr:rowOff>
    </xdr:from>
    <xdr:to>
      <xdr:col>2</xdr:col>
      <xdr:colOff>2222500</xdr:colOff>
      <xdr:row>2</xdr:row>
      <xdr:rowOff>539750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129" y="914401"/>
          <a:ext cx="3655788" cy="5460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36738</xdr:colOff>
      <xdr:row>3</xdr:row>
      <xdr:rowOff>228599</xdr:rowOff>
    </xdr:from>
    <xdr:to>
      <xdr:col>2</xdr:col>
      <xdr:colOff>3419476</xdr:colOff>
      <xdr:row>4</xdr:row>
      <xdr:rowOff>466725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3" y="695324"/>
          <a:ext cx="3382738" cy="638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69396</xdr:colOff>
      <xdr:row>7</xdr:row>
      <xdr:rowOff>19050</xdr:rowOff>
    </xdr:from>
    <xdr:to>
      <xdr:col>18</xdr:col>
      <xdr:colOff>698046</xdr:colOff>
      <xdr:row>7</xdr:row>
      <xdr:rowOff>247650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72700" y="2438400"/>
          <a:ext cx="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1"/>
  <sheetViews>
    <sheetView view="pageBreakPreview" zoomScaleNormal="100" zoomScaleSheetLayoutView="100" workbookViewId="0">
      <selection activeCell="L31" sqref="L31"/>
    </sheetView>
  </sheetViews>
  <sheetFormatPr baseColWidth="10" defaultRowHeight="15" x14ac:dyDescent="0.25"/>
  <cols>
    <col min="1" max="1" width="12.7109375" customWidth="1"/>
    <col min="2" max="2" width="4.28515625" style="13" customWidth="1"/>
    <col min="3" max="3" width="48" customWidth="1"/>
    <col min="4" max="4" width="10.140625" customWidth="1"/>
    <col min="5" max="5" width="9.7109375" hidden="1" customWidth="1"/>
    <col min="6" max="6" width="19.7109375" customWidth="1"/>
    <col min="7" max="7" width="20.85546875" customWidth="1"/>
    <col min="8" max="8" width="12.7109375" customWidth="1"/>
  </cols>
  <sheetData>
    <row r="1" spans="2:7" s="1" customFormat="1" ht="10.5" customHeight="1" thickBot="1" x14ac:dyDescent="0.25">
      <c r="B1" s="11"/>
      <c r="C1" s="3"/>
      <c r="D1" s="4"/>
      <c r="E1" s="2"/>
      <c r="F1" s="2"/>
      <c r="G1" s="2"/>
    </row>
    <row r="2" spans="2:7" s="1" customFormat="1" ht="20.25" customHeight="1" thickBot="1" x14ac:dyDescent="0.25">
      <c r="B2" s="119" t="s">
        <v>274</v>
      </c>
      <c r="C2" s="120"/>
      <c r="D2" s="120"/>
      <c r="E2" s="120"/>
      <c r="F2" s="120"/>
      <c r="G2" s="121"/>
    </row>
    <row r="3" spans="2:7" s="1" customFormat="1" ht="6" customHeight="1" thickBot="1" x14ac:dyDescent="0.25">
      <c r="B3" s="12"/>
      <c r="C3" s="5"/>
      <c r="D3" s="5"/>
      <c r="E3" s="8"/>
      <c r="F3" s="7"/>
      <c r="G3" s="7"/>
    </row>
    <row r="4" spans="2:7" s="1" customFormat="1" ht="48" customHeight="1" thickBot="1" x14ac:dyDescent="0.25">
      <c r="B4" s="68"/>
      <c r="C4" s="28"/>
      <c r="D4" s="116" t="s">
        <v>298</v>
      </c>
      <c r="E4" s="117"/>
      <c r="F4" s="117"/>
      <c r="G4" s="118"/>
    </row>
    <row r="5" spans="2:7" s="1" customFormat="1" ht="81.75" customHeight="1" thickBot="1" x14ac:dyDescent="0.25">
      <c r="B5" s="110" t="s">
        <v>279</v>
      </c>
      <c r="C5" s="111"/>
      <c r="D5" s="111"/>
      <c r="E5" s="111"/>
      <c r="F5" s="111"/>
      <c r="G5" s="112"/>
    </row>
    <row r="6" spans="2:7" s="1" customFormat="1" ht="18" customHeight="1" thickBot="1" x14ac:dyDescent="0.25">
      <c r="B6" s="113" t="s">
        <v>278</v>
      </c>
      <c r="C6" s="114"/>
      <c r="D6" s="114"/>
      <c r="E6" s="114"/>
      <c r="F6" s="114"/>
      <c r="G6" s="115"/>
    </row>
    <row r="7" spans="2:7" s="10" customFormat="1" ht="13.5" customHeight="1" thickBot="1" x14ac:dyDescent="0.25">
      <c r="B7" s="127" t="s">
        <v>0</v>
      </c>
      <c r="C7" s="129" t="s">
        <v>256</v>
      </c>
      <c r="D7" s="108" t="s">
        <v>258</v>
      </c>
      <c r="E7" s="108" t="s">
        <v>259</v>
      </c>
      <c r="F7" s="130" t="s">
        <v>309</v>
      </c>
      <c r="G7" s="131"/>
    </row>
    <row r="8" spans="2:7" s="18" customFormat="1" ht="27.75" customHeight="1" thickBot="1" x14ac:dyDescent="0.25">
      <c r="B8" s="128"/>
      <c r="C8" s="129"/>
      <c r="D8" s="109"/>
      <c r="E8" s="109"/>
      <c r="F8" s="46" t="s">
        <v>229</v>
      </c>
      <c r="G8" s="46" t="s">
        <v>246</v>
      </c>
    </row>
    <row r="9" spans="2:7" ht="23.25" customHeight="1" thickBot="1" x14ac:dyDescent="0.3">
      <c r="B9" s="24">
        <v>1</v>
      </c>
      <c r="C9" s="22" t="s">
        <v>260</v>
      </c>
      <c r="D9" s="62">
        <v>1</v>
      </c>
      <c r="E9" s="49">
        <v>4</v>
      </c>
      <c r="F9" s="65">
        <v>2108190</v>
      </c>
      <c r="G9" s="65">
        <f>+F9</f>
        <v>2108190</v>
      </c>
    </row>
    <row r="10" spans="2:7" ht="23.25" customHeight="1" thickBot="1" x14ac:dyDescent="0.3">
      <c r="B10" s="25">
        <v>2</v>
      </c>
      <c r="C10" s="22" t="s">
        <v>261</v>
      </c>
      <c r="D10" s="62">
        <v>1</v>
      </c>
      <c r="E10" s="49">
        <v>158</v>
      </c>
      <c r="F10" s="66">
        <v>1679000</v>
      </c>
      <c r="G10" s="66">
        <f t="shared" ref="G10:G20" si="0">+F10</f>
        <v>1679000</v>
      </c>
    </row>
    <row r="11" spans="2:7" ht="23.25" customHeight="1" thickBot="1" x14ac:dyDescent="0.3">
      <c r="B11" s="24">
        <v>3</v>
      </c>
      <c r="C11" s="22" t="s">
        <v>267</v>
      </c>
      <c r="D11" s="62">
        <v>1</v>
      </c>
      <c r="E11" s="69">
        <v>23</v>
      </c>
      <c r="F11" s="66">
        <v>1109900</v>
      </c>
      <c r="G11" s="66">
        <f t="shared" si="0"/>
        <v>1109900</v>
      </c>
    </row>
    <row r="12" spans="2:7" ht="30.75" hidden="1" thickBot="1" x14ac:dyDescent="0.3">
      <c r="B12" s="25">
        <v>4</v>
      </c>
      <c r="C12" s="22" t="s">
        <v>234</v>
      </c>
      <c r="D12" s="62">
        <v>0</v>
      </c>
      <c r="E12" s="49">
        <v>0</v>
      </c>
      <c r="F12" s="66"/>
      <c r="G12" s="66">
        <f t="shared" si="0"/>
        <v>0</v>
      </c>
    </row>
    <row r="13" spans="2:7" ht="23.25" customHeight="1" thickBot="1" x14ac:dyDescent="0.3">
      <c r="B13" s="24">
        <v>4</v>
      </c>
      <c r="C13" s="22" t="s">
        <v>268</v>
      </c>
      <c r="D13" s="62">
        <v>1</v>
      </c>
      <c r="E13" s="69">
        <v>26</v>
      </c>
      <c r="F13" s="66">
        <v>1360300</v>
      </c>
      <c r="G13" s="66">
        <f t="shared" si="0"/>
        <v>1360300</v>
      </c>
    </row>
    <row r="14" spans="2:7" ht="23.25" customHeight="1" thickBot="1" x14ac:dyDescent="0.3">
      <c r="B14" s="25">
        <v>5</v>
      </c>
      <c r="C14" s="22" t="s">
        <v>262</v>
      </c>
      <c r="D14" s="62">
        <v>1</v>
      </c>
      <c r="E14" s="29">
        <v>3</v>
      </c>
      <c r="F14" s="66">
        <v>1549400</v>
      </c>
      <c r="G14" s="66">
        <f t="shared" si="0"/>
        <v>1549400</v>
      </c>
    </row>
    <row r="15" spans="2:7" ht="30.75" hidden="1" thickBot="1" x14ac:dyDescent="0.3">
      <c r="B15" s="24">
        <v>7</v>
      </c>
      <c r="C15" s="22" t="s">
        <v>237</v>
      </c>
      <c r="D15" s="62">
        <v>0</v>
      </c>
      <c r="E15" s="49">
        <v>0</v>
      </c>
      <c r="F15" s="66"/>
      <c r="G15" s="66">
        <f t="shared" si="0"/>
        <v>0</v>
      </c>
    </row>
    <row r="16" spans="2:7" ht="23.25" customHeight="1" thickBot="1" x14ac:dyDescent="0.3">
      <c r="B16" s="25">
        <v>6</v>
      </c>
      <c r="C16" s="22" t="s">
        <v>263</v>
      </c>
      <c r="D16" s="62">
        <v>1</v>
      </c>
      <c r="E16" s="49">
        <v>26</v>
      </c>
      <c r="F16" s="66">
        <v>1617000</v>
      </c>
      <c r="G16" s="66">
        <f t="shared" si="0"/>
        <v>1617000</v>
      </c>
    </row>
    <row r="17" spans="2:7" ht="30.75" hidden="1" thickBot="1" x14ac:dyDescent="0.3">
      <c r="B17" s="25">
        <v>9</v>
      </c>
      <c r="C17" s="23" t="s">
        <v>239</v>
      </c>
      <c r="D17" s="49">
        <v>0</v>
      </c>
      <c r="E17" s="49">
        <v>0</v>
      </c>
      <c r="F17" s="66"/>
      <c r="G17" s="66">
        <f t="shared" si="0"/>
        <v>0</v>
      </c>
    </row>
    <row r="18" spans="2:7" ht="23.25" hidden="1" customHeight="1" thickBot="1" x14ac:dyDescent="0.3">
      <c r="B18" s="25">
        <v>7</v>
      </c>
      <c r="C18" s="23" t="s">
        <v>264</v>
      </c>
      <c r="D18" s="29">
        <v>1</v>
      </c>
      <c r="E18" s="29">
        <v>1</v>
      </c>
      <c r="F18" s="66"/>
      <c r="G18" s="66">
        <f t="shared" si="0"/>
        <v>0</v>
      </c>
    </row>
    <row r="19" spans="2:7" ht="23.25" hidden="1" customHeight="1" thickBot="1" x14ac:dyDescent="0.3">
      <c r="B19" s="25">
        <v>8</v>
      </c>
      <c r="C19" s="23" t="s">
        <v>265</v>
      </c>
      <c r="D19" s="29">
        <v>1</v>
      </c>
      <c r="E19" s="29">
        <v>1</v>
      </c>
      <c r="F19" s="66"/>
      <c r="G19" s="66">
        <f t="shared" si="0"/>
        <v>0</v>
      </c>
    </row>
    <row r="20" spans="2:7" ht="23.25" hidden="1" customHeight="1" thickBot="1" x14ac:dyDescent="0.3">
      <c r="B20" s="25">
        <v>9</v>
      </c>
      <c r="C20" s="23" t="s">
        <v>266</v>
      </c>
      <c r="D20" s="29">
        <v>1</v>
      </c>
      <c r="E20" s="29">
        <v>1</v>
      </c>
      <c r="F20" s="66"/>
      <c r="G20" s="66">
        <f t="shared" si="0"/>
        <v>0</v>
      </c>
    </row>
    <row r="21" spans="2:7" s="63" customFormat="1" ht="16.5" thickBot="1" x14ac:dyDescent="0.3">
      <c r="B21" s="104" t="s">
        <v>255</v>
      </c>
      <c r="C21" s="105"/>
      <c r="D21" s="71"/>
      <c r="F21" s="122">
        <f>ROUND(SUM(G9:G16),0)</f>
        <v>9423790</v>
      </c>
      <c r="G21" s="123"/>
    </row>
    <row r="22" spans="2:7" s="63" customFormat="1" ht="16.5" thickBot="1" x14ac:dyDescent="0.3">
      <c r="B22" s="104" t="s">
        <v>247</v>
      </c>
      <c r="C22" s="124"/>
      <c r="D22" s="64">
        <v>0.1</v>
      </c>
      <c r="F22" s="122">
        <f>ROUND(F21*D22,0)</f>
        <v>942379</v>
      </c>
      <c r="G22" s="123"/>
    </row>
    <row r="23" spans="2:7" s="63" customFormat="1" ht="16.5" thickBot="1" x14ac:dyDescent="0.3">
      <c r="B23" s="125" t="s">
        <v>248</v>
      </c>
      <c r="C23" s="126"/>
      <c r="D23" s="73">
        <v>0.19</v>
      </c>
      <c r="F23" s="122">
        <f>ROUND(F22*D23,0)</f>
        <v>179052</v>
      </c>
      <c r="G23" s="123"/>
    </row>
    <row r="24" spans="2:7" s="63" customFormat="1" ht="16.5" thickBot="1" x14ac:dyDescent="0.3">
      <c r="B24" s="104" t="s">
        <v>257</v>
      </c>
      <c r="C24" s="105"/>
      <c r="D24" s="70"/>
      <c r="F24" s="122">
        <f>ROUND(SUM(F21:G23),0)</f>
        <v>10545221</v>
      </c>
      <c r="G24" s="123"/>
    </row>
    <row r="26" spans="2:7" s="63" customFormat="1" ht="37.5" hidden="1" customHeight="1" thickBot="1" x14ac:dyDescent="0.3">
      <c r="B26" s="104" t="s">
        <v>249</v>
      </c>
      <c r="C26" s="105"/>
      <c r="D26" s="72" t="s">
        <v>250</v>
      </c>
      <c r="F26" s="106">
        <f>+($F$24+F18)*1</f>
        <v>10545221</v>
      </c>
      <c r="G26" s="107"/>
    </row>
    <row r="27" spans="2:7" ht="37.5" hidden="1" customHeight="1" thickBot="1" x14ac:dyDescent="0.3">
      <c r="B27" s="104" t="s">
        <v>251</v>
      </c>
      <c r="C27" s="105"/>
      <c r="D27" s="72" t="s">
        <v>253</v>
      </c>
      <c r="F27" s="106">
        <f>+($F$24+F19)*12</f>
        <v>126542652</v>
      </c>
      <c r="G27" s="107"/>
    </row>
    <row r="28" spans="2:7" ht="37.5" hidden="1" customHeight="1" thickBot="1" x14ac:dyDescent="0.3">
      <c r="B28" s="104" t="s">
        <v>252</v>
      </c>
      <c r="C28" s="105"/>
      <c r="D28" s="72" t="s">
        <v>254</v>
      </c>
      <c r="F28" s="106">
        <f>+($F$24+F20)*11</f>
        <v>115997431</v>
      </c>
      <c r="G28" s="107"/>
    </row>
    <row r="29" spans="2:7" hidden="1" x14ac:dyDescent="0.25"/>
    <row r="30" spans="2:7" x14ac:dyDescent="0.25">
      <c r="C30" s="103" t="s">
        <v>315</v>
      </c>
    </row>
    <row r="31" spans="2:7" x14ac:dyDescent="0.25">
      <c r="C31" s="103" t="s">
        <v>324</v>
      </c>
    </row>
  </sheetData>
  <mergeCells count="23">
    <mergeCell ref="B5:G5"/>
    <mergeCell ref="B6:G6"/>
    <mergeCell ref="D4:G4"/>
    <mergeCell ref="B2:G2"/>
    <mergeCell ref="F24:G24"/>
    <mergeCell ref="F21:G21"/>
    <mergeCell ref="B22:C22"/>
    <mergeCell ref="F22:G22"/>
    <mergeCell ref="B23:C23"/>
    <mergeCell ref="F23:G23"/>
    <mergeCell ref="B21:C21"/>
    <mergeCell ref="B24:C24"/>
    <mergeCell ref="B7:B8"/>
    <mergeCell ref="C7:C8"/>
    <mergeCell ref="D7:D8"/>
    <mergeCell ref="F7:G7"/>
    <mergeCell ref="B28:C28"/>
    <mergeCell ref="F28:G28"/>
    <mergeCell ref="E7:E8"/>
    <mergeCell ref="B26:C26"/>
    <mergeCell ref="F26:G26"/>
    <mergeCell ref="B27:C27"/>
    <mergeCell ref="F27:G27"/>
  </mergeCells>
  <pageMargins left="0.70866141732283472" right="0.70866141732283472" top="0.74803149606299213" bottom="0.74803149606299213" header="0.31496062992125984" footer="0.31496062992125984"/>
  <pageSetup scale="95" orientation="landscape" horizontalDpi="4294967293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1"/>
  <sheetViews>
    <sheetView view="pageBreakPreview" topLeftCell="A79" zoomScale="55" zoomScaleNormal="100" zoomScaleSheetLayoutView="55" zoomScalePageLayoutView="70" workbookViewId="0">
      <selection activeCell="J109" sqref="J109"/>
    </sheetView>
  </sheetViews>
  <sheetFormatPr baseColWidth="10" defaultRowHeight="15" x14ac:dyDescent="0.25"/>
  <cols>
    <col min="1" max="1" width="4.140625" customWidth="1"/>
    <col min="2" max="2" width="23.42578125" customWidth="1"/>
    <col min="3" max="3" width="45.5703125" customWidth="1"/>
    <col min="4" max="4" width="22.85546875" customWidth="1"/>
    <col min="5" max="5" width="1.28515625" customWidth="1"/>
    <col min="6" max="8" width="15.28515625" customWidth="1"/>
    <col min="9" max="9" width="7" customWidth="1"/>
  </cols>
  <sheetData>
    <row r="1" spans="1:8" ht="15.75" thickBot="1" x14ac:dyDescent="0.3">
      <c r="A1" s="119" t="s">
        <v>274</v>
      </c>
      <c r="B1" s="120"/>
      <c r="C1" s="120"/>
      <c r="D1" s="120"/>
      <c r="E1" s="120"/>
      <c r="F1" s="120"/>
      <c r="G1" s="120"/>
      <c r="H1" s="121"/>
    </row>
    <row r="2" spans="1:8" ht="16.5" thickBot="1" x14ac:dyDescent="0.3">
      <c r="A2" s="12"/>
      <c r="B2" s="5"/>
      <c r="C2" s="5"/>
      <c r="D2" s="8"/>
      <c r="E2" s="8"/>
      <c r="F2" s="7"/>
      <c r="G2" s="7"/>
      <c r="H2" s="7"/>
    </row>
    <row r="3" spans="1:8" ht="15.75" customHeight="1" thickBot="1" x14ac:dyDescent="0.3">
      <c r="A3" s="142"/>
      <c r="B3" s="143"/>
      <c r="C3" s="144"/>
      <c r="D3" s="153" t="s">
        <v>297</v>
      </c>
      <c r="E3" s="154"/>
      <c r="F3" s="154"/>
      <c r="G3" s="154"/>
      <c r="H3" s="155"/>
    </row>
    <row r="4" spans="1:8" ht="55.5" customHeight="1" thickBot="1" x14ac:dyDescent="0.3">
      <c r="A4" s="145"/>
      <c r="B4" s="146"/>
      <c r="C4" s="147"/>
      <c r="D4" s="150" t="s">
        <v>279</v>
      </c>
      <c r="E4" s="151"/>
      <c r="F4" s="151"/>
      <c r="G4" s="151"/>
      <c r="H4" s="152"/>
    </row>
    <row r="5" spans="1:8" ht="16.5" thickBot="1" x14ac:dyDescent="0.3">
      <c r="A5" s="30"/>
      <c r="B5" s="31"/>
      <c r="C5" s="31"/>
      <c r="D5" s="97"/>
      <c r="E5" s="97"/>
      <c r="F5" s="97"/>
      <c r="G5" s="97"/>
      <c r="H5" s="98"/>
    </row>
    <row r="6" spans="1:8" ht="15.75" customHeight="1" thickBot="1" x14ac:dyDescent="0.3">
      <c r="A6" s="138" t="s">
        <v>0</v>
      </c>
      <c r="B6" s="140" t="s">
        <v>256</v>
      </c>
      <c r="C6" s="140" t="s">
        <v>14</v>
      </c>
      <c r="D6" s="148" t="s">
        <v>15</v>
      </c>
      <c r="E6" s="27"/>
      <c r="F6" s="132" t="s">
        <v>310</v>
      </c>
      <c r="G6" s="133"/>
      <c r="H6" s="134"/>
    </row>
    <row r="7" spans="1:8" ht="23.25" thickBot="1" x14ac:dyDescent="0.3">
      <c r="A7" s="139"/>
      <c r="B7" s="141"/>
      <c r="C7" s="141"/>
      <c r="D7" s="149"/>
      <c r="E7" s="20"/>
      <c r="F7" s="74" t="s">
        <v>271</v>
      </c>
      <c r="G7" s="74" t="s">
        <v>270</v>
      </c>
      <c r="H7" s="46" t="s">
        <v>269</v>
      </c>
    </row>
    <row r="8" spans="1:8" ht="25.5" x14ac:dyDescent="0.25">
      <c r="A8" s="87">
        <v>1</v>
      </c>
      <c r="B8" s="88" t="s">
        <v>18</v>
      </c>
      <c r="C8" s="88" t="s">
        <v>19</v>
      </c>
      <c r="D8" s="61" t="s">
        <v>20</v>
      </c>
      <c r="F8" s="76">
        <v>10200</v>
      </c>
      <c r="G8" s="77">
        <v>0</v>
      </c>
      <c r="H8" s="67">
        <f>+F8+G8</f>
        <v>10200</v>
      </c>
    </row>
    <row r="9" spans="1:8" ht="38.25" x14ac:dyDescent="0.25">
      <c r="A9" s="89">
        <v>2</v>
      </c>
      <c r="B9" s="88" t="s">
        <v>21</v>
      </c>
      <c r="C9" s="88" t="s">
        <v>22</v>
      </c>
      <c r="D9" s="61" t="s">
        <v>17</v>
      </c>
      <c r="F9" s="76">
        <v>17800</v>
      </c>
      <c r="G9" s="77">
        <f>+F9*19%</f>
        <v>3382</v>
      </c>
      <c r="H9" s="67">
        <f>+F9+G9</f>
        <v>21182</v>
      </c>
    </row>
    <row r="10" spans="1:8" ht="38.25" x14ac:dyDescent="0.25">
      <c r="A10" s="87">
        <v>3</v>
      </c>
      <c r="B10" s="88" t="s">
        <v>23</v>
      </c>
      <c r="C10" s="88" t="s">
        <v>24</v>
      </c>
      <c r="D10" s="61" t="s">
        <v>17</v>
      </c>
      <c r="F10" s="76">
        <v>9200</v>
      </c>
      <c r="G10" s="77">
        <f t="shared" ref="G10:G73" si="0">+F10*19%</f>
        <v>1748</v>
      </c>
      <c r="H10" s="67">
        <f t="shared" ref="H10:H73" si="1">+F10+G10</f>
        <v>10948</v>
      </c>
    </row>
    <row r="11" spans="1:8" ht="38.25" x14ac:dyDescent="0.25">
      <c r="A11" s="87">
        <v>4</v>
      </c>
      <c r="B11" s="88" t="s">
        <v>25</v>
      </c>
      <c r="C11" s="88" t="s">
        <v>26</v>
      </c>
      <c r="D11" s="61" t="s">
        <v>27</v>
      </c>
      <c r="F11" s="76">
        <v>1500</v>
      </c>
      <c r="G11" s="77">
        <f t="shared" si="0"/>
        <v>285</v>
      </c>
      <c r="H11" s="67">
        <f t="shared" si="1"/>
        <v>1785</v>
      </c>
    </row>
    <row r="12" spans="1:8" ht="51" x14ac:dyDescent="0.25">
      <c r="A12" s="89">
        <v>5</v>
      </c>
      <c r="B12" s="88" t="s">
        <v>28</v>
      </c>
      <c r="C12" s="88" t="s">
        <v>29</v>
      </c>
      <c r="D12" s="61" t="s">
        <v>30</v>
      </c>
      <c r="F12" s="76">
        <v>1600</v>
      </c>
      <c r="G12" s="77">
        <f t="shared" si="0"/>
        <v>304</v>
      </c>
      <c r="H12" s="67">
        <f t="shared" si="1"/>
        <v>1904</v>
      </c>
    </row>
    <row r="13" spans="1:8" ht="76.5" x14ac:dyDescent="0.25">
      <c r="A13" s="87">
        <v>6</v>
      </c>
      <c r="B13" s="88" t="s">
        <v>31</v>
      </c>
      <c r="C13" s="88" t="s">
        <v>32</v>
      </c>
      <c r="D13" s="61" t="s">
        <v>33</v>
      </c>
      <c r="F13" s="76">
        <v>4900</v>
      </c>
      <c r="G13" s="77">
        <f>+F13*5%</f>
        <v>245</v>
      </c>
      <c r="H13" s="67">
        <f t="shared" si="1"/>
        <v>5145</v>
      </c>
    </row>
    <row r="14" spans="1:8" ht="46.5" customHeight="1" x14ac:dyDescent="0.25">
      <c r="A14" s="87">
        <v>7</v>
      </c>
      <c r="B14" s="88" t="s">
        <v>34</v>
      </c>
      <c r="C14" s="88" t="s">
        <v>35</v>
      </c>
      <c r="D14" s="61" t="s">
        <v>36</v>
      </c>
      <c r="F14" s="76">
        <v>5500</v>
      </c>
      <c r="G14" s="77">
        <f t="shared" si="0"/>
        <v>1045</v>
      </c>
      <c r="H14" s="67">
        <f t="shared" si="1"/>
        <v>6545</v>
      </c>
    </row>
    <row r="15" spans="1:8" ht="25.5" x14ac:dyDescent="0.25">
      <c r="A15" s="89">
        <v>8</v>
      </c>
      <c r="B15" s="88" t="s">
        <v>37</v>
      </c>
      <c r="C15" s="88" t="s">
        <v>38</v>
      </c>
      <c r="D15" s="61" t="s">
        <v>39</v>
      </c>
      <c r="F15" s="76">
        <v>4300</v>
      </c>
      <c r="G15" s="77">
        <f t="shared" si="0"/>
        <v>817</v>
      </c>
      <c r="H15" s="67">
        <f t="shared" si="1"/>
        <v>5117</v>
      </c>
    </row>
    <row r="16" spans="1:8" ht="42.75" customHeight="1" x14ac:dyDescent="0.25">
      <c r="A16" s="87">
        <v>9</v>
      </c>
      <c r="B16" s="88" t="s">
        <v>37</v>
      </c>
      <c r="C16" s="88" t="s">
        <v>40</v>
      </c>
      <c r="D16" s="61" t="s">
        <v>39</v>
      </c>
      <c r="F16" s="76">
        <v>4300</v>
      </c>
      <c r="G16" s="77">
        <f t="shared" si="0"/>
        <v>817</v>
      </c>
      <c r="H16" s="67">
        <f t="shared" si="1"/>
        <v>5117</v>
      </c>
    </row>
    <row r="17" spans="1:8" ht="49.5" customHeight="1" x14ac:dyDescent="0.25">
      <c r="A17" s="87">
        <v>10</v>
      </c>
      <c r="B17" s="88" t="s">
        <v>41</v>
      </c>
      <c r="C17" s="88" t="s">
        <v>42</v>
      </c>
      <c r="D17" s="61" t="s">
        <v>43</v>
      </c>
      <c r="F17" s="76">
        <v>9100</v>
      </c>
      <c r="G17" s="77">
        <f t="shared" si="0"/>
        <v>1729</v>
      </c>
      <c r="H17" s="67">
        <f t="shared" si="1"/>
        <v>10829</v>
      </c>
    </row>
    <row r="18" spans="1:8" ht="45" customHeight="1" x14ac:dyDescent="0.25">
      <c r="A18" s="89">
        <v>11</v>
      </c>
      <c r="B18" s="88" t="s">
        <v>44</v>
      </c>
      <c r="C18" s="88" t="s">
        <v>45</v>
      </c>
      <c r="D18" s="61" t="s">
        <v>46</v>
      </c>
      <c r="F18" s="76">
        <v>1200</v>
      </c>
      <c r="G18" s="77">
        <f t="shared" si="0"/>
        <v>228</v>
      </c>
      <c r="H18" s="67">
        <f t="shared" si="1"/>
        <v>1428</v>
      </c>
    </row>
    <row r="19" spans="1:8" ht="63.75" x14ac:dyDescent="0.25">
      <c r="A19" s="87">
        <v>12</v>
      </c>
      <c r="B19" s="88" t="s">
        <v>47</v>
      </c>
      <c r="C19" s="88" t="s">
        <v>48</v>
      </c>
      <c r="D19" s="61" t="s">
        <v>46</v>
      </c>
      <c r="F19" s="76">
        <v>2000</v>
      </c>
      <c r="G19" s="77">
        <f t="shared" si="0"/>
        <v>380</v>
      </c>
      <c r="H19" s="67">
        <f t="shared" si="1"/>
        <v>2380</v>
      </c>
    </row>
    <row r="20" spans="1:8" ht="51" x14ac:dyDescent="0.25">
      <c r="A20" s="87">
        <v>13</v>
      </c>
      <c r="B20" s="88" t="s">
        <v>49</v>
      </c>
      <c r="C20" s="88" t="s">
        <v>50</v>
      </c>
      <c r="D20" s="61" t="s">
        <v>46</v>
      </c>
      <c r="F20" s="76">
        <v>2600</v>
      </c>
      <c r="G20" s="77">
        <f t="shared" si="0"/>
        <v>494</v>
      </c>
      <c r="H20" s="67">
        <f t="shared" si="1"/>
        <v>3094</v>
      </c>
    </row>
    <row r="21" spans="1:8" ht="43.5" customHeight="1" x14ac:dyDescent="0.25">
      <c r="A21" s="89">
        <v>14</v>
      </c>
      <c r="B21" s="88" t="s">
        <v>51</v>
      </c>
      <c r="C21" s="88" t="s">
        <v>52</v>
      </c>
      <c r="D21" s="61" t="s">
        <v>46</v>
      </c>
      <c r="F21" s="76">
        <v>2700</v>
      </c>
      <c r="G21" s="77">
        <f t="shared" si="0"/>
        <v>513</v>
      </c>
      <c r="H21" s="67">
        <f t="shared" si="1"/>
        <v>3213</v>
      </c>
    </row>
    <row r="22" spans="1:8" ht="51" x14ac:dyDescent="0.25">
      <c r="A22" s="87">
        <v>15</v>
      </c>
      <c r="B22" s="88" t="s">
        <v>53</v>
      </c>
      <c r="C22" s="88" t="s">
        <v>54</v>
      </c>
      <c r="D22" s="61" t="s">
        <v>46</v>
      </c>
      <c r="F22" s="76">
        <v>4200</v>
      </c>
      <c r="G22" s="77">
        <f t="shared" si="0"/>
        <v>798</v>
      </c>
      <c r="H22" s="67">
        <f t="shared" si="1"/>
        <v>4998</v>
      </c>
    </row>
    <row r="23" spans="1:8" ht="51" x14ac:dyDescent="0.25">
      <c r="A23" s="87">
        <v>16</v>
      </c>
      <c r="B23" s="88" t="s">
        <v>55</v>
      </c>
      <c r="C23" s="88" t="s">
        <v>56</v>
      </c>
      <c r="D23" s="61" t="s">
        <v>46</v>
      </c>
      <c r="F23" s="76">
        <v>4600</v>
      </c>
      <c r="G23" s="77">
        <f t="shared" si="0"/>
        <v>874</v>
      </c>
      <c r="H23" s="67">
        <f t="shared" si="1"/>
        <v>5474</v>
      </c>
    </row>
    <row r="24" spans="1:8" ht="57" customHeight="1" x14ac:dyDescent="0.25">
      <c r="A24" s="89">
        <v>17</v>
      </c>
      <c r="B24" s="88" t="s">
        <v>57</v>
      </c>
      <c r="C24" s="88" t="s">
        <v>58</v>
      </c>
      <c r="D24" s="61" t="s">
        <v>46</v>
      </c>
      <c r="F24" s="76">
        <v>1100</v>
      </c>
      <c r="G24" s="77">
        <f t="shared" si="0"/>
        <v>209</v>
      </c>
      <c r="H24" s="67">
        <f t="shared" si="1"/>
        <v>1309</v>
      </c>
    </row>
    <row r="25" spans="1:8" ht="51" x14ac:dyDescent="0.25">
      <c r="A25" s="87">
        <v>18</v>
      </c>
      <c r="B25" s="88" t="s">
        <v>59</v>
      </c>
      <c r="C25" s="88" t="s">
        <v>60</v>
      </c>
      <c r="D25" s="61" t="s">
        <v>46</v>
      </c>
      <c r="F25" s="76">
        <v>1700</v>
      </c>
      <c r="G25" s="77">
        <f t="shared" si="0"/>
        <v>323</v>
      </c>
      <c r="H25" s="67">
        <f t="shared" si="1"/>
        <v>2023</v>
      </c>
    </row>
    <row r="26" spans="1:8" ht="51" x14ac:dyDescent="0.25">
      <c r="A26" s="87">
        <v>19</v>
      </c>
      <c r="B26" s="88" t="s">
        <v>61</v>
      </c>
      <c r="C26" s="88" t="s">
        <v>62</v>
      </c>
      <c r="D26" s="61" t="s">
        <v>46</v>
      </c>
      <c r="F26" s="76">
        <v>1800</v>
      </c>
      <c r="G26" s="77">
        <f t="shared" si="0"/>
        <v>342</v>
      </c>
      <c r="H26" s="67">
        <f t="shared" si="1"/>
        <v>2142</v>
      </c>
    </row>
    <row r="27" spans="1:8" ht="108" customHeight="1" x14ac:dyDescent="0.25">
      <c r="A27" s="89">
        <v>20</v>
      </c>
      <c r="B27" s="88" t="s">
        <v>63</v>
      </c>
      <c r="C27" s="88" t="s">
        <v>64</v>
      </c>
      <c r="D27" s="61" t="s">
        <v>30</v>
      </c>
      <c r="F27" s="76">
        <v>35600</v>
      </c>
      <c r="G27" s="77">
        <f t="shared" si="0"/>
        <v>6764</v>
      </c>
      <c r="H27" s="67">
        <f t="shared" si="1"/>
        <v>42364</v>
      </c>
    </row>
    <row r="28" spans="1:8" ht="90.75" customHeight="1" x14ac:dyDescent="0.25">
      <c r="A28" s="87">
        <v>21</v>
      </c>
      <c r="B28" s="88" t="s">
        <v>65</v>
      </c>
      <c r="C28" s="88" t="s">
        <v>66</v>
      </c>
      <c r="D28" s="61" t="s">
        <v>30</v>
      </c>
      <c r="F28" s="76">
        <v>59100</v>
      </c>
      <c r="G28" s="77">
        <f t="shared" si="0"/>
        <v>11229</v>
      </c>
      <c r="H28" s="67">
        <f t="shared" si="1"/>
        <v>70329</v>
      </c>
    </row>
    <row r="29" spans="1:8" ht="68.25" customHeight="1" x14ac:dyDescent="0.25">
      <c r="A29" s="87">
        <v>22</v>
      </c>
      <c r="B29" s="88" t="s">
        <v>67</v>
      </c>
      <c r="C29" s="88" t="s">
        <v>68</v>
      </c>
      <c r="D29" s="61" t="s">
        <v>69</v>
      </c>
      <c r="F29" s="76">
        <v>8000</v>
      </c>
      <c r="G29" s="77">
        <f>+F29*5%</f>
        <v>400</v>
      </c>
      <c r="H29" s="67">
        <f t="shared" si="1"/>
        <v>8400</v>
      </c>
    </row>
    <row r="30" spans="1:8" ht="71.25" customHeight="1" x14ac:dyDescent="0.25">
      <c r="A30" s="89">
        <v>23</v>
      </c>
      <c r="B30" s="88" t="s">
        <v>70</v>
      </c>
      <c r="C30" s="88" t="s">
        <v>71</v>
      </c>
      <c r="D30" s="61" t="s">
        <v>30</v>
      </c>
      <c r="F30" s="76">
        <v>3600</v>
      </c>
      <c r="G30" s="77">
        <f t="shared" si="0"/>
        <v>684</v>
      </c>
      <c r="H30" s="67">
        <f t="shared" si="1"/>
        <v>4284</v>
      </c>
    </row>
    <row r="31" spans="1:8" ht="60" customHeight="1" x14ac:dyDescent="0.25">
      <c r="A31" s="87">
        <v>24</v>
      </c>
      <c r="B31" s="88" t="s">
        <v>72</v>
      </c>
      <c r="C31" s="88" t="s">
        <v>73</v>
      </c>
      <c r="D31" s="61" t="s">
        <v>36</v>
      </c>
      <c r="F31" s="76">
        <v>3500</v>
      </c>
      <c r="G31" s="77">
        <f t="shared" si="0"/>
        <v>665</v>
      </c>
      <c r="H31" s="67">
        <f t="shared" si="1"/>
        <v>4165</v>
      </c>
    </row>
    <row r="32" spans="1:8" ht="51" x14ac:dyDescent="0.25">
      <c r="A32" s="87">
        <v>25</v>
      </c>
      <c r="B32" s="88" t="s">
        <v>280</v>
      </c>
      <c r="C32" s="88" t="s">
        <v>74</v>
      </c>
      <c r="D32" s="61" t="s">
        <v>17</v>
      </c>
      <c r="F32" s="76">
        <v>17500</v>
      </c>
      <c r="G32" s="77">
        <f t="shared" si="0"/>
        <v>3325</v>
      </c>
      <c r="H32" s="67">
        <f t="shared" si="1"/>
        <v>20825</v>
      </c>
    </row>
    <row r="33" spans="1:8" ht="51" x14ac:dyDescent="0.25">
      <c r="A33" s="89">
        <v>26</v>
      </c>
      <c r="B33" s="88" t="s">
        <v>280</v>
      </c>
      <c r="C33" s="88" t="s">
        <v>281</v>
      </c>
      <c r="D33" s="61" t="s">
        <v>17</v>
      </c>
      <c r="F33" s="76">
        <v>17600</v>
      </c>
      <c r="G33" s="77">
        <f t="shared" si="0"/>
        <v>3344</v>
      </c>
      <c r="H33" s="67">
        <f t="shared" si="1"/>
        <v>20944</v>
      </c>
    </row>
    <row r="34" spans="1:8" ht="45" customHeight="1" x14ac:dyDescent="0.25">
      <c r="A34" s="87">
        <v>27</v>
      </c>
      <c r="B34" s="88" t="s">
        <v>75</v>
      </c>
      <c r="C34" s="88" t="s">
        <v>16</v>
      </c>
      <c r="D34" s="61" t="s">
        <v>17</v>
      </c>
      <c r="F34" s="76">
        <v>12000</v>
      </c>
      <c r="G34" s="77">
        <f t="shared" si="0"/>
        <v>2280</v>
      </c>
      <c r="H34" s="67">
        <f t="shared" si="1"/>
        <v>14280</v>
      </c>
    </row>
    <row r="35" spans="1:8" ht="54.75" customHeight="1" x14ac:dyDescent="0.25">
      <c r="A35" s="87">
        <v>28</v>
      </c>
      <c r="B35" s="88" t="s">
        <v>76</v>
      </c>
      <c r="C35" s="88" t="s">
        <v>77</v>
      </c>
      <c r="D35" s="61" t="s">
        <v>78</v>
      </c>
      <c r="F35" s="76">
        <v>11100</v>
      </c>
      <c r="G35" s="77">
        <f t="shared" si="0"/>
        <v>2109</v>
      </c>
      <c r="H35" s="67">
        <f t="shared" si="1"/>
        <v>13209</v>
      </c>
    </row>
    <row r="36" spans="1:8" ht="56.25" customHeight="1" x14ac:dyDescent="0.25">
      <c r="A36" s="89">
        <v>29</v>
      </c>
      <c r="B36" s="88" t="s">
        <v>79</v>
      </c>
      <c r="C36" s="88" t="s">
        <v>80</v>
      </c>
      <c r="D36" s="61" t="s">
        <v>17</v>
      </c>
      <c r="F36" s="76">
        <v>18300</v>
      </c>
      <c r="G36" s="77">
        <f t="shared" si="0"/>
        <v>3477</v>
      </c>
      <c r="H36" s="67">
        <f t="shared" si="1"/>
        <v>21777</v>
      </c>
    </row>
    <row r="37" spans="1:8" ht="63.75" x14ac:dyDescent="0.25">
      <c r="A37" s="87">
        <v>30</v>
      </c>
      <c r="B37" s="88" t="s">
        <v>81</v>
      </c>
      <c r="C37" s="88" t="s">
        <v>82</v>
      </c>
      <c r="D37" s="61" t="s">
        <v>17</v>
      </c>
      <c r="F37" s="76">
        <v>16600</v>
      </c>
      <c r="G37" s="77">
        <f t="shared" si="0"/>
        <v>3154</v>
      </c>
      <c r="H37" s="67">
        <f t="shared" si="1"/>
        <v>19754</v>
      </c>
    </row>
    <row r="38" spans="1:8" ht="38.25" x14ac:dyDescent="0.25">
      <c r="A38" s="87">
        <v>31</v>
      </c>
      <c r="B38" s="88" t="s">
        <v>83</v>
      </c>
      <c r="C38" s="88" t="s">
        <v>84</v>
      </c>
      <c r="D38" s="61" t="s">
        <v>85</v>
      </c>
      <c r="F38" s="76">
        <v>4800</v>
      </c>
      <c r="G38" s="77">
        <f t="shared" si="0"/>
        <v>912</v>
      </c>
      <c r="H38" s="67">
        <f t="shared" si="1"/>
        <v>5712</v>
      </c>
    </row>
    <row r="39" spans="1:8" ht="38.25" x14ac:dyDescent="0.25">
      <c r="A39" s="89">
        <v>32</v>
      </c>
      <c r="B39" s="88" t="s">
        <v>86</v>
      </c>
      <c r="C39" s="88" t="s">
        <v>87</v>
      </c>
      <c r="D39" s="61" t="s">
        <v>17</v>
      </c>
      <c r="F39" s="76">
        <v>16700</v>
      </c>
      <c r="G39" s="77">
        <f t="shared" si="0"/>
        <v>3173</v>
      </c>
      <c r="H39" s="67">
        <f t="shared" si="1"/>
        <v>19873</v>
      </c>
    </row>
    <row r="40" spans="1:8" ht="102" x14ac:dyDescent="0.25">
      <c r="A40" s="87">
        <v>33</v>
      </c>
      <c r="B40" s="88" t="s">
        <v>88</v>
      </c>
      <c r="C40" s="88" t="s">
        <v>89</v>
      </c>
      <c r="D40" s="61" t="s">
        <v>36</v>
      </c>
      <c r="F40" s="76">
        <v>5200</v>
      </c>
      <c r="G40" s="77">
        <f t="shared" si="0"/>
        <v>988</v>
      </c>
      <c r="H40" s="67">
        <f t="shared" si="1"/>
        <v>6188</v>
      </c>
    </row>
    <row r="41" spans="1:8" ht="42.75" customHeight="1" x14ac:dyDescent="0.25">
      <c r="A41" s="87">
        <v>34</v>
      </c>
      <c r="B41" s="88" t="s">
        <v>88</v>
      </c>
      <c r="C41" s="88" t="s">
        <v>90</v>
      </c>
      <c r="D41" s="61" t="s">
        <v>36</v>
      </c>
      <c r="F41" s="76">
        <v>5000</v>
      </c>
      <c r="G41" s="77">
        <f t="shared" si="0"/>
        <v>950</v>
      </c>
      <c r="H41" s="67">
        <f t="shared" si="1"/>
        <v>5950</v>
      </c>
    </row>
    <row r="42" spans="1:8" ht="43.5" customHeight="1" x14ac:dyDescent="0.25">
      <c r="A42" s="89">
        <v>35</v>
      </c>
      <c r="B42" s="88" t="s">
        <v>91</v>
      </c>
      <c r="C42" s="88" t="s">
        <v>92</v>
      </c>
      <c r="D42" s="61" t="s">
        <v>36</v>
      </c>
      <c r="F42" s="76">
        <v>930</v>
      </c>
      <c r="G42" s="77">
        <f t="shared" si="0"/>
        <v>176.7</v>
      </c>
      <c r="H42" s="67">
        <f t="shared" si="1"/>
        <v>1106.7</v>
      </c>
    </row>
    <row r="43" spans="1:8" ht="56.25" customHeight="1" x14ac:dyDescent="0.25">
      <c r="A43" s="87">
        <v>36</v>
      </c>
      <c r="B43" s="88" t="s">
        <v>91</v>
      </c>
      <c r="C43" s="88" t="s">
        <v>93</v>
      </c>
      <c r="D43" s="61" t="s">
        <v>30</v>
      </c>
      <c r="F43" s="76">
        <v>670</v>
      </c>
      <c r="G43" s="77">
        <f t="shared" si="0"/>
        <v>127.3</v>
      </c>
      <c r="H43" s="67">
        <f t="shared" si="1"/>
        <v>797.3</v>
      </c>
    </row>
    <row r="44" spans="1:8" ht="38.25" x14ac:dyDescent="0.25">
      <c r="A44" s="87">
        <v>37</v>
      </c>
      <c r="B44" s="88" t="s">
        <v>94</v>
      </c>
      <c r="C44" s="88" t="s">
        <v>95</v>
      </c>
      <c r="D44" s="61" t="s">
        <v>30</v>
      </c>
      <c r="F44" s="76">
        <v>2300</v>
      </c>
      <c r="G44" s="77">
        <f t="shared" si="0"/>
        <v>437</v>
      </c>
      <c r="H44" s="67">
        <f t="shared" si="1"/>
        <v>2737</v>
      </c>
    </row>
    <row r="45" spans="1:8" ht="48.75" customHeight="1" x14ac:dyDescent="0.25">
      <c r="A45" s="89">
        <v>38</v>
      </c>
      <c r="B45" s="88" t="s">
        <v>96</v>
      </c>
      <c r="C45" s="88" t="s">
        <v>97</v>
      </c>
      <c r="D45" s="61" t="s">
        <v>98</v>
      </c>
      <c r="F45" s="76">
        <v>2790</v>
      </c>
      <c r="G45" s="77">
        <f t="shared" si="0"/>
        <v>530.1</v>
      </c>
      <c r="H45" s="67">
        <f t="shared" si="1"/>
        <v>3320.1</v>
      </c>
    </row>
    <row r="46" spans="1:8" ht="63.75" x14ac:dyDescent="0.25">
      <c r="A46" s="87">
        <v>39</v>
      </c>
      <c r="B46" s="88" t="s">
        <v>96</v>
      </c>
      <c r="C46" s="88" t="s">
        <v>99</v>
      </c>
      <c r="D46" s="61" t="s">
        <v>98</v>
      </c>
      <c r="F46" s="76">
        <v>2900</v>
      </c>
      <c r="G46" s="77">
        <f t="shared" si="0"/>
        <v>551</v>
      </c>
      <c r="H46" s="67">
        <f t="shared" si="1"/>
        <v>3451</v>
      </c>
    </row>
    <row r="47" spans="1:8" ht="63.75" x14ac:dyDescent="0.25">
      <c r="A47" s="87">
        <v>40</v>
      </c>
      <c r="B47" s="88" t="s">
        <v>96</v>
      </c>
      <c r="C47" s="88" t="s">
        <v>100</v>
      </c>
      <c r="D47" s="61" t="s">
        <v>98</v>
      </c>
      <c r="F47" s="76">
        <v>3200</v>
      </c>
      <c r="G47" s="77">
        <f t="shared" si="0"/>
        <v>608</v>
      </c>
      <c r="H47" s="67">
        <f t="shared" si="1"/>
        <v>3808</v>
      </c>
    </row>
    <row r="48" spans="1:8" ht="38.25" x14ac:dyDescent="0.25">
      <c r="A48" s="89">
        <v>41</v>
      </c>
      <c r="B48" s="88" t="s">
        <v>101</v>
      </c>
      <c r="C48" s="88" t="s">
        <v>102</v>
      </c>
      <c r="D48" s="61" t="s">
        <v>17</v>
      </c>
      <c r="F48" s="76">
        <v>6100</v>
      </c>
      <c r="G48" s="77">
        <f t="shared" si="0"/>
        <v>1159</v>
      </c>
      <c r="H48" s="67">
        <f t="shared" si="1"/>
        <v>7259</v>
      </c>
    </row>
    <row r="49" spans="1:8" ht="38.25" x14ac:dyDescent="0.25">
      <c r="A49" s="87">
        <v>42</v>
      </c>
      <c r="B49" s="88" t="s">
        <v>103</v>
      </c>
      <c r="C49" s="88" t="s">
        <v>104</v>
      </c>
      <c r="D49" s="61" t="s">
        <v>105</v>
      </c>
      <c r="F49" s="76">
        <v>2800</v>
      </c>
      <c r="G49" s="77">
        <f t="shared" si="0"/>
        <v>532</v>
      </c>
      <c r="H49" s="67">
        <f t="shared" si="1"/>
        <v>3332</v>
      </c>
    </row>
    <row r="50" spans="1:8" ht="76.5" x14ac:dyDescent="0.25">
      <c r="A50" s="87">
        <v>43</v>
      </c>
      <c r="B50" s="88" t="s">
        <v>106</v>
      </c>
      <c r="C50" s="88" t="s">
        <v>107</v>
      </c>
      <c r="D50" s="61" t="s">
        <v>17</v>
      </c>
      <c r="F50" s="76">
        <v>11700</v>
      </c>
      <c r="G50" s="77">
        <f t="shared" si="0"/>
        <v>2223</v>
      </c>
      <c r="H50" s="67">
        <f t="shared" si="1"/>
        <v>13923</v>
      </c>
    </row>
    <row r="51" spans="1:8" ht="51" x14ac:dyDescent="0.25">
      <c r="A51" s="89">
        <v>44</v>
      </c>
      <c r="B51" s="88" t="s">
        <v>108</v>
      </c>
      <c r="C51" s="88" t="s">
        <v>109</v>
      </c>
      <c r="D51" s="61" t="s">
        <v>17</v>
      </c>
      <c r="F51" s="76">
        <v>13400</v>
      </c>
      <c r="G51" s="77">
        <f t="shared" si="0"/>
        <v>2546</v>
      </c>
      <c r="H51" s="67">
        <f t="shared" si="1"/>
        <v>15946</v>
      </c>
    </row>
    <row r="52" spans="1:8" ht="38.25" x14ac:dyDescent="0.25">
      <c r="A52" s="87">
        <v>45</v>
      </c>
      <c r="B52" s="88" t="s">
        <v>110</v>
      </c>
      <c r="C52" s="88" t="s">
        <v>111</v>
      </c>
      <c r="D52" s="61" t="s">
        <v>30</v>
      </c>
      <c r="F52" s="76">
        <v>6170</v>
      </c>
      <c r="G52" s="77">
        <f t="shared" si="0"/>
        <v>1172.3</v>
      </c>
      <c r="H52" s="67">
        <f t="shared" si="1"/>
        <v>7342.3</v>
      </c>
    </row>
    <row r="53" spans="1:8" ht="51" x14ac:dyDescent="0.25">
      <c r="A53" s="87">
        <v>46</v>
      </c>
      <c r="B53" s="88" t="s">
        <v>112</v>
      </c>
      <c r="C53" s="88" t="s">
        <v>113</v>
      </c>
      <c r="D53" s="61" t="s">
        <v>17</v>
      </c>
      <c r="F53" s="76">
        <v>9100</v>
      </c>
      <c r="G53" s="77">
        <f t="shared" si="0"/>
        <v>1729</v>
      </c>
      <c r="H53" s="67">
        <f t="shared" si="1"/>
        <v>10829</v>
      </c>
    </row>
    <row r="54" spans="1:8" ht="51" x14ac:dyDescent="0.25">
      <c r="A54" s="89">
        <v>47</v>
      </c>
      <c r="B54" s="88" t="s">
        <v>114</v>
      </c>
      <c r="C54" s="88" t="s">
        <v>115</v>
      </c>
      <c r="D54" s="61" t="s">
        <v>30</v>
      </c>
      <c r="F54" s="76">
        <v>2900</v>
      </c>
      <c r="G54" s="77">
        <f t="shared" si="0"/>
        <v>551</v>
      </c>
      <c r="H54" s="67">
        <f t="shared" si="1"/>
        <v>3451</v>
      </c>
    </row>
    <row r="55" spans="1:8" ht="38.25" x14ac:dyDescent="0.25">
      <c r="A55" s="87">
        <v>48</v>
      </c>
      <c r="B55" s="88" t="s">
        <v>116</v>
      </c>
      <c r="C55" s="88" t="s">
        <v>117</v>
      </c>
      <c r="D55" s="61" t="s">
        <v>118</v>
      </c>
      <c r="F55" s="76">
        <v>7400</v>
      </c>
      <c r="G55" s="77">
        <f t="shared" si="0"/>
        <v>1406</v>
      </c>
      <c r="H55" s="67">
        <f t="shared" si="1"/>
        <v>8806</v>
      </c>
    </row>
    <row r="56" spans="1:8" ht="51" x14ac:dyDescent="0.25">
      <c r="A56" s="87">
        <v>49</v>
      </c>
      <c r="B56" s="88" t="s">
        <v>119</v>
      </c>
      <c r="C56" s="88" t="s">
        <v>120</v>
      </c>
      <c r="D56" s="61" t="s">
        <v>121</v>
      </c>
      <c r="F56" s="76">
        <v>6200</v>
      </c>
      <c r="G56" s="77">
        <f t="shared" si="0"/>
        <v>1178</v>
      </c>
      <c r="H56" s="67">
        <f t="shared" si="1"/>
        <v>7378</v>
      </c>
    </row>
    <row r="57" spans="1:8" ht="38.25" x14ac:dyDescent="0.25">
      <c r="A57" s="89">
        <v>50</v>
      </c>
      <c r="B57" s="88" t="s">
        <v>122</v>
      </c>
      <c r="C57" s="88" t="s">
        <v>123</v>
      </c>
      <c r="D57" s="61" t="s">
        <v>17</v>
      </c>
      <c r="F57" s="76">
        <v>8100</v>
      </c>
      <c r="G57" s="77">
        <f t="shared" si="0"/>
        <v>1539</v>
      </c>
      <c r="H57" s="67">
        <f t="shared" si="1"/>
        <v>9639</v>
      </c>
    </row>
    <row r="58" spans="1:8" ht="51" x14ac:dyDescent="0.25">
      <c r="A58" s="87">
        <v>51</v>
      </c>
      <c r="B58" s="88" t="s">
        <v>124</v>
      </c>
      <c r="C58" s="88" t="s">
        <v>125</v>
      </c>
      <c r="D58" s="61" t="s">
        <v>126</v>
      </c>
      <c r="F58" s="76">
        <v>3350</v>
      </c>
      <c r="G58" s="77">
        <f t="shared" si="0"/>
        <v>636.5</v>
      </c>
      <c r="H58" s="67">
        <f t="shared" si="1"/>
        <v>3986.5</v>
      </c>
    </row>
    <row r="59" spans="1:8" ht="51" x14ac:dyDescent="0.25">
      <c r="A59" s="87">
        <v>52</v>
      </c>
      <c r="B59" s="88" t="s">
        <v>127</v>
      </c>
      <c r="C59" s="88" t="s">
        <v>128</v>
      </c>
      <c r="D59" s="61" t="s">
        <v>129</v>
      </c>
      <c r="F59" s="76">
        <v>2370</v>
      </c>
      <c r="G59" s="77">
        <f t="shared" si="0"/>
        <v>450.3</v>
      </c>
      <c r="H59" s="67">
        <f t="shared" si="1"/>
        <v>2820.3</v>
      </c>
    </row>
    <row r="60" spans="1:8" ht="38.25" x14ac:dyDescent="0.25">
      <c r="A60" s="89">
        <v>53</v>
      </c>
      <c r="B60" s="88" t="s">
        <v>130</v>
      </c>
      <c r="C60" s="88" t="s">
        <v>131</v>
      </c>
      <c r="D60" s="61" t="s">
        <v>36</v>
      </c>
      <c r="F60" s="76">
        <v>10890</v>
      </c>
      <c r="G60" s="77">
        <f t="shared" si="0"/>
        <v>2069.1</v>
      </c>
      <c r="H60" s="67">
        <f t="shared" si="1"/>
        <v>12959.1</v>
      </c>
    </row>
    <row r="61" spans="1:8" ht="38.25" x14ac:dyDescent="0.25">
      <c r="A61" s="87">
        <v>54</v>
      </c>
      <c r="B61" s="88" t="s">
        <v>130</v>
      </c>
      <c r="C61" s="88" t="s">
        <v>132</v>
      </c>
      <c r="D61" s="61" t="s">
        <v>36</v>
      </c>
      <c r="F61" s="76">
        <v>11070</v>
      </c>
      <c r="G61" s="77">
        <f t="shared" si="0"/>
        <v>2103.3000000000002</v>
      </c>
      <c r="H61" s="67">
        <f t="shared" si="1"/>
        <v>13173.3</v>
      </c>
    </row>
    <row r="62" spans="1:8" ht="63.75" x14ac:dyDescent="0.25">
      <c r="A62" s="87">
        <v>55</v>
      </c>
      <c r="B62" s="88" t="s">
        <v>133</v>
      </c>
      <c r="C62" s="88" t="s">
        <v>134</v>
      </c>
      <c r="D62" s="61" t="s">
        <v>30</v>
      </c>
      <c r="F62" s="76">
        <v>2190</v>
      </c>
      <c r="G62" s="77">
        <f t="shared" si="0"/>
        <v>416.1</v>
      </c>
      <c r="H62" s="67">
        <f t="shared" si="1"/>
        <v>2606.1</v>
      </c>
    </row>
    <row r="63" spans="1:8" ht="38.25" x14ac:dyDescent="0.25">
      <c r="A63" s="89">
        <v>56</v>
      </c>
      <c r="B63" s="88" t="s">
        <v>135</v>
      </c>
      <c r="C63" s="88" t="s">
        <v>299</v>
      </c>
      <c r="D63" s="61" t="s">
        <v>136</v>
      </c>
      <c r="F63" s="76">
        <v>4370</v>
      </c>
      <c r="G63" s="77">
        <f t="shared" si="0"/>
        <v>830.3</v>
      </c>
      <c r="H63" s="67">
        <f t="shared" si="1"/>
        <v>5200.3</v>
      </c>
    </row>
    <row r="64" spans="1:8" ht="38.25" x14ac:dyDescent="0.25">
      <c r="A64" s="87">
        <v>57</v>
      </c>
      <c r="B64" s="88" t="s">
        <v>135</v>
      </c>
      <c r="C64" s="88" t="s">
        <v>137</v>
      </c>
      <c r="D64" s="61" t="s">
        <v>136</v>
      </c>
      <c r="F64" s="76">
        <v>8700</v>
      </c>
      <c r="G64" s="77">
        <f t="shared" si="0"/>
        <v>1653</v>
      </c>
      <c r="H64" s="67">
        <f t="shared" si="1"/>
        <v>10353</v>
      </c>
    </row>
    <row r="65" spans="1:8" ht="63.75" x14ac:dyDescent="0.25">
      <c r="A65" s="87">
        <v>58</v>
      </c>
      <c r="B65" s="88" t="s">
        <v>138</v>
      </c>
      <c r="C65" s="88" t="s">
        <v>139</v>
      </c>
      <c r="D65" s="61" t="s">
        <v>30</v>
      </c>
      <c r="F65" s="76">
        <v>8180</v>
      </c>
      <c r="G65" s="77">
        <f t="shared" si="0"/>
        <v>1554.2</v>
      </c>
      <c r="H65" s="67">
        <f t="shared" si="1"/>
        <v>9734.2000000000007</v>
      </c>
    </row>
    <row r="66" spans="1:8" ht="38.25" x14ac:dyDescent="0.25">
      <c r="A66" s="89">
        <v>59</v>
      </c>
      <c r="B66" s="88" t="s">
        <v>140</v>
      </c>
      <c r="C66" s="88" t="s">
        <v>141</v>
      </c>
      <c r="D66" s="61" t="s">
        <v>36</v>
      </c>
      <c r="F66" s="76">
        <v>15850</v>
      </c>
      <c r="G66" s="77">
        <f t="shared" si="0"/>
        <v>3011.5</v>
      </c>
      <c r="H66" s="67">
        <f t="shared" si="1"/>
        <v>18861.5</v>
      </c>
    </row>
    <row r="67" spans="1:8" ht="38.25" x14ac:dyDescent="0.25">
      <c r="A67" s="87">
        <v>60</v>
      </c>
      <c r="B67" s="88" t="s">
        <v>142</v>
      </c>
      <c r="C67" s="88" t="s">
        <v>143</v>
      </c>
      <c r="D67" s="61" t="s">
        <v>30</v>
      </c>
      <c r="F67" s="76">
        <v>4310</v>
      </c>
      <c r="G67" s="77">
        <f t="shared" si="0"/>
        <v>818.9</v>
      </c>
      <c r="H67" s="67">
        <f t="shared" si="1"/>
        <v>5128.8999999999996</v>
      </c>
    </row>
    <row r="68" spans="1:8" ht="38.25" x14ac:dyDescent="0.25">
      <c r="A68" s="87">
        <v>61</v>
      </c>
      <c r="B68" s="88" t="s">
        <v>144</v>
      </c>
      <c r="C68" s="88" t="s">
        <v>145</v>
      </c>
      <c r="D68" s="61" t="s">
        <v>17</v>
      </c>
      <c r="F68" s="76">
        <v>14210</v>
      </c>
      <c r="G68" s="77">
        <f t="shared" si="0"/>
        <v>2699.9</v>
      </c>
      <c r="H68" s="67">
        <f t="shared" si="1"/>
        <v>16909.900000000001</v>
      </c>
    </row>
    <row r="69" spans="1:8" ht="38.25" x14ac:dyDescent="0.25">
      <c r="A69" s="89">
        <v>62</v>
      </c>
      <c r="B69" s="88" t="s">
        <v>146</v>
      </c>
      <c r="C69" s="88" t="s">
        <v>147</v>
      </c>
      <c r="D69" s="61" t="s">
        <v>17</v>
      </c>
      <c r="F69" s="76">
        <v>43130</v>
      </c>
      <c r="G69" s="77">
        <f t="shared" si="0"/>
        <v>8194.7000000000007</v>
      </c>
      <c r="H69" s="67">
        <f t="shared" si="1"/>
        <v>51324.7</v>
      </c>
    </row>
    <row r="70" spans="1:8" ht="51" x14ac:dyDescent="0.25">
      <c r="A70" s="87">
        <v>63</v>
      </c>
      <c r="B70" s="88" t="s">
        <v>148</v>
      </c>
      <c r="C70" s="88" t="s">
        <v>149</v>
      </c>
      <c r="D70" s="61" t="s">
        <v>150</v>
      </c>
      <c r="F70" s="76">
        <v>2180</v>
      </c>
      <c r="G70" s="77">
        <f t="shared" si="0"/>
        <v>414.2</v>
      </c>
      <c r="H70" s="67">
        <f t="shared" si="1"/>
        <v>2594.1999999999998</v>
      </c>
    </row>
    <row r="71" spans="1:8" ht="38.25" x14ac:dyDescent="0.25">
      <c r="A71" s="87">
        <v>64</v>
      </c>
      <c r="B71" s="88" t="s">
        <v>151</v>
      </c>
      <c r="C71" s="88" t="s">
        <v>152</v>
      </c>
      <c r="D71" s="61" t="s">
        <v>153</v>
      </c>
      <c r="F71" s="76">
        <v>46290</v>
      </c>
      <c r="G71" s="77">
        <f t="shared" si="0"/>
        <v>8795.1</v>
      </c>
      <c r="H71" s="67">
        <f t="shared" si="1"/>
        <v>55085.1</v>
      </c>
    </row>
    <row r="72" spans="1:8" ht="25.5" x14ac:dyDescent="0.25">
      <c r="A72" s="89">
        <v>65</v>
      </c>
      <c r="B72" s="88" t="s">
        <v>154</v>
      </c>
      <c r="C72" s="88" t="s">
        <v>282</v>
      </c>
      <c r="D72" s="61" t="s">
        <v>30</v>
      </c>
      <c r="F72" s="76">
        <v>50470</v>
      </c>
      <c r="G72" s="77">
        <f t="shared" si="0"/>
        <v>9589.2999999999993</v>
      </c>
      <c r="H72" s="67">
        <f t="shared" si="1"/>
        <v>60059.3</v>
      </c>
    </row>
    <row r="73" spans="1:8" ht="38.25" x14ac:dyDescent="0.25">
      <c r="A73" s="87">
        <v>66</v>
      </c>
      <c r="B73" s="88" t="s">
        <v>155</v>
      </c>
      <c r="C73" s="88" t="s">
        <v>283</v>
      </c>
      <c r="D73" s="61" t="s">
        <v>30</v>
      </c>
      <c r="F73" s="76">
        <v>44760</v>
      </c>
      <c r="G73" s="77">
        <f t="shared" si="0"/>
        <v>8504.4</v>
      </c>
      <c r="H73" s="67">
        <f t="shared" si="1"/>
        <v>53264.4</v>
      </c>
    </row>
    <row r="74" spans="1:8" ht="51" x14ac:dyDescent="0.25">
      <c r="A74" s="87">
        <v>67</v>
      </c>
      <c r="B74" s="88" t="s">
        <v>156</v>
      </c>
      <c r="C74" s="88" t="s">
        <v>157</v>
      </c>
      <c r="D74" s="61" t="s">
        <v>30</v>
      </c>
      <c r="F74" s="76">
        <v>5590</v>
      </c>
      <c r="G74" s="77">
        <f t="shared" ref="G74:G87" si="2">+F74*19%</f>
        <v>1062.0999999999999</v>
      </c>
      <c r="H74" s="67">
        <f t="shared" ref="H74:H87" si="3">+F74+G74</f>
        <v>6652.1</v>
      </c>
    </row>
    <row r="75" spans="1:8" ht="63.75" x14ac:dyDescent="0.25">
      <c r="A75" s="89">
        <v>68</v>
      </c>
      <c r="B75" s="88" t="s">
        <v>158</v>
      </c>
      <c r="C75" s="88" t="s">
        <v>159</v>
      </c>
      <c r="D75" s="61" t="s">
        <v>30</v>
      </c>
      <c r="F75" s="76">
        <v>7320</v>
      </c>
      <c r="G75" s="77">
        <f t="shared" si="2"/>
        <v>1390.8</v>
      </c>
      <c r="H75" s="67">
        <f t="shared" si="3"/>
        <v>8710.7999999999993</v>
      </c>
    </row>
    <row r="76" spans="1:8" ht="38.25" x14ac:dyDescent="0.25">
      <c r="A76" s="87">
        <v>69</v>
      </c>
      <c r="B76" s="88" t="s">
        <v>284</v>
      </c>
      <c r="C76" s="88" t="s">
        <v>285</v>
      </c>
      <c r="D76" s="61" t="s">
        <v>30</v>
      </c>
      <c r="F76" s="76">
        <v>4760</v>
      </c>
      <c r="G76" s="77">
        <f t="shared" si="2"/>
        <v>904.4</v>
      </c>
      <c r="H76" s="67">
        <f t="shared" si="3"/>
        <v>5664.4</v>
      </c>
    </row>
    <row r="77" spans="1:8" ht="25.5" x14ac:dyDescent="0.25">
      <c r="A77" s="87">
        <v>70</v>
      </c>
      <c r="B77" s="88" t="s">
        <v>286</v>
      </c>
      <c r="C77" s="88" t="s">
        <v>287</v>
      </c>
      <c r="D77" s="61" t="s">
        <v>30</v>
      </c>
      <c r="F77" s="76">
        <v>21530</v>
      </c>
      <c r="G77" s="77">
        <f t="shared" si="2"/>
        <v>4090.7000000000003</v>
      </c>
      <c r="H77" s="67">
        <f t="shared" si="3"/>
        <v>25620.7</v>
      </c>
    </row>
    <row r="78" spans="1:8" ht="25.5" x14ac:dyDescent="0.25">
      <c r="A78" s="89">
        <v>71</v>
      </c>
      <c r="B78" s="88" t="s">
        <v>160</v>
      </c>
      <c r="C78" s="88" t="s">
        <v>161</v>
      </c>
      <c r="D78" s="61" t="s">
        <v>36</v>
      </c>
      <c r="F78" s="76">
        <v>21540</v>
      </c>
      <c r="G78" s="77">
        <f t="shared" si="2"/>
        <v>4092.6</v>
      </c>
      <c r="H78" s="67">
        <f t="shared" si="3"/>
        <v>25632.6</v>
      </c>
    </row>
    <row r="79" spans="1:8" ht="38.25" x14ac:dyDescent="0.25">
      <c r="A79" s="87">
        <v>72</v>
      </c>
      <c r="B79" s="88" t="s">
        <v>162</v>
      </c>
      <c r="C79" s="88" t="s">
        <v>163</v>
      </c>
      <c r="D79" s="61" t="s">
        <v>30</v>
      </c>
      <c r="F79" s="76">
        <v>2340</v>
      </c>
      <c r="G79" s="77">
        <f t="shared" si="2"/>
        <v>444.6</v>
      </c>
      <c r="H79" s="67">
        <f t="shared" si="3"/>
        <v>2784.6</v>
      </c>
    </row>
    <row r="80" spans="1:8" ht="25.5" x14ac:dyDescent="0.25">
      <c r="A80" s="87">
        <v>73</v>
      </c>
      <c r="B80" s="88" t="s">
        <v>164</v>
      </c>
      <c r="C80" s="88" t="s">
        <v>165</v>
      </c>
      <c r="D80" s="61" t="s">
        <v>166</v>
      </c>
      <c r="F80" s="76">
        <v>3180</v>
      </c>
      <c r="G80" s="77">
        <f t="shared" si="2"/>
        <v>604.20000000000005</v>
      </c>
      <c r="H80" s="67">
        <f t="shared" si="3"/>
        <v>3784.2</v>
      </c>
    </row>
    <row r="81" spans="1:8" ht="25.5" x14ac:dyDescent="0.25">
      <c r="A81" s="89">
        <v>74</v>
      </c>
      <c r="B81" s="88" t="s">
        <v>167</v>
      </c>
      <c r="C81" s="88" t="s">
        <v>168</v>
      </c>
      <c r="D81" s="61" t="s">
        <v>166</v>
      </c>
      <c r="F81" s="76">
        <v>4190</v>
      </c>
      <c r="G81" s="77">
        <f t="shared" si="2"/>
        <v>796.1</v>
      </c>
      <c r="H81" s="67">
        <f t="shared" si="3"/>
        <v>4986.1000000000004</v>
      </c>
    </row>
    <row r="82" spans="1:8" ht="38.25" x14ac:dyDescent="0.25">
      <c r="A82" s="87">
        <v>75</v>
      </c>
      <c r="B82" s="88" t="s">
        <v>169</v>
      </c>
      <c r="C82" s="88" t="s">
        <v>170</v>
      </c>
      <c r="D82" s="61" t="s">
        <v>30</v>
      </c>
      <c r="F82" s="76">
        <v>8200</v>
      </c>
      <c r="G82" s="77">
        <f t="shared" si="2"/>
        <v>1558</v>
      </c>
      <c r="H82" s="67">
        <f t="shared" si="3"/>
        <v>9758</v>
      </c>
    </row>
    <row r="83" spans="1:8" ht="51" x14ac:dyDescent="0.25">
      <c r="A83" s="87">
        <v>76</v>
      </c>
      <c r="B83" s="88" t="s">
        <v>171</v>
      </c>
      <c r="C83" s="88" t="s">
        <v>172</v>
      </c>
      <c r="D83" s="61" t="s">
        <v>36</v>
      </c>
      <c r="F83" s="76">
        <v>55020</v>
      </c>
      <c r="G83" s="77">
        <f t="shared" si="2"/>
        <v>10453.799999999999</v>
      </c>
      <c r="H83" s="67">
        <f t="shared" si="3"/>
        <v>65473.8</v>
      </c>
    </row>
    <row r="84" spans="1:8" ht="51" x14ac:dyDescent="0.25">
      <c r="A84" s="89">
        <v>77</v>
      </c>
      <c r="B84" s="88" t="s">
        <v>171</v>
      </c>
      <c r="C84" s="88" t="s">
        <v>173</v>
      </c>
      <c r="D84" s="61" t="s">
        <v>36</v>
      </c>
      <c r="F84" s="76">
        <v>40980</v>
      </c>
      <c r="G84" s="77">
        <f t="shared" si="2"/>
        <v>7786.2</v>
      </c>
      <c r="H84" s="67">
        <f t="shared" si="3"/>
        <v>48766.2</v>
      </c>
    </row>
    <row r="85" spans="1:8" ht="25.5" x14ac:dyDescent="0.25">
      <c r="A85" s="87">
        <v>78</v>
      </c>
      <c r="B85" s="88" t="s">
        <v>174</v>
      </c>
      <c r="C85" s="88" t="s">
        <v>175</v>
      </c>
      <c r="D85" s="61" t="s">
        <v>36</v>
      </c>
      <c r="F85" s="76">
        <v>3040</v>
      </c>
      <c r="G85" s="77">
        <f t="shared" si="2"/>
        <v>577.6</v>
      </c>
      <c r="H85" s="67">
        <f t="shared" si="3"/>
        <v>3617.6</v>
      </c>
    </row>
    <row r="86" spans="1:8" ht="38.25" x14ac:dyDescent="0.25">
      <c r="A86" s="87">
        <v>79</v>
      </c>
      <c r="B86" s="88" t="s">
        <v>176</v>
      </c>
      <c r="C86" s="88" t="s">
        <v>177</v>
      </c>
      <c r="D86" s="61" t="s">
        <v>36</v>
      </c>
      <c r="F86" s="76">
        <v>16330</v>
      </c>
      <c r="G86" s="77">
        <f t="shared" si="2"/>
        <v>3102.7</v>
      </c>
      <c r="H86" s="67">
        <f t="shared" si="3"/>
        <v>19432.7</v>
      </c>
    </row>
    <row r="87" spans="1:8" ht="39" thickBot="1" x14ac:dyDescent="0.3">
      <c r="A87" s="89">
        <v>80</v>
      </c>
      <c r="B87" s="88" t="s">
        <v>176</v>
      </c>
      <c r="C87" s="88" t="s">
        <v>178</v>
      </c>
      <c r="D87" s="61" t="s">
        <v>36</v>
      </c>
      <c r="F87" s="76">
        <v>33600</v>
      </c>
      <c r="G87" s="77">
        <f t="shared" si="2"/>
        <v>6384</v>
      </c>
      <c r="H87" s="67">
        <f t="shared" si="3"/>
        <v>39984</v>
      </c>
    </row>
    <row r="88" spans="1:8" ht="33" customHeight="1" thickBot="1" x14ac:dyDescent="0.3">
      <c r="A88" s="135" t="s">
        <v>312</v>
      </c>
      <c r="B88" s="136"/>
      <c r="C88" s="136"/>
      <c r="D88" s="137"/>
      <c r="H88" s="75">
        <f>SUM(H8:H87)</f>
        <v>1080940.9999999995</v>
      </c>
    </row>
    <row r="90" spans="1:8" x14ac:dyDescent="0.25">
      <c r="B90" s="103" t="s">
        <v>315</v>
      </c>
    </row>
    <row r="91" spans="1:8" x14ac:dyDescent="0.25">
      <c r="B91" s="103" t="s">
        <v>324</v>
      </c>
    </row>
  </sheetData>
  <mergeCells count="10">
    <mergeCell ref="A1:H1"/>
    <mergeCell ref="F6:H6"/>
    <mergeCell ref="A88:D88"/>
    <mergeCell ref="A6:A7"/>
    <mergeCell ref="B6:B7"/>
    <mergeCell ref="C6:C7"/>
    <mergeCell ref="A3:C4"/>
    <mergeCell ref="D6:D7"/>
    <mergeCell ref="D4:H4"/>
    <mergeCell ref="D3:H3"/>
  </mergeCells>
  <pageMargins left="0.70866141732283472" right="0.70866141732283472" top="0.74803149606299213" bottom="0.74803149606299213" header="0.31496062992125984" footer="0.31496062992125984"/>
  <pageSetup scale="60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0"/>
  <sheetViews>
    <sheetView view="pageBreakPreview" topLeftCell="A31" zoomScale="60" zoomScaleNormal="64" workbookViewId="0">
      <selection activeCell="N16" sqref="N16"/>
    </sheetView>
  </sheetViews>
  <sheetFormatPr baseColWidth="10" defaultRowHeight="55.5" customHeight="1" x14ac:dyDescent="0.25"/>
  <cols>
    <col min="1" max="1" width="8.85546875" customWidth="1"/>
    <col min="2" max="2" width="23.28515625" customWidth="1"/>
    <col min="3" max="3" width="47.5703125" customWidth="1"/>
    <col min="4" max="4" width="20.140625" customWidth="1"/>
    <col min="5" max="5" width="2.140625" customWidth="1"/>
    <col min="6" max="6" width="21.28515625" customWidth="1"/>
    <col min="7" max="7" width="14.7109375" customWidth="1"/>
    <col min="8" max="8" width="19.5703125" customWidth="1"/>
  </cols>
  <sheetData>
    <row r="1" spans="1:8" ht="55.5" customHeight="1" thickBot="1" x14ac:dyDescent="0.3">
      <c r="A1" s="119" t="s">
        <v>274</v>
      </c>
      <c r="B1" s="120"/>
      <c r="C1" s="120"/>
      <c r="D1" s="120"/>
      <c r="E1" s="120"/>
      <c r="F1" s="120"/>
      <c r="G1" s="120"/>
      <c r="H1" s="121"/>
    </row>
    <row r="2" spans="1:8" ht="16.5" customHeight="1" thickBot="1" x14ac:dyDescent="0.3">
      <c r="A2" s="142"/>
      <c r="B2" s="143"/>
      <c r="C2" s="144"/>
      <c r="D2" s="116" t="s">
        <v>296</v>
      </c>
      <c r="E2" s="117"/>
      <c r="F2" s="117"/>
      <c r="G2" s="117"/>
      <c r="H2" s="118"/>
    </row>
    <row r="3" spans="1:8" ht="68.25" customHeight="1" thickBot="1" x14ac:dyDescent="0.3">
      <c r="A3" s="145"/>
      <c r="B3" s="146"/>
      <c r="C3" s="147"/>
      <c r="D3" s="110" t="s">
        <v>279</v>
      </c>
      <c r="E3" s="111"/>
      <c r="F3" s="111"/>
      <c r="G3" s="111"/>
      <c r="H3" s="112"/>
    </row>
    <row r="4" spans="1:8" ht="16.5" thickBot="1" x14ac:dyDescent="0.3">
      <c r="A4" s="30"/>
      <c r="B4" s="31"/>
      <c r="C4" s="31"/>
      <c r="D4" s="97"/>
      <c r="E4" s="97"/>
      <c r="F4" s="99"/>
      <c r="G4" s="99"/>
      <c r="H4" s="100"/>
    </row>
    <row r="5" spans="1:8" ht="15" customHeight="1" x14ac:dyDescent="0.25">
      <c r="A5" s="138" t="s">
        <v>0</v>
      </c>
      <c r="B5" s="140" t="s">
        <v>2</v>
      </c>
      <c r="C5" s="140" t="s">
        <v>14</v>
      </c>
      <c r="D5" s="148" t="s">
        <v>15</v>
      </c>
      <c r="E5" s="26"/>
      <c r="F5" s="156" t="s">
        <v>311</v>
      </c>
      <c r="G5" s="157"/>
      <c r="H5" s="158"/>
    </row>
    <row r="6" spans="1:8" ht="23.25" thickBot="1" x14ac:dyDescent="0.3">
      <c r="A6" s="160"/>
      <c r="B6" s="141"/>
      <c r="C6" s="141"/>
      <c r="D6" s="149"/>
      <c r="E6" s="19"/>
      <c r="F6" s="79" t="s">
        <v>273</v>
      </c>
      <c r="G6" s="78" t="s">
        <v>270</v>
      </c>
      <c r="H6" s="80" t="s">
        <v>272</v>
      </c>
    </row>
    <row r="7" spans="1:8" ht="55.5" customHeight="1" x14ac:dyDescent="0.25">
      <c r="A7" s="81">
        <v>1</v>
      </c>
      <c r="B7" s="82" t="s">
        <v>275</v>
      </c>
      <c r="C7" s="82" t="s">
        <v>185</v>
      </c>
      <c r="D7" s="83" t="s">
        <v>30</v>
      </c>
      <c r="F7" s="76">
        <v>80210</v>
      </c>
      <c r="G7" s="77">
        <f>+F7*19%</f>
        <v>15239.9</v>
      </c>
      <c r="H7" s="67">
        <f>+F7+G7</f>
        <v>95449.9</v>
      </c>
    </row>
    <row r="8" spans="1:8" ht="55.5" customHeight="1" x14ac:dyDescent="0.25">
      <c r="A8" s="81">
        <v>2</v>
      </c>
      <c r="B8" s="82" t="s">
        <v>186</v>
      </c>
      <c r="C8" s="82" t="s">
        <v>187</v>
      </c>
      <c r="D8" s="83" t="s">
        <v>30</v>
      </c>
      <c r="F8" s="76">
        <v>94890</v>
      </c>
      <c r="G8" s="77">
        <f t="shared" ref="G8:G36" si="0">+F8*19%</f>
        <v>18029.099999999999</v>
      </c>
      <c r="H8" s="67">
        <f t="shared" ref="H8:H36" si="1">+F8+G8</f>
        <v>112919.1</v>
      </c>
    </row>
    <row r="9" spans="1:8" ht="55.5" customHeight="1" x14ac:dyDescent="0.25">
      <c r="A9" s="81">
        <v>3</v>
      </c>
      <c r="B9" s="84" t="s">
        <v>276</v>
      </c>
      <c r="C9" s="84" t="s">
        <v>288</v>
      </c>
      <c r="D9" s="85" t="s">
        <v>36</v>
      </c>
      <c r="F9" s="76">
        <v>10870</v>
      </c>
      <c r="G9" s="77">
        <f t="shared" si="0"/>
        <v>2065.3000000000002</v>
      </c>
      <c r="H9" s="67">
        <f t="shared" si="1"/>
        <v>12935.3</v>
      </c>
    </row>
    <row r="10" spans="1:8" ht="55.5" customHeight="1" x14ac:dyDescent="0.25">
      <c r="A10" s="81">
        <v>4</v>
      </c>
      <c r="B10" s="84" t="s">
        <v>194</v>
      </c>
      <c r="C10" s="84" t="s">
        <v>195</v>
      </c>
      <c r="D10" s="85" t="s">
        <v>36</v>
      </c>
      <c r="F10" s="76">
        <v>28230</v>
      </c>
      <c r="G10" s="77">
        <f t="shared" si="0"/>
        <v>5363.7</v>
      </c>
      <c r="H10" s="67">
        <f t="shared" si="1"/>
        <v>33593.699999999997</v>
      </c>
    </row>
    <row r="11" spans="1:8" ht="55.5" customHeight="1" x14ac:dyDescent="0.25">
      <c r="A11" s="81">
        <v>5</v>
      </c>
      <c r="B11" s="82" t="s">
        <v>179</v>
      </c>
      <c r="C11" s="82" t="s">
        <v>180</v>
      </c>
      <c r="D11" s="83" t="s">
        <v>36</v>
      </c>
      <c r="F11" s="76">
        <v>22960</v>
      </c>
      <c r="G11" s="77">
        <f t="shared" si="0"/>
        <v>4362.3999999999996</v>
      </c>
      <c r="H11" s="67">
        <f t="shared" si="1"/>
        <v>27322.400000000001</v>
      </c>
    </row>
    <row r="12" spans="1:8" ht="55.5" customHeight="1" x14ac:dyDescent="0.25">
      <c r="A12" s="81">
        <v>6</v>
      </c>
      <c r="B12" s="84" t="s">
        <v>192</v>
      </c>
      <c r="C12" s="84" t="s">
        <v>193</v>
      </c>
      <c r="D12" s="85" t="s">
        <v>36</v>
      </c>
      <c r="F12" s="76">
        <v>26000</v>
      </c>
      <c r="G12" s="77">
        <f t="shared" si="0"/>
        <v>4940</v>
      </c>
      <c r="H12" s="67">
        <f t="shared" si="1"/>
        <v>30940</v>
      </c>
    </row>
    <row r="13" spans="1:8" ht="55.5" customHeight="1" x14ac:dyDescent="0.25">
      <c r="A13" s="81">
        <v>7</v>
      </c>
      <c r="B13" s="84" t="s">
        <v>206</v>
      </c>
      <c r="C13" s="84" t="s">
        <v>207</v>
      </c>
      <c r="D13" s="85" t="s">
        <v>36</v>
      </c>
      <c r="F13" s="76">
        <v>11400</v>
      </c>
      <c r="G13" s="77">
        <f t="shared" si="0"/>
        <v>2166</v>
      </c>
      <c r="H13" s="67">
        <f t="shared" si="1"/>
        <v>13566</v>
      </c>
    </row>
    <row r="14" spans="1:8" ht="55.5" customHeight="1" x14ac:dyDescent="0.25">
      <c r="A14" s="81">
        <v>8</v>
      </c>
      <c r="B14" s="82" t="s">
        <v>181</v>
      </c>
      <c r="C14" s="82" t="s">
        <v>182</v>
      </c>
      <c r="D14" s="83" t="s">
        <v>30</v>
      </c>
      <c r="F14" s="76">
        <v>13490</v>
      </c>
      <c r="G14" s="77">
        <f t="shared" si="0"/>
        <v>2563.1</v>
      </c>
      <c r="H14" s="67">
        <f t="shared" si="1"/>
        <v>16053.1</v>
      </c>
    </row>
    <row r="15" spans="1:8" ht="55.5" customHeight="1" x14ac:dyDescent="0.25">
      <c r="A15" s="81">
        <v>9</v>
      </c>
      <c r="B15" s="84" t="s">
        <v>196</v>
      </c>
      <c r="C15" s="84" t="s">
        <v>289</v>
      </c>
      <c r="D15" s="85" t="s">
        <v>36</v>
      </c>
      <c r="F15" s="76">
        <v>16600</v>
      </c>
      <c r="G15" s="77">
        <f t="shared" si="0"/>
        <v>3154</v>
      </c>
      <c r="H15" s="67">
        <f t="shared" si="1"/>
        <v>19754</v>
      </c>
    </row>
    <row r="16" spans="1:8" ht="55.5" customHeight="1" x14ac:dyDescent="0.25">
      <c r="A16" s="81">
        <v>10</v>
      </c>
      <c r="B16" s="84" t="s">
        <v>197</v>
      </c>
      <c r="C16" s="84" t="s">
        <v>290</v>
      </c>
      <c r="D16" s="85" t="s">
        <v>36</v>
      </c>
      <c r="F16" s="76">
        <v>19300</v>
      </c>
      <c r="G16" s="77">
        <f t="shared" si="0"/>
        <v>3667</v>
      </c>
      <c r="H16" s="67">
        <f t="shared" si="1"/>
        <v>22967</v>
      </c>
    </row>
    <row r="17" spans="1:8" ht="55.5" customHeight="1" x14ac:dyDescent="0.25">
      <c r="A17" s="81">
        <v>11</v>
      </c>
      <c r="B17" s="84" t="s">
        <v>214</v>
      </c>
      <c r="C17" s="84" t="s">
        <v>215</v>
      </c>
      <c r="D17" s="85" t="s">
        <v>36</v>
      </c>
      <c r="F17" s="76">
        <v>9060</v>
      </c>
      <c r="G17" s="77">
        <f t="shared" si="0"/>
        <v>1721.4</v>
      </c>
      <c r="H17" s="67">
        <f t="shared" si="1"/>
        <v>10781.4</v>
      </c>
    </row>
    <row r="18" spans="1:8" ht="55.5" customHeight="1" x14ac:dyDescent="0.25">
      <c r="A18" s="81">
        <v>12</v>
      </c>
      <c r="B18" s="84" t="s">
        <v>216</v>
      </c>
      <c r="C18" s="84" t="s">
        <v>217</v>
      </c>
      <c r="D18" s="85" t="s">
        <v>36</v>
      </c>
      <c r="F18" s="76">
        <v>12100</v>
      </c>
      <c r="G18" s="77">
        <f t="shared" si="0"/>
        <v>2299</v>
      </c>
      <c r="H18" s="67">
        <f t="shared" si="1"/>
        <v>14399</v>
      </c>
    </row>
    <row r="19" spans="1:8" ht="55.5" customHeight="1" x14ac:dyDescent="0.25">
      <c r="A19" s="81">
        <v>13</v>
      </c>
      <c r="B19" s="84" t="s">
        <v>226</v>
      </c>
      <c r="C19" s="84" t="s">
        <v>227</v>
      </c>
      <c r="D19" s="85" t="s">
        <v>36</v>
      </c>
      <c r="F19" s="76">
        <v>263060</v>
      </c>
      <c r="G19" s="77">
        <f t="shared" si="0"/>
        <v>49981.4</v>
      </c>
      <c r="H19" s="67">
        <f t="shared" si="1"/>
        <v>313041.40000000002</v>
      </c>
    </row>
    <row r="20" spans="1:8" ht="55.5" customHeight="1" x14ac:dyDescent="0.25">
      <c r="A20" s="81">
        <v>14</v>
      </c>
      <c r="B20" s="84" t="s">
        <v>208</v>
      </c>
      <c r="C20" s="84" t="s">
        <v>209</v>
      </c>
      <c r="D20" s="85" t="s">
        <v>36</v>
      </c>
      <c r="F20" s="76">
        <v>29800</v>
      </c>
      <c r="G20" s="77">
        <f t="shared" si="0"/>
        <v>5662</v>
      </c>
      <c r="H20" s="67">
        <f t="shared" si="1"/>
        <v>35462</v>
      </c>
    </row>
    <row r="21" spans="1:8" ht="55.5" customHeight="1" x14ac:dyDescent="0.25">
      <c r="A21" s="81">
        <v>15</v>
      </c>
      <c r="B21" s="84" t="s">
        <v>210</v>
      </c>
      <c r="C21" s="84" t="s">
        <v>211</v>
      </c>
      <c r="D21" s="85" t="s">
        <v>36</v>
      </c>
      <c r="F21" s="76">
        <v>37790</v>
      </c>
      <c r="G21" s="77">
        <f t="shared" si="0"/>
        <v>7180.1</v>
      </c>
      <c r="H21" s="67">
        <f t="shared" si="1"/>
        <v>44970.1</v>
      </c>
    </row>
    <row r="22" spans="1:8" ht="55.5" customHeight="1" x14ac:dyDescent="0.25">
      <c r="A22" s="81">
        <v>16</v>
      </c>
      <c r="B22" s="84" t="s">
        <v>277</v>
      </c>
      <c r="C22" s="84" t="s">
        <v>291</v>
      </c>
      <c r="D22" s="85" t="s">
        <v>36</v>
      </c>
      <c r="F22" s="76">
        <v>23100</v>
      </c>
      <c r="G22" s="77">
        <f t="shared" si="0"/>
        <v>4389</v>
      </c>
      <c r="H22" s="67">
        <f t="shared" si="1"/>
        <v>27489</v>
      </c>
    </row>
    <row r="23" spans="1:8" ht="55.5" customHeight="1" x14ac:dyDescent="0.25">
      <c r="A23" s="81">
        <v>17</v>
      </c>
      <c r="B23" s="84" t="s">
        <v>224</v>
      </c>
      <c r="C23" s="84" t="s">
        <v>225</v>
      </c>
      <c r="D23" s="85" t="s">
        <v>36</v>
      </c>
      <c r="F23" s="76">
        <v>85900</v>
      </c>
      <c r="G23" s="77">
        <f t="shared" si="0"/>
        <v>16321</v>
      </c>
      <c r="H23" s="67">
        <f t="shared" si="1"/>
        <v>102221</v>
      </c>
    </row>
    <row r="24" spans="1:8" ht="55.5" customHeight="1" x14ac:dyDescent="0.25">
      <c r="A24" s="81">
        <v>18</v>
      </c>
      <c r="B24" s="82" t="s">
        <v>188</v>
      </c>
      <c r="C24" s="82" t="s">
        <v>189</v>
      </c>
      <c r="D24" s="83" t="s">
        <v>30</v>
      </c>
      <c r="F24" s="76">
        <v>112900</v>
      </c>
      <c r="G24" s="77">
        <f t="shared" si="0"/>
        <v>21451</v>
      </c>
      <c r="H24" s="67">
        <f t="shared" si="1"/>
        <v>134351</v>
      </c>
    </row>
    <row r="25" spans="1:8" ht="55.5" customHeight="1" x14ac:dyDescent="0.25">
      <c r="A25" s="81">
        <v>19</v>
      </c>
      <c r="B25" s="84" t="s">
        <v>212</v>
      </c>
      <c r="C25" s="84" t="s">
        <v>213</v>
      </c>
      <c r="D25" s="85" t="s">
        <v>36</v>
      </c>
      <c r="F25" s="76">
        <v>36500</v>
      </c>
      <c r="G25" s="77">
        <f t="shared" si="0"/>
        <v>6935</v>
      </c>
      <c r="H25" s="67">
        <f t="shared" si="1"/>
        <v>43435</v>
      </c>
    </row>
    <row r="26" spans="1:8" ht="55.5" customHeight="1" x14ac:dyDescent="0.25">
      <c r="A26" s="81">
        <v>20</v>
      </c>
      <c r="B26" s="84" t="s">
        <v>218</v>
      </c>
      <c r="C26" s="84" t="s">
        <v>219</v>
      </c>
      <c r="D26" s="85" t="s">
        <v>36</v>
      </c>
      <c r="F26" s="76">
        <v>102300</v>
      </c>
      <c r="G26" s="77">
        <f t="shared" si="0"/>
        <v>19437</v>
      </c>
      <c r="H26" s="67">
        <f t="shared" si="1"/>
        <v>121737</v>
      </c>
    </row>
    <row r="27" spans="1:8" ht="55.5" customHeight="1" x14ac:dyDescent="0.25">
      <c r="A27" s="81">
        <v>21</v>
      </c>
      <c r="B27" s="84" t="s">
        <v>220</v>
      </c>
      <c r="C27" s="84" t="s">
        <v>221</v>
      </c>
      <c r="D27" s="85" t="s">
        <v>36</v>
      </c>
      <c r="F27" s="76">
        <v>108700</v>
      </c>
      <c r="G27" s="77">
        <f t="shared" si="0"/>
        <v>20653</v>
      </c>
      <c r="H27" s="67">
        <f t="shared" si="1"/>
        <v>129353</v>
      </c>
    </row>
    <row r="28" spans="1:8" ht="55.5" customHeight="1" x14ac:dyDescent="0.25">
      <c r="A28" s="81">
        <v>22</v>
      </c>
      <c r="B28" s="84" t="s">
        <v>198</v>
      </c>
      <c r="C28" s="84" t="s">
        <v>199</v>
      </c>
      <c r="D28" s="85" t="s">
        <v>36</v>
      </c>
      <c r="F28" s="76">
        <v>7100</v>
      </c>
      <c r="G28" s="77">
        <f t="shared" si="0"/>
        <v>1349</v>
      </c>
      <c r="H28" s="67">
        <f t="shared" si="1"/>
        <v>8449</v>
      </c>
    </row>
    <row r="29" spans="1:8" ht="55.5" customHeight="1" x14ac:dyDescent="0.25">
      <c r="A29" s="81">
        <v>23</v>
      </c>
      <c r="B29" s="84" t="s">
        <v>222</v>
      </c>
      <c r="C29" s="84" t="s">
        <v>223</v>
      </c>
      <c r="D29" s="85" t="s">
        <v>36</v>
      </c>
      <c r="F29" s="76">
        <v>13160</v>
      </c>
      <c r="G29" s="77">
        <f t="shared" si="0"/>
        <v>2500.4</v>
      </c>
      <c r="H29" s="67">
        <f t="shared" si="1"/>
        <v>15660.4</v>
      </c>
    </row>
    <row r="30" spans="1:8" ht="55.5" customHeight="1" x14ac:dyDescent="0.25">
      <c r="A30" s="81">
        <v>24</v>
      </c>
      <c r="B30" s="82" t="s">
        <v>183</v>
      </c>
      <c r="C30" s="82" t="s">
        <v>184</v>
      </c>
      <c r="D30" s="83" t="s">
        <v>36</v>
      </c>
      <c r="F30" s="76">
        <v>3560</v>
      </c>
      <c r="G30" s="77">
        <f t="shared" si="0"/>
        <v>676.4</v>
      </c>
      <c r="H30" s="67">
        <f t="shared" si="1"/>
        <v>4236.3999999999996</v>
      </c>
    </row>
    <row r="31" spans="1:8" ht="55.5" customHeight="1" x14ac:dyDescent="0.25">
      <c r="A31" s="81">
        <v>25</v>
      </c>
      <c r="B31" s="84" t="s">
        <v>200</v>
      </c>
      <c r="C31" s="84" t="s">
        <v>201</v>
      </c>
      <c r="D31" s="85" t="s">
        <v>36</v>
      </c>
      <c r="F31" s="76">
        <v>3560</v>
      </c>
      <c r="G31" s="77">
        <f t="shared" si="0"/>
        <v>676.4</v>
      </c>
      <c r="H31" s="67">
        <f t="shared" si="1"/>
        <v>4236.3999999999996</v>
      </c>
    </row>
    <row r="32" spans="1:8" ht="55.5" customHeight="1" x14ac:dyDescent="0.25">
      <c r="A32" s="81">
        <v>26</v>
      </c>
      <c r="B32" s="84" t="s">
        <v>202</v>
      </c>
      <c r="C32" s="84" t="s">
        <v>203</v>
      </c>
      <c r="D32" s="85" t="s">
        <v>36</v>
      </c>
      <c r="F32" s="76">
        <v>3560</v>
      </c>
      <c r="G32" s="77">
        <f t="shared" si="0"/>
        <v>676.4</v>
      </c>
      <c r="H32" s="67">
        <f t="shared" si="1"/>
        <v>4236.3999999999996</v>
      </c>
    </row>
    <row r="33" spans="1:8" ht="55.5" customHeight="1" x14ac:dyDescent="0.25">
      <c r="A33" s="81">
        <v>27</v>
      </c>
      <c r="B33" s="84" t="s">
        <v>204</v>
      </c>
      <c r="C33" s="84" t="s">
        <v>205</v>
      </c>
      <c r="D33" s="85" t="s">
        <v>36</v>
      </c>
      <c r="F33" s="76">
        <v>3470</v>
      </c>
      <c r="G33" s="77">
        <f t="shared" si="0"/>
        <v>659.3</v>
      </c>
      <c r="H33" s="67">
        <f t="shared" si="1"/>
        <v>4129.3</v>
      </c>
    </row>
    <row r="34" spans="1:8" ht="55.5" customHeight="1" x14ac:dyDescent="0.25">
      <c r="A34" s="81">
        <v>28</v>
      </c>
      <c r="B34" s="82" t="s">
        <v>190</v>
      </c>
      <c r="C34" s="82" t="s">
        <v>191</v>
      </c>
      <c r="D34" s="83" t="s">
        <v>30</v>
      </c>
      <c r="F34" s="76">
        <v>57300</v>
      </c>
      <c r="G34" s="77">
        <f t="shared" si="0"/>
        <v>10887</v>
      </c>
      <c r="H34" s="67">
        <f t="shared" si="1"/>
        <v>68187</v>
      </c>
    </row>
    <row r="35" spans="1:8" ht="55.5" customHeight="1" x14ac:dyDescent="0.25">
      <c r="A35" s="81">
        <v>29</v>
      </c>
      <c r="B35" s="84" t="s">
        <v>292</v>
      </c>
      <c r="C35" s="84" t="s">
        <v>293</v>
      </c>
      <c r="D35" s="85" t="s">
        <v>36</v>
      </c>
      <c r="F35" s="76">
        <v>18750</v>
      </c>
      <c r="G35" s="77">
        <f t="shared" si="0"/>
        <v>3562.5</v>
      </c>
      <c r="H35" s="67">
        <f t="shared" si="1"/>
        <v>22312.5</v>
      </c>
    </row>
    <row r="36" spans="1:8" ht="55.5" customHeight="1" thickBot="1" x14ac:dyDescent="0.3">
      <c r="A36" s="81">
        <v>30</v>
      </c>
      <c r="B36" s="86" t="s">
        <v>294</v>
      </c>
      <c r="C36" s="84" t="s">
        <v>295</v>
      </c>
      <c r="D36" s="85" t="s">
        <v>36</v>
      </c>
      <c r="F36" s="76">
        <v>21450</v>
      </c>
      <c r="G36" s="77">
        <f t="shared" si="0"/>
        <v>4075.5</v>
      </c>
      <c r="H36" s="67">
        <f t="shared" si="1"/>
        <v>25525.5</v>
      </c>
    </row>
    <row r="37" spans="1:8" ht="55.5" customHeight="1" thickBot="1" x14ac:dyDescent="0.3">
      <c r="A37" s="159" t="s">
        <v>313</v>
      </c>
      <c r="B37" s="136"/>
      <c r="C37" s="136"/>
      <c r="D37" s="137"/>
      <c r="F37" s="91"/>
      <c r="G37" s="91"/>
      <c r="H37" s="90">
        <f>SUM(H7:H36)</f>
        <v>1519713.2999999996</v>
      </c>
    </row>
    <row r="38" spans="1:8" ht="15" x14ac:dyDescent="0.25"/>
    <row r="39" spans="1:8" ht="15" x14ac:dyDescent="0.25">
      <c r="B39" s="103" t="s">
        <v>315</v>
      </c>
    </row>
    <row r="40" spans="1:8" ht="15" x14ac:dyDescent="0.25">
      <c r="B40" s="103" t="s">
        <v>324</v>
      </c>
    </row>
  </sheetData>
  <mergeCells count="10">
    <mergeCell ref="A1:H1"/>
    <mergeCell ref="F5:H5"/>
    <mergeCell ref="A37:D37"/>
    <mergeCell ref="A5:A6"/>
    <mergeCell ref="B5:B6"/>
    <mergeCell ref="C5:C6"/>
    <mergeCell ref="A2:C3"/>
    <mergeCell ref="D5:D6"/>
    <mergeCell ref="D3:H3"/>
    <mergeCell ref="D2:H2"/>
  </mergeCells>
  <pageMargins left="0.7" right="0.7" top="0.75" bottom="0.75" header="0.3" footer="0.3"/>
  <pageSetup scale="57" orientation="portrait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6"/>
  <sheetViews>
    <sheetView tabSelected="1" workbookViewId="0">
      <selection activeCell="E25" sqref="E25"/>
    </sheetView>
  </sheetViews>
  <sheetFormatPr baseColWidth="10" defaultRowHeight="15" x14ac:dyDescent="0.25"/>
  <cols>
    <col min="1" max="1" width="45" customWidth="1"/>
    <col min="2" max="2" width="17.85546875" customWidth="1"/>
    <col min="3" max="3" width="18.85546875" bestFit="1" customWidth="1"/>
    <col min="4" max="4" width="16.85546875" customWidth="1"/>
    <col min="5" max="5" width="17.42578125" bestFit="1" customWidth="1"/>
  </cols>
  <sheetData>
    <row r="1" spans="1:5" ht="16.5" thickBot="1" x14ac:dyDescent="0.3">
      <c r="A1" s="164" t="s">
        <v>300</v>
      </c>
      <c r="B1" s="165"/>
      <c r="C1" s="165"/>
      <c r="D1" s="165"/>
      <c r="E1" s="166"/>
    </row>
    <row r="2" spans="1:5" ht="16.5" thickBot="1" x14ac:dyDescent="0.3">
      <c r="A2" s="92" t="s">
        <v>0</v>
      </c>
      <c r="B2" s="167" t="s">
        <v>301</v>
      </c>
      <c r="C2" s="168"/>
      <c r="D2" s="168"/>
      <c r="E2" s="169"/>
    </row>
    <row r="3" spans="1:5" ht="32.25" thickBot="1" x14ac:dyDescent="0.3">
      <c r="A3" s="92" t="s">
        <v>302</v>
      </c>
      <c r="B3" s="93" t="s">
        <v>314</v>
      </c>
      <c r="C3" s="93" t="s">
        <v>316</v>
      </c>
      <c r="D3" s="93" t="s">
        <v>317</v>
      </c>
      <c r="E3" s="94" t="s">
        <v>303</v>
      </c>
    </row>
    <row r="4" spans="1:5" ht="16.5" thickBot="1" x14ac:dyDescent="0.3">
      <c r="A4" s="95" t="s">
        <v>304</v>
      </c>
      <c r="B4" s="181">
        <v>10545221</v>
      </c>
      <c r="C4" s="181">
        <f>+'INSUMOS PARA TODA LA RC'!H88</f>
        <v>1080940.9999999995</v>
      </c>
      <c r="D4" s="181">
        <f>+' MAQUINARIA PARA TODA LA REC'!H37</f>
        <v>1519713.2999999996</v>
      </c>
      <c r="E4" s="184">
        <f>+B4+C4+D4</f>
        <v>13145875.299999999</v>
      </c>
    </row>
    <row r="5" spans="1:5" ht="16.5" thickBot="1" x14ac:dyDescent="0.3">
      <c r="A5" s="95" t="s">
        <v>306</v>
      </c>
      <c r="B5" s="182"/>
      <c r="C5" s="182"/>
      <c r="D5" s="182"/>
      <c r="E5" s="170"/>
    </row>
    <row r="6" spans="1:5" ht="16.5" thickBot="1" x14ac:dyDescent="0.3">
      <c r="A6" s="95" t="s">
        <v>307</v>
      </c>
      <c r="B6" s="183"/>
      <c r="C6" s="183"/>
      <c r="D6" s="183"/>
      <c r="E6" s="171"/>
    </row>
    <row r="7" spans="1:5" ht="16.5" thickBot="1" x14ac:dyDescent="0.3">
      <c r="A7" s="161" t="s">
        <v>308</v>
      </c>
      <c r="B7" s="162"/>
      <c r="C7" s="163"/>
      <c r="D7" s="102"/>
      <c r="E7" s="96" t="s">
        <v>305</v>
      </c>
    </row>
    <row r="9" spans="1:5" x14ac:dyDescent="0.25">
      <c r="A9" s="101" t="s">
        <v>325</v>
      </c>
    </row>
    <row r="10" spans="1:5" ht="70.5" customHeight="1" x14ac:dyDescent="0.25">
      <c r="A10" s="101"/>
    </row>
    <row r="11" spans="1:5" x14ac:dyDescent="0.25">
      <c r="A11" s="101" t="s">
        <v>319</v>
      </c>
    </row>
    <row r="12" spans="1:5" x14ac:dyDescent="0.25">
      <c r="A12" s="101" t="s">
        <v>320</v>
      </c>
      <c r="B12" t="s">
        <v>326</v>
      </c>
    </row>
    <row r="13" spans="1:5" x14ac:dyDescent="0.25">
      <c r="A13" s="101" t="s">
        <v>318</v>
      </c>
      <c r="B13" t="s">
        <v>327</v>
      </c>
    </row>
    <row r="14" spans="1:5" x14ac:dyDescent="0.25">
      <c r="A14" s="101" t="s">
        <v>321</v>
      </c>
      <c r="B14" s="180" t="s">
        <v>328</v>
      </c>
    </row>
    <row r="15" spans="1:5" x14ac:dyDescent="0.25">
      <c r="A15" s="101" t="s">
        <v>322</v>
      </c>
      <c r="B15" t="s">
        <v>329</v>
      </c>
    </row>
    <row r="16" spans="1:5" x14ac:dyDescent="0.25">
      <c r="A16" s="101" t="s">
        <v>323</v>
      </c>
      <c r="B16" t="s">
        <v>330</v>
      </c>
    </row>
  </sheetData>
  <mergeCells count="7">
    <mergeCell ref="A7:C7"/>
    <mergeCell ref="A1:E1"/>
    <mergeCell ref="B2:E2"/>
    <mergeCell ref="B4:B6"/>
    <mergeCell ref="C4:C6"/>
    <mergeCell ref="E4:E6"/>
    <mergeCell ref="D4:D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V18"/>
  <sheetViews>
    <sheetView topLeftCell="A4" workbookViewId="0">
      <selection activeCell="Y13" sqref="Y13"/>
    </sheetView>
  </sheetViews>
  <sheetFormatPr baseColWidth="10" defaultRowHeight="15" outlineLevelCol="1" x14ac:dyDescent="0.25"/>
  <cols>
    <col min="1" max="1" width="1.28515625" customWidth="1"/>
    <col min="2" max="2" width="4.28515625" style="13" customWidth="1"/>
    <col min="3" max="3" width="51.5703125" customWidth="1"/>
    <col min="4" max="4" width="10.140625" customWidth="1"/>
    <col min="5" max="5" width="1.85546875" customWidth="1"/>
    <col min="6" max="6" width="15" customWidth="1"/>
    <col min="7" max="7" width="1.42578125" customWidth="1"/>
    <col min="8" max="8" width="15" customWidth="1"/>
    <col min="9" max="9" width="1.28515625" customWidth="1"/>
    <col min="10" max="10" width="15" customWidth="1"/>
    <col min="11" max="11" width="1.7109375" customWidth="1"/>
    <col min="12" max="12" width="15" customWidth="1"/>
    <col min="13" max="13" width="2.140625" customWidth="1"/>
    <col min="14" max="14" width="15" customWidth="1"/>
    <col min="15" max="15" width="1.85546875" customWidth="1"/>
    <col min="16" max="20" width="11.42578125" hidden="1" customWidth="1" outlineLevel="1"/>
    <col min="21" max="21" width="18.42578125" customWidth="1" collapsed="1"/>
    <col min="22" max="22" width="18.85546875" customWidth="1"/>
  </cols>
  <sheetData>
    <row r="1" spans="2:22" s="1" customFormat="1" ht="10.5" customHeight="1" thickBot="1" x14ac:dyDescent="0.25">
      <c r="B1" s="11"/>
      <c r="C1" s="3"/>
      <c r="D1" s="4"/>
      <c r="E1" s="2"/>
      <c r="G1" s="2"/>
      <c r="O1" s="2"/>
      <c r="P1" s="2"/>
      <c r="Q1" s="2"/>
      <c r="R1" s="2"/>
      <c r="S1" s="2"/>
      <c r="T1" s="2"/>
      <c r="U1" s="2"/>
      <c r="V1" s="2"/>
    </row>
    <row r="2" spans="2:22" s="1" customFormat="1" ht="20.25" customHeight="1" thickBot="1" x14ac:dyDescent="0.25">
      <c r="B2" s="119" t="s">
        <v>1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1"/>
    </row>
    <row r="3" spans="2:22" s="1" customFormat="1" ht="6" customHeight="1" thickBot="1" x14ac:dyDescent="0.25">
      <c r="B3" s="12"/>
      <c r="C3" s="5"/>
      <c r="D3" s="5"/>
      <c r="E3" s="8"/>
      <c r="F3" s="6"/>
      <c r="G3" s="8"/>
      <c r="H3" s="6"/>
      <c r="I3" s="6"/>
      <c r="J3" s="6"/>
      <c r="K3" s="6"/>
      <c r="L3" s="6"/>
      <c r="M3" s="6"/>
      <c r="N3" s="6"/>
      <c r="O3" s="9"/>
      <c r="P3" s="7"/>
      <c r="Q3" s="7"/>
      <c r="R3" s="7"/>
      <c r="S3" s="7"/>
      <c r="T3" s="7"/>
      <c r="U3" s="7"/>
      <c r="V3" s="7"/>
    </row>
    <row r="4" spans="2:22" s="1" customFormat="1" ht="31.5" customHeight="1" thickBot="1" x14ac:dyDescent="0.25">
      <c r="B4" s="142"/>
      <c r="C4" s="143"/>
      <c r="D4" s="144"/>
      <c r="E4" s="116" t="s">
        <v>13</v>
      </c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8"/>
    </row>
    <row r="5" spans="2:22" s="1" customFormat="1" ht="58.5" customHeight="1" thickBot="1" x14ac:dyDescent="0.25">
      <c r="B5" s="145"/>
      <c r="C5" s="146"/>
      <c r="D5" s="147"/>
      <c r="E5" s="110" t="s">
        <v>12</v>
      </c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2"/>
    </row>
    <row r="6" spans="2:22" s="1" customFormat="1" ht="18" customHeight="1" thickBot="1" x14ac:dyDescent="0.25">
      <c r="B6" s="30"/>
      <c r="C6" s="31"/>
      <c r="D6" s="31"/>
      <c r="E6" s="31"/>
      <c r="F6" s="33" t="s">
        <v>228</v>
      </c>
      <c r="G6" s="31"/>
      <c r="H6" s="33" t="s">
        <v>240</v>
      </c>
      <c r="I6" s="31"/>
      <c r="J6" s="33" t="s">
        <v>241</v>
      </c>
      <c r="K6" s="31"/>
      <c r="L6" s="33" t="s">
        <v>242</v>
      </c>
      <c r="M6" s="31"/>
      <c r="N6" s="33" t="s">
        <v>243</v>
      </c>
      <c r="O6" s="31"/>
      <c r="P6" s="31"/>
      <c r="Q6" s="31"/>
      <c r="R6" s="31"/>
      <c r="S6" s="31"/>
      <c r="T6" s="31"/>
      <c r="U6" s="31"/>
      <c r="V6" s="32"/>
    </row>
    <row r="7" spans="2:22" s="10" customFormat="1" ht="45.75" thickBot="1" x14ac:dyDescent="0.25">
      <c r="B7" s="127" t="s">
        <v>0</v>
      </c>
      <c r="C7" s="175" t="s">
        <v>2</v>
      </c>
      <c r="D7" s="176" t="s">
        <v>245</v>
      </c>
      <c r="E7" s="26"/>
      <c r="F7" s="15" t="s">
        <v>230</v>
      </c>
      <c r="G7" s="27"/>
      <c r="H7" s="15" t="s">
        <v>3</v>
      </c>
      <c r="I7" s="26"/>
      <c r="J7" s="15" t="s">
        <v>4</v>
      </c>
      <c r="K7" s="27"/>
      <c r="L7" s="15" t="s">
        <v>5</v>
      </c>
      <c r="M7" s="27"/>
      <c r="N7" s="15" t="s">
        <v>6</v>
      </c>
      <c r="O7" s="14"/>
      <c r="P7" s="16" t="s">
        <v>10</v>
      </c>
      <c r="Q7" s="16" t="s">
        <v>7</v>
      </c>
      <c r="R7" s="16" t="s">
        <v>11</v>
      </c>
      <c r="S7" s="16" t="s">
        <v>8</v>
      </c>
      <c r="T7" s="17" t="s">
        <v>9</v>
      </c>
      <c r="U7" s="178" t="s">
        <v>244</v>
      </c>
      <c r="V7" s="179"/>
    </row>
    <row r="8" spans="2:22" s="18" customFormat="1" ht="27.75" customHeight="1" thickBot="1" x14ac:dyDescent="0.25">
      <c r="B8" s="128"/>
      <c r="C8" s="129"/>
      <c r="D8" s="177"/>
      <c r="E8" s="43"/>
      <c r="F8" s="44" t="s">
        <v>229</v>
      </c>
      <c r="G8" s="45"/>
      <c r="H8" s="44" t="s">
        <v>229</v>
      </c>
      <c r="I8" s="43"/>
      <c r="J8" s="46" t="s">
        <v>229</v>
      </c>
      <c r="K8" s="45"/>
      <c r="L8" s="46" t="s">
        <v>229</v>
      </c>
      <c r="M8" s="45"/>
      <c r="N8" s="46" t="s">
        <v>229</v>
      </c>
      <c r="O8" s="21"/>
      <c r="P8" s="47" t="s">
        <v>229</v>
      </c>
      <c r="Q8" s="47" t="s">
        <v>229</v>
      </c>
      <c r="R8" s="47" t="s">
        <v>229</v>
      </c>
      <c r="S8" s="48"/>
      <c r="T8" s="47" t="s">
        <v>229</v>
      </c>
      <c r="U8" s="46" t="s">
        <v>229</v>
      </c>
      <c r="V8" s="46" t="s">
        <v>246</v>
      </c>
    </row>
    <row r="9" spans="2:22" ht="29.25" customHeight="1" thickBot="1" x14ac:dyDescent="0.3">
      <c r="B9" s="172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4"/>
    </row>
    <row r="10" spans="2:22" ht="30.75" thickBot="1" x14ac:dyDescent="0.3">
      <c r="B10" s="24">
        <v>1</v>
      </c>
      <c r="C10" s="22" t="s">
        <v>231</v>
      </c>
      <c r="D10" s="29">
        <v>1</v>
      </c>
      <c r="E10" s="50"/>
      <c r="F10" s="51">
        <v>2850051</v>
      </c>
      <c r="G10" s="50"/>
      <c r="H10" s="51">
        <v>1552000</v>
      </c>
      <c r="I10" s="50"/>
      <c r="J10" s="51">
        <v>3086818</v>
      </c>
      <c r="K10" s="50"/>
      <c r="L10" s="51">
        <v>2850051</v>
      </c>
      <c r="M10" s="50"/>
      <c r="N10" s="51">
        <v>2619405</v>
      </c>
      <c r="O10" s="50"/>
      <c r="P10" s="52">
        <f>+MIN(F10,H10,J10,L10,N10)</f>
        <v>1552000</v>
      </c>
      <c r="Q10" s="52">
        <f>+AVERAGE(F10,H10,J10,L10,N10)</f>
        <v>2591665</v>
      </c>
      <c r="R10" s="52">
        <f>+MAX(F10,H10,J10,L10,N10)</f>
        <v>3086818</v>
      </c>
      <c r="S10" s="53">
        <f>+(Q10/P10)-1</f>
        <v>0.66988724226804131</v>
      </c>
      <c r="T10" s="54">
        <f>+AVERAGE(P10,Q10)</f>
        <v>2071832.5</v>
      </c>
      <c r="U10" s="41">
        <f>+ROUND(T10,0)</f>
        <v>2071833</v>
      </c>
      <c r="V10" s="38">
        <f>+U10*D10</f>
        <v>2071833</v>
      </c>
    </row>
    <row r="11" spans="2:22" ht="30.75" thickBot="1" x14ac:dyDescent="0.3">
      <c r="B11" s="25">
        <v>2</v>
      </c>
      <c r="C11" s="22" t="s">
        <v>232</v>
      </c>
      <c r="D11" s="29">
        <v>1</v>
      </c>
      <c r="E11" s="55"/>
      <c r="F11" s="34">
        <v>1619827</v>
      </c>
      <c r="G11" s="55"/>
      <c r="H11" s="34">
        <v>1445000</v>
      </c>
      <c r="I11" s="55"/>
      <c r="J11" s="34">
        <v>1663070</v>
      </c>
      <c r="K11" s="55"/>
      <c r="L11" s="34">
        <v>1619827</v>
      </c>
      <c r="M11" s="55"/>
      <c r="N11" s="34">
        <v>1527096</v>
      </c>
      <c r="O11" s="55"/>
      <c r="P11" s="35">
        <f t="shared" ref="P11:P18" si="0">+MIN(F11,H11,J11,L11,N11)</f>
        <v>1445000</v>
      </c>
      <c r="Q11" s="35">
        <f t="shared" ref="Q11:Q18" si="1">+AVERAGE(F11,H11,J11,L11,N11)</f>
        <v>1574964</v>
      </c>
      <c r="R11" s="35">
        <f t="shared" ref="R11:R18" si="2">+MAX(F11,H11,J11,L11,N11)</f>
        <v>1663070</v>
      </c>
      <c r="S11" s="36">
        <f t="shared" ref="S11:S18" si="3">+(Q11/P11)-1</f>
        <v>8.9940484429065659E-2</v>
      </c>
      <c r="T11" s="37">
        <f t="shared" ref="T11:T18" si="4">+AVERAGE(P11,Q11)</f>
        <v>1509982</v>
      </c>
      <c r="U11" s="42">
        <f>+ROUND(T11,0)</f>
        <v>1509982</v>
      </c>
      <c r="V11" s="39">
        <f t="shared" ref="V11:V18" si="5">+U11*D11</f>
        <v>1509982</v>
      </c>
    </row>
    <row r="12" spans="2:22" ht="30.75" thickBot="1" x14ac:dyDescent="0.3">
      <c r="B12" s="24">
        <v>3</v>
      </c>
      <c r="C12" s="22" t="s">
        <v>233</v>
      </c>
      <c r="D12" s="62">
        <v>1</v>
      </c>
      <c r="E12" s="55"/>
      <c r="F12" s="34">
        <v>1027236</v>
      </c>
      <c r="G12" s="55"/>
      <c r="H12" s="34">
        <v>870000</v>
      </c>
      <c r="I12" s="55"/>
      <c r="J12" s="34">
        <v>1273853</v>
      </c>
      <c r="K12" s="55"/>
      <c r="L12" s="34">
        <v>1027236</v>
      </c>
      <c r="M12" s="55"/>
      <c r="N12" s="34">
        <v>937062</v>
      </c>
      <c r="O12" s="55"/>
      <c r="P12" s="35">
        <f t="shared" si="0"/>
        <v>870000</v>
      </c>
      <c r="Q12" s="35">
        <f t="shared" si="1"/>
        <v>1027077.4</v>
      </c>
      <c r="R12" s="35">
        <f t="shared" si="2"/>
        <v>1273853</v>
      </c>
      <c r="S12" s="36">
        <f t="shared" si="3"/>
        <v>0.18054873563218399</v>
      </c>
      <c r="T12" s="37">
        <f t="shared" si="4"/>
        <v>948538.7</v>
      </c>
      <c r="U12" s="42">
        <f t="shared" ref="U12:U18" si="6">+ROUND(T12,0)</f>
        <v>948539</v>
      </c>
      <c r="V12" s="39">
        <f t="shared" si="5"/>
        <v>948539</v>
      </c>
    </row>
    <row r="13" spans="2:22" ht="30.75" thickBot="1" x14ac:dyDescent="0.3">
      <c r="B13" s="25">
        <v>4</v>
      </c>
      <c r="C13" s="22" t="s">
        <v>234</v>
      </c>
      <c r="D13" s="62">
        <v>1</v>
      </c>
      <c r="E13" s="55"/>
      <c r="F13" s="34">
        <v>578445</v>
      </c>
      <c r="G13" s="55"/>
      <c r="H13" s="34">
        <v>480000</v>
      </c>
      <c r="I13" s="55"/>
      <c r="J13" s="34">
        <v>912947</v>
      </c>
      <c r="K13" s="55"/>
      <c r="L13" s="34">
        <v>578445</v>
      </c>
      <c r="M13" s="55"/>
      <c r="N13" s="34">
        <v>496617</v>
      </c>
      <c r="O13" s="55"/>
      <c r="P13" s="35">
        <f t="shared" si="0"/>
        <v>480000</v>
      </c>
      <c r="Q13" s="35">
        <f t="shared" si="1"/>
        <v>609290.80000000005</v>
      </c>
      <c r="R13" s="35">
        <f t="shared" si="2"/>
        <v>912947</v>
      </c>
      <c r="S13" s="36">
        <f t="shared" si="3"/>
        <v>0.26935583333333346</v>
      </c>
      <c r="T13" s="37">
        <f t="shared" si="4"/>
        <v>544645.4</v>
      </c>
      <c r="U13" s="42">
        <f t="shared" si="6"/>
        <v>544645</v>
      </c>
      <c r="V13" s="39">
        <f t="shared" si="5"/>
        <v>544645</v>
      </c>
    </row>
    <row r="14" spans="2:22" ht="30.75" thickBot="1" x14ac:dyDescent="0.3">
      <c r="B14" s="24">
        <v>5</v>
      </c>
      <c r="C14" s="22" t="s">
        <v>235</v>
      </c>
      <c r="D14" s="62">
        <v>1</v>
      </c>
      <c r="E14" s="55"/>
      <c r="F14" s="34">
        <v>660043</v>
      </c>
      <c r="G14" s="55"/>
      <c r="H14" s="34">
        <v>580000</v>
      </c>
      <c r="I14" s="55"/>
      <c r="J14" s="34">
        <v>993431</v>
      </c>
      <c r="K14" s="55"/>
      <c r="L14" s="34">
        <v>660043</v>
      </c>
      <c r="M14" s="55"/>
      <c r="N14" s="34">
        <v>744925</v>
      </c>
      <c r="O14" s="55"/>
      <c r="P14" s="35">
        <f t="shared" si="0"/>
        <v>580000</v>
      </c>
      <c r="Q14" s="35">
        <f t="shared" si="1"/>
        <v>727688.4</v>
      </c>
      <c r="R14" s="35">
        <f t="shared" si="2"/>
        <v>993431</v>
      </c>
      <c r="S14" s="36">
        <f t="shared" si="3"/>
        <v>0.25463517241379319</v>
      </c>
      <c r="T14" s="37">
        <f t="shared" si="4"/>
        <v>653844.19999999995</v>
      </c>
      <c r="U14" s="42">
        <f t="shared" si="6"/>
        <v>653844</v>
      </c>
      <c r="V14" s="39">
        <f t="shared" si="5"/>
        <v>653844</v>
      </c>
    </row>
    <row r="15" spans="2:22" ht="30.75" thickBot="1" x14ac:dyDescent="0.3">
      <c r="B15" s="25">
        <v>6</v>
      </c>
      <c r="C15" s="22" t="s">
        <v>236</v>
      </c>
      <c r="D15" s="62">
        <v>1</v>
      </c>
      <c r="E15" s="55"/>
      <c r="F15" s="34">
        <v>1619827</v>
      </c>
      <c r="G15" s="55"/>
      <c r="H15" s="34">
        <v>1445000</v>
      </c>
      <c r="I15" s="55"/>
      <c r="J15" s="34">
        <v>1663070</v>
      </c>
      <c r="K15" s="55"/>
      <c r="L15" s="34">
        <v>1619827</v>
      </c>
      <c r="M15" s="55"/>
      <c r="N15" s="34">
        <v>1527096</v>
      </c>
      <c r="O15" s="55"/>
      <c r="P15" s="35">
        <f t="shared" si="0"/>
        <v>1445000</v>
      </c>
      <c r="Q15" s="35">
        <f t="shared" si="1"/>
        <v>1574964</v>
      </c>
      <c r="R15" s="35">
        <f t="shared" si="2"/>
        <v>1663070</v>
      </c>
      <c r="S15" s="36">
        <f t="shared" si="3"/>
        <v>8.9940484429065659E-2</v>
      </c>
      <c r="T15" s="37">
        <f t="shared" si="4"/>
        <v>1509982</v>
      </c>
      <c r="U15" s="42">
        <f t="shared" si="6"/>
        <v>1509982</v>
      </c>
      <c r="V15" s="39">
        <f t="shared" si="5"/>
        <v>1509982</v>
      </c>
    </row>
    <row r="16" spans="2:22" ht="30.75" thickBot="1" x14ac:dyDescent="0.3">
      <c r="B16" s="24">
        <v>7</v>
      </c>
      <c r="C16" s="22" t="s">
        <v>237</v>
      </c>
      <c r="D16" s="62">
        <v>1</v>
      </c>
      <c r="E16" s="55"/>
      <c r="F16" s="34">
        <v>1027236</v>
      </c>
      <c r="G16" s="55"/>
      <c r="H16" s="34">
        <v>870000</v>
      </c>
      <c r="I16" s="55"/>
      <c r="J16" s="34">
        <v>1273853</v>
      </c>
      <c r="K16" s="55"/>
      <c r="L16" s="34">
        <v>1027236</v>
      </c>
      <c r="M16" s="55"/>
      <c r="N16" s="34">
        <v>937062</v>
      </c>
      <c r="O16" s="55"/>
      <c r="P16" s="35">
        <f t="shared" si="0"/>
        <v>870000</v>
      </c>
      <c r="Q16" s="35">
        <f t="shared" si="1"/>
        <v>1027077.4</v>
      </c>
      <c r="R16" s="35">
        <f t="shared" si="2"/>
        <v>1273853</v>
      </c>
      <c r="S16" s="36">
        <f t="shared" si="3"/>
        <v>0.18054873563218399</v>
      </c>
      <c r="T16" s="37">
        <f t="shared" si="4"/>
        <v>948538.7</v>
      </c>
      <c r="U16" s="42">
        <f t="shared" si="6"/>
        <v>948539</v>
      </c>
      <c r="V16" s="39">
        <f t="shared" si="5"/>
        <v>948539</v>
      </c>
    </row>
    <row r="17" spans="2:22" ht="30.75" thickBot="1" x14ac:dyDescent="0.3">
      <c r="B17" s="25">
        <v>8</v>
      </c>
      <c r="C17" s="22" t="s">
        <v>238</v>
      </c>
      <c r="D17" s="29">
        <v>1</v>
      </c>
      <c r="E17" s="55"/>
      <c r="F17" s="34">
        <v>1993266</v>
      </c>
      <c r="G17" s="55"/>
      <c r="H17" s="34">
        <v>1510000</v>
      </c>
      <c r="I17" s="55"/>
      <c r="J17" s="34">
        <v>2465221</v>
      </c>
      <c r="K17" s="55"/>
      <c r="L17" s="34">
        <v>1993266</v>
      </c>
      <c r="M17" s="55"/>
      <c r="N17" s="34">
        <v>1684741</v>
      </c>
      <c r="O17" s="55"/>
      <c r="P17" s="35">
        <f t="shared" si="0"/>
        <v>1510000</v>
      </c>
      <c r="Q17" s="35">
        <f t="shared" si="1"/>
        <v>1929298.8</v>
      </c>
      <c r="R17" s="35">
        <f t="shared" si="2"/>
        <v>2465221</v>
      </c>
      <c r="S17" s="36">
        <f t="shared" si="3"/>
        <v>0.2776813245033114</v>
      </c>
      <c r="T17" s="37">
        <f t="shared" si="4"/>
        <v>1719649.4</v>
      </c>
      <c r="U17" s="42">
        <f t="shared" si="6"/>
        <v>1719649</v>
      </c>
      <c r="V17" s="39">
        <f t="shared" si="5"/>
        <v>1719649</v>
      </c>
    </row>
    <row r="18" spans="2:22" ht="30.75" thickBot="1" x14ac:dyDescent="0.3">
      <c r="B18" s="25">
        <v>9</v>
      </c>
      <c r="C18" s="23" t="s">
        <v>239</v>
      </c>
      <c r="D18" s="29">
        <v>1</v>
      </c>
      <c r="E18" s="56"/>
      <c r="F18" s="57">
        <v>1993266</v>
      </c>
      <c r="G18" s="56"/>
      <c r="H18" s="57">
        <v>1455000</v>
      </c>
      <c r="I18" s="56"/>
      <c r="J18" s="57">
        <v>1842111</v>
      </c>
      <c r="K18" s="56"/>
      <c r="L18" s="57">
        <v>1993266</v>
      </c>
      <c r="M18" s="56"/>
      <c r="N18" s="57">
        <v>1558354</v>
      </c>
      <c r="O18" s="56"/>
      <c r="P18" s="58">
        <f t="shared" si="0"/>
        <v>1455000</v>
      </c>
      <c r="Q18" s="58">
        <f t="shared" si="1"/>
        <v>1768399.4</v>
      </c>
      <c r="R18" s="58">
        <f t="shared" si="2"/>
        <v>1993266</v>
      </c>
      <c r="S18" s="59">
        <f t="shared" si="3"/>
        <v>0.21539477663230233</v>
      </c>
      <c r="T18" s="60">
        <f t="shared" si="4"/>
        <v>1611699.7</v>
      </c>
      <c r="U18" s="42">
        <f t="shared" si="6"/>
        <v>1611700</v>
      </c>
      <c r="V18" s="40">
        <f t="shared" si="5"/>
        <v>1611700</v>
      </c>
    </row>
  </sheetData>
  <mergeCells count="9">
    <mergeCell ref="B9:V9"/>
    <mergeCell ref="B2:V2"/>
    <mergeCell ref="B4:D5"/>
    <mergeCell ref="E4:V4"/>
    <mergeCell ref="E5:V5"/>
    <mergeCell ref="B7:B8"/>
    <mergeCell ref="C7:C8"/>
    <mergeCell ref="D7:D8"/>
    <mergeCell ref="U7:V7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G1:G16"/>
  <sheetViews>
    <sheetView workbookViewId="0">
      <selection activeCell="Q22" sqref="Q22"/>
    </sheetView>
  </sheetViews>
  <sheetFormatPr baseColWidth="10" defaultRowHeight="15" x14ac:dyDescent="0.25"/>
  <sheetData>
    <row r="1" spans="7:7" x14ac:dyDescent="0.25">
      <c r="G1">
        <v>1</v>
      </c>
    </row>
    <row r="2" spans="7:7" x14ac:dyDescent="0.25">
      <c r="G2">
        <v>1</v>
      </c>
    </row>
    <row r="3" spans="7:7" x14ac:dyDescent="0.25">
      <c r="G3">
        <v>1</v>
      </c>
    </row>
    <row r="4" spans="7:7" x14ac:dyDescent="0.25">
      <c r="G4">
        <v>1</v>
      </c>
    </row>
    <row r="5" spans="7:7" x14ac:dyDescent="0.25">
      <c r="G5">
        <v>2</v>
      </c>
    </row>
    <row r="6" spans="7:7" x14ac:dyDescent="0.25">
      <c r="G6">
        <v>4</v>
      </c>
    </row>
    <row r="7" spans="7:7" x14ac:dyDescent="0.25">
      <c r="G7">
        <v>4</v>
      </c>
    </row>
    <row r="8" spans="7:7" x14ac:dyDescent="0.25">
      <c r="G8">
        <v>5</v>
      </c>
    </row>
    <row r="9" spans="7:7" x14ac:dyDescent="0.25">
      <c r="G9">
        <v>5</v>
      </c>
    </row>
    <row r="10" spans="7:7" x14ac:dyDescent="0.25">
      <c r="G10">
        <v>5</v>
      </c>
    </row>
    <row r="11" spans="7:7" x14ac:dyDescent="0.25">
      <c r="G11">
        <v>5</v>
      </c>
    </row>
    <row r="12" spans="7:7" x14ac:dyDescent="0.25">
      <c r="G12">
        <v>6</v>
      </c>
    </row>
    <row r="13" spans="7:7" x14ac:dyDescent="0.25">
      <c r="G13">
        <v>6</v>
      </c>
    </row>
    <row r="14" spans="7:7" x14ac:dyDescent="0.25">
      <c r="G14">
        <v>7</v>
      </c>
    </row>
    <row r="15" spans="7:7" x14ac:dyDescent="0.25">
      <c r="G15">
        <v>9</v>
      </c>
    </row>
    <row r="16" spans="7:7" x14ac:dyDescent="0.25">
      <c r="G16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FACTOR HUMANO RC</vt:lpstr>
      <vt:lpstr>INSUMOS PARA TODA LA RC</vt:lpstr>
      <vt:lpstr> MAQUINARIA PARA TODA LA REC</vt:lpstr>
      <vt:lpstr>CONSOLIDADO</vt:lpstr>
      <vt:lpstr>SERVICIO OPERARIOS GENERAL</vt:lpstr>
      <vt:lpstr>AIU</vt:lpstr>
      <vt:lpstr>'FACTOR HUMANO RC'!Área_de_impresión</vt:lpstr>
      <vt:lpstr>'INSUMOS PARA TODA LA RC'!Área_de_impresión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LICITACIONES</cp:lastModifiedBy>
  <cp:lastPrinted>2020-09-14T13:26:57Z</cp:lastPrinted>
  <dcterms:created xsi:type="dcterms:W3CDTF">2018-10-08T13:23:26Z</dcterms:created>
  <dcterms:modified xsi:type="dcterms:W3CDTF">2020-09-14T13:31:20Z</dcterms:modified>
</cp:coreProperties>
</file>