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8"/>
  <workbookPr codeName="ThisWorkbook" defaultThemeVersion="166925"/>
  <mc:AlternateContent xmlns:mc="http://schemas.openxmlformats.org/markup-compatibility/2006">
    <mc:Choice Requires="x15">
      <x15ac:absPath xmlns:x15ac="http://schemas.microsoft.com/office/spreadsheetml/2010/11/ac" url="/Users/natalyhernandezq/Downloads/"/>
    </mc:Choice>
  </mc:AlternateContent>
  <xr:revisionPtr revIDLastSave="0" documentId="13_ncr:1_{D4EB0621-BCAD-A248-A455-B244C4D0CB1E}" xr6:coauthVersionLast="40" xr6:coauthVersionMax="40" xr10:uidLastSave="{00000000-0000-0000-0000-000000000000}"/>
  <bookViews>
    <workbookView xWindow="960" yWindow="740" windowWidth="27240" windowHeight="13660" activeTab="1" xr2:uid="{00000000-000D-0000-FFFF-FFFF00000000}"/>
  </bookViews>
  <sheets>
    <sheet name="Hoja1" sheetId="2" r:id="rId1"/>
    <sheet name="APORTES FDLE" sheetId="1" r:id="rId2"/>
  </sheets>
  <definedNames>
    <definedName name="_xlnm._FilterDatabase" localSheetId="1" hidden="1">'APORTES FDLE'!$A$4:$GT$56</definedName>
    <definedName name="_xlnm.Print_Area" localSheetId="1">'APORTES FDLE'!#REF!</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#REF!</definedName>
    <definedName name="ESTADODOS">#REF!</definedName>
    <definedName name="ETAPA">#REF!</definedName>
    <definedName name="FGKJHLKHKJÑ">#REF!</definedName>
    <definedName name="GGGGGGGGGGGGG">#REF!</definedName>
    <definedName name="IED">#REF!</definedName>
    <definedName name="INDICADOR">#REF!</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9"/>
  <pivotCaches>
    <pivotCache cacheId="2" r:id="rId3"/>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M68" i="1" l="1"/>
  <c r="GM69" i="1"/>
  <c r="GM67" i="1"/>
  <c r="GN68" i="1"/>
  <c r="GN69" i="1"/>
  <c r="GN67" i="1"/>
  <c r="GN70" i="1" s="1"/>
  <c r="GL21" i="1"/>
  <c r="GP21" i="1"/>
  <c r="GP17" i="1"/>
  <c r="GN17" i="1"/>
  <c r="GL17" i="1"/>
  <c r="GG17" i="1"/>
  <c r="GH18" i="1"/>
  <c r="GI18" i="1" s="1"/>
  <c r="GK18" i="1" s="1"/>
  <c r="GJ18" i="1"/>
  <c r="GH19" i="1"/>
  <c r="GI19" i="1"/>
  <c r="GK19" i="1" s="1"/>
  <c r="GJ19" i="1"/>
  <c r="GH6" i="1"/>
  <c r="GI6" i="1" s="1"/>
  <c r="GK6" i="1" s="1"/>
  <c r="GJ6" i="1"/>
  <c r="GH7" i="1"/>
  <c r="GI7" i="1" s="1"/>
  <c r="GK7" i="1" s="1"/>
  <c r="GJ7" i="1"/>
  <c r="GH8" i="1"/>
  <c r="GI8" i="1" s="1"/>
  <c r="GK8" i="1" s="1"/>
  <c r="GJ8" i="1"/>
  <c r="GH9" i="1"/>
  <c r="GI9" i="1" s="1"/>
  <c r="GK9" i="1" s="1"/>
  <c r="GJ9" i="1"/>
  <c r="GH10" i="1"/>
  <c r="GI10" i="1" s="1"/>
  <c r="GK10" i="1" s="1"/>
  <c r="GJ10" i="1"/>
  <c r="GH11" i="1"/>
  <c r="GI11" i="1"/>
  <c r="GK11" i="1" s="1"/>
  <c r="GJ11" i="1"/>
  <c r="GH12" i="1"/>
  <c r="GI12" i="1" s="1"/>
  <c r="GK12" i="1" s="1"/>
  <c r="GJ12" i="1"/>
  <c r="GH13" i="1"/>
  <c r="GI13" i="1"/>
  <c r="GJ13" i="1"/>
  <c r="GK13" i="1"/>
  <c r="GH14" i="1"/>
  <c r="GI14" i="1" s="1"/>
  <c r="GK14" i="1" s="1"/>
  <c r="GJ14" i="1"/>
  <c r="GH15" i="1"/>
  <c r="GI15" i="1" s="1"/>
  <c r="GK15" i="1" s="1"/>
  <c r="GJ15" i="1"/>
  <c r="GH16" i="1"/>
  <c r="GI16" i="1" s="1"/>
  <c r="GK16" i="1" s="1"/>
  <c r="GJ16" i="1"/>
  <c r="GH17" i="1"/>
  <c r="GI17" i="1" s="1"/>
  <c r="GK17" i="1" s="1"/>
  <c r="GJ17" i="1"/>
  <c r="GJ5" i="1"/>
  <c r="GH5" i="1"/>
  <c r="GI5" i="1" s="1"/>
  <c r="GK5" i="1" s="1"/>
  <c r="GQ21" i="1"/>
  <c r="GN71" i="1" l="1"/>
  <c r="GN72" i="1" s="1"/>
  <c r="GM70" i="1"/>
  <c r="O33" i="1"/>
  <c r="P33" i="1" s="1"/>
  <c r="R33" i="1" s="1"/>
  <c r="Q33" i="1"/>
  <c r="T33" i="1"/>
  <c r="U33" i="1"/>
  <c r="W33" i="1" s="1"/>
  <c r="V33" i="1"/>
  <c r="Y33" i="1"/>
  <c r="Z33" i="1" s="1"/>
  <c r="AB33" i="1" s="1"/>
  <c r="AA33" i="1"/>
  <c r="AD33" i="1"/>
  <c r="AE33" i="1" s="1"/>
  <c r="AG33" i="1" s="1"/>
  <c r="AF33" i="1"/>
  <c r="AI33" i="1"/>
  <c r="AJ33" i="1" s="1"/>
  <c r="AL33" i="1" s="1"/>
  <c r="AK33" i="1"/>
  <c r="AN33" i="1"/>
  <c r="AO33" i="1" s="1"/>
  <c r="AQ33" i="1" s="1"/>
  <c r="AP33" i="1"/>
  <c r="AS33" i="1"/>
  <c r="AT33" i="1" s="1"/>
  <c r="AV33" i="1" s="1"/>
  <c r="AU33" i="1"/>
  <c r="AX33" i="1"/>
  <c r="AY33" i="1" s="1"/>
  <c r="BA33" i="1" s="1"/>
  <c r="AZ33" i="1"/>
  <c r="BC33" i="1"/>
  <c r="BD33" i="1" s="1"/>
  <c r="BF33" i="1" s="1"/>
  <c r="BE33" i="1"/>
  <c r="BH33" i="1"/>
  <c r="BI33" i="1"/>
  <c r="BK33" i="1" s="1"/>
  <c r="BJ33" i="1"/>
  <c r="DF33" i="1"/>
  <c r="DG33" i="1" s="1"/>
  <c r="DI33" i="1" s="1"/>
  <c r="DH33" i="1"/>
  <c r="DK33" i="1"/>
  <c r="DL33" i="1" s="1"/>
  <c r="DN33" i="1" s="1"/>
  <c r="DM33" i="1"/>
  <c r="DP33" i="1"/>
  <c r="DQ33" i="1"/>
  <c r="DS33" i="1" s="1"/>
  <c r="DR33" i="1"/>
  <c r="DU33" i="1"/>
  <c r="DV33" i="1" s="1"/>
  <c r="DX33" i="1" s="1"/>
  <c r="DW33" i="1"/>
  <c r="DZ33" i="1"/>
  <c r="EA33" i="1" s="1"/>
  <c r="EC33" i="1" s="1"/>
  <c r="EB33" i="1"/>
  <c r="EE33" i="1"/>
  <c r="EF33" i="1" s="1"/>
  <c r="EH33" i="1" s="1"/>
  <c r="EG33" i="1"/>
  <c r="EJ33" i="1"/>
  <c r="EK33" i="1"/>
  <c r="EM33" i="1" s="1"/>
  <c r="EL33" i="1"/>
  <c r="EO33" i="1"/>
  <c r="EP33" i="1" s="1"/>
  <c r="ER33" i="1" s="1"/>
  <c r="EQ33" i="1"/>
  <c r="ET33" i="1"/>
  <c r="EU33" i="1" s="1"/>
  <c r="EW33" i="1" s="1"/>
  <c r="EV33" i="1"/>
  <c r="EY33" i="1"/>
  <c r="EZ33" i="1" s="1"/>
  <c r="FB33" i="1" s="1"/>
  <c r="FA33" i="1"/>
  <c r="FD33" i="1"/>
  <c r="FE33" i="1"/>
  <c r="FG33" i="1" s="1"/>
  <c r="FF33" i="1"/>
  <c r="FI33" i="1"/>
  <c r="FJ33" i="1" s="1"/>
  <c r="FL33" i="1" s="1"/>
  <c r="FK33" i="1"/>
  <c r="FN33" i="1"/>
  <c r="FO33" i="1" s="1"/>
  <c r="FQ33" i="1" s="1"/>
  <c r="FP33" i="1"/>
  <c r="FS33" i="1"/>
  <c r="FT33" i="1" s="1"/>
  <c r="FV33" i="1" s="1"/>
  <c r="FU33" i="1"/>
  <c r="FX33" i="1"/>
  <c r="FY33" i="1" s="1"/>
  <c r="GA33" i="1" s="1"/>
  <c r="FZ33" i="1"/>
  <c r="GC33" i="1"/>
  <c r="GD33" i="1" s="1"/>
  <c r="GF33" i="1" s="1"/>
  <c r="GE33" i="1"/>
  <c r="GL33" i="1"/>
  <c r="GM33" i="1" s="1"/>
  <c r="GN33" i="1"/>
  <c r="GP33" i="1"/>
  <c r="GQ33" i="1" s="1"/>
  <c r="GR33" i="1"/>
  <c r="GM21" i="1"/>
  <c r="GM71" i="1" l="1"/>
  <c r="GM72" i="1" s="1"/>
  <c r="GS33" i="1"/>
  <c r="GO33" i="1"/>
  <c r="GC6" i="1"/>
  <c r="GD6" i="1" s="1"/>
  <c r="GF6" i="1" s="1"/>
  <c r="GE6" i="1"/>
  <c r="GC7" i="1"/>
  <c r="GD7" i="1" s="1"/>
  <c r="GF7" i="1" s="1"/>
  <c r="GE7" i="1"/>
  <c r="GC8" i="1"/>
  <c r="GD8" i="1" s="1"/>
  <c r="GF8" i="1" s="1"/>
  <c r="GE8" i="1"/>
  <c r="GC9" i="1"/>
  <c r="GD9" i="1" s="1"/>
  <c r="GF9" i="1" s="1"/>
  <c r="GE9" i="1"/>
  <c r="GC10" i="1"/>
  <c r="GD10" i="1" s="1"/>
  <c r="GF10" i="1" s="1"/>
  <c r="GE10" i="1"/>
  <c r="GC11" i="1"/>
  <c r="GD11" i="1" s="1"/>
  <c r="GF11" i="1" s="1"/>
  <c r="GE11" i="1"/>
  <c r="GC12" i="1"/>
  <c r="GD12" i="1" s="1"/>
  <c r="GF12" i="1" s="1"/>
  <c r="GE12" i="1"/>
  <c r="GC13" i="1"/>
  <c r="GD13" i="1" s="1"/>
  <c r="GF13" i="1" s="1"/>
  <c r="GE13" i="1"/>
  <c r="GC14" i="1"/>
  <c r="GD14" i="1" s="1"/>
  <c r="GF14" i="1" s="1"/>
  <c r="GE14" i="1"/>
  <c r="GC15" i="1"/>
  <c r="GD15" i="1" s="1"/>
  <c r="GF15" i="1" s="1"/>
  <c r="GE15" i="1"/>
  <c r="GC16" i="1"/>
  <c r="GD16" i="1" s="1"/>
  <c r="GF16" i="1" s="1"/>
  <c r="GE16" i="1"/>
  <c r="GC17" i="1"/>
  <c r="GD17" i="1" s="1"/>
  <c r="GF17" i="1" s="1"/>
  <c r="GE17" i="1"/>
  <c r="GC18" i="1"/>
  <c r="GD18" i="1" s="1"/>
  <c r="GF18" i="1" s="1"/>
  <c r="GE18" i="1"/>
  <c r="GC19" i="1"/>
  <c r="GD19" i="1" s="1"/>
  <c r="GF19" i="1" s="1"/>
  <c r="GE19" i="1"/>
  <c r="GC20" i="1"/>
  <c r="GD20" i="1" s="1"/>
  <c r="GF20" i="1" s="1"/>
  <c r="GE20" i="1"/>
  <c r="GC22" i="1"/>
  <c r="GD22" i="1" s="1"/>
  <c r="GF22" i="1" s="1"/>
  <c r="GE22" i="1"/>
  <c r="GC23" i="1"/>
  <c r="GD23" i="1" s="1"/>
  <c r="GF23" i="1" s="1"/>
  <c r="GE23" i="1"/>
  <c r="GC24" i="1"/>
  <c r="GD24" i="1" s="1"/>
  <c r="GF24" i="1" s="1"/>
  <c r="GE24" i="1"/>
  <c r="GC25" i="1"/>
  <c r="GD25" i="1" s="1"/>
  <c r="GF25" i="1" s="1"/>
  <c r="GE25" i="1"/>
  <c r="GC26" i="1"/>
  <c r="GD26" i="1" s="1"/>
  <c r="GF26" i="1" s="1"/>
  <c r="GE26" i="1"/>
  <c r="GC27" i="1"/>
  <c r="GD27" i="1" s="1"/>
  <c r="GF27" i="1" s="1"/>
  <c r="GE27" i="1"/>
  <c r="GC28" i="1"/>
  <c r="GD28" i="1" s="1"/>
  <c r="GF28" i="1" s="1"/>
  <c r="GE28" i="1"/>
  <c r="GC29" i="1"/>
  <c r="GD29" i="1" s="1"/>
  <c r="GF29" i="1" s="1"/>
  <c r="GE29" i="1"/>
  <c r="GC30" i="1"/>
  <c r="GD30" i="1" s="1"/>
  <c r="GF30" i="1" s="1"/>
  <c r="GE30" i="1"/>
  <c r="GC31" i="1"/>
  <c r="GD31" i="1" s="1"/>
  <c r="GF31" i="1" s="1"/>
  <c r="GE31" i="1"/>
  <c r="GC32" i="1"/>
  <c r="GD32" i="1" s="1"/>
  <c r="GF32" i="1" s="1"/>
  <c r="GE32" i="1"/>
  <c r="GC34" i="1"/>
  <c r="GD34" i="1" s="1"/>
  <c r="GF34" i="1" s="1"/>
  <c r="GE34" i="1"/>
  <c r="GC35" i="1"/>
  <c r="GD35" i="1" s="1"/>
  <c r="GF35" i="1" s="1"/>
  <c r="GE35" i="1"/>
  <c r="GC36" i="1"/>
  <c r="GD36" i="1" s="1"/>
  <c r="GF36" i="1" s="1"/>
  <c r="GE36" i="1"/>
  <c r="GC37" i="1"/>
  <c r="GD37" i="1" s="1"/>
  <c r="GF37" i="1" s="1"/>
  <c r="GE37" i="1"/>
  <c r="GC38" i="1"/>
  <c r="GD38" i="1" s="1"/>
  <c r="GF38" i="1" s="1"/>
  <c r="GE38" i="1"/>
  <c r="GC39" i="1"/>
  <c r="GD39" i="1" s="1"/>
  <c r="GF39" i="1" s="1"/>
  <c r="GE39" i="1"/>
  <c r="GC40" i="1"/>
  <c r="GD40" i="1" s="1"/>
  <c r="GF40" i="1" s="1"/>
  <c r="GE40" i="1"/>
  <c r="GC41" i="1"/>
  <c r="GD41" i="1" s="1"/>
  <c r="GF41" i="1" s="1"/>
  <c r="GE41" i="1"/>
  <c r="GC42" i="1"/>
  <c r="GD42" i="1" s="1"/>
  <c r="GF42" i="1" s="1"/>
  <c r="GE42" i="1"/>
  <c r="GC43" i="1"/>
  <c r="GD43" i="1" s="1"/>
  <c r="GF43" i="1" s="1"/>
  <c r="GE43" i="1"/>
  <c r="GC44" i="1"/>
  <c r="GD44" i="1" s="1"/>
  <c r="GF44" i="1" s="1"/>
  <c r="GE44" i="1"/>
  <c r="GC45" i="1"/>
  <c r="GD45" i="1" s="1"/>
  <c r="GF45" i="1" s="1"/>
  <c r="GE45" i="1"/>
  <c r="GC46" i="1"/>
  <c r="GD46" i="1" s="1"/>
  <c r="GF46" i="1" s="1"/>
  <c r="GE46" i="1"/>
  <c r="GC47" i="1"/>
  <c r="GD47" i="1" s="1"/>
  <c r="GF47" i="1" s="1"/>
  <c r="GE47" i="1"/>
  <c r="GC48" i="1"/>
  <c r="GD48" i="1" s="1"/>
  <c r="GF48" i="1" s="1"/>
  <c r="GE48" i="1"/>
  <c r="GC49" i="1"/>
  <c r="GD49" i="1" s="1"/>
  <c r="GF49" i="1" s="1"/>
  <c r="GE49" i="1"/>
  <c r="GC50" i="1"/>
  <c r="GD50" i="1" s="1"/>
  <c r="GF50" i="1" s="1"/>
  <c r="GE50" i="1"/>
  <c r="GC51" i="1"/>
  <c r="GD51" i="1" s="1"/>
  <c r="GF51" i="1" s="1"/>
  <c r="GE51" i="1"/>
  <c r="GC52" i="1"/>
  <c r="GD52" i="1" s="1"/>
  <c r="GF52" i="1" s="1"/>
  <c r="GE52" i="1"/>
  <c r="GC53" i="1"/>
  <c r="GD53" i="1" s="1"/>
  <c r="GF53" i="1" s="1"/>
  <c r="GE53" i="1"/>
  <c r="GC54" i="1"/>
  <c r="GD54" i="1" s="1"/>
  <c r="GF54" i="1" s="1"/>
  <c r="GE54" i="1"/>
  <c r="GC55" i="1"/>
  <c r="GD55" i="1" s="1"/>
  <c r="GF55" i="1" s="1"/>
  <c r="GE55" i="1"/>
  <c r="GC56" i="1"/>
  <c r="GD56" i="1" s="1"/>
  <c r="GF56" i="1" s="1"/>
  <c r="GE56" i="1"/>
  <c r="GE5" i="1"/>
  <c r="GC5" i="1"/>
  <c r="GD5" i="1" s="1"/>
  <c r="GF5" i="1" s="1"/>
  <c r="FX6" i="1"/>
  <c r="FY6" i="1" s="1"/>
  <c r="GA6" i="1" s="1"/>
  <c r="FZ6" i="1"/>
  <c r="FX7" i="1"/>
  <c r="FY7" i="1" s="1"/>
  <c r="GA7" i="1" s="1"/>
  <c r="FZ7" i="1"/>
  <c r="FX8" i="1"/>
  <c r="FY8" i="1" s="1"/>
  <c r="GA8" i="1" s="1"/>
  <c r="FZ8" i="1"/>
  <c r="FX9" i="1"/>
  <c r="FY9" i="1" s="1"/>
  <c r="GA9" i="1" s="1"/>
  <c r="FZ9" i="1"/>
  <c r="FX10" i="1"/>
  <c r="FY10" i="1" s="1"/>
  <c r="GA10" i="1" s="1"/>
  <c r="FZ10" i="1"/>
  <c r="FX11" i="1"/>
  <c r="FY11" i="1" s="1"/>
  <c r="GA11" i="1" s="1"/>
  <c r="FZ11" i="1"/>
  <c r="FX12" i="1"/>
  <c r="FY12" i="1" s="1"/>
  <c r="GA12" i="1" s="1"/>
  <c r="FZ12" i="1"/>
  <c r="FX13" i="1"/>
  <c r="FY13" i="1" s="1"/>
  <c r="GA13" i="1" s="1"/>
  <c r="FZ13" i="1"/>
  <c r="FX14" i="1"/>
  <c r="FY14" i="1" s="1"/>
  <c r="GA14" i="1" s="1"/>
  <c r="FZ14" i="1"/>
  <c r="FX15" i="1"/>
  <c r="FY15" i="1" s="1"/>
  <c r="GA15" i="1" s="1"/>
  <c r="FZ15" i="1"/>
  <c r="FX16" i="1"/>
  <c r="FY16" i="1" s="1"/>
  <c r="GA16" i="1" s="1"/>
  <c r="FZ16" i="1"/>
  <c r="FX17" i="1"/>
  <c r="FY17" i="1" s="1"/>
  <c r="GA17" i="1" s="1"/>
  <c r="FZ17" i="1"/>
  <c r="FX18" i="1"/>
  <c r="FY18" i="1" s="1"/>
  <c r="GA18" i="1" s="1"/>
  <c r="FZ18" i="1"/>
  <c r="FX19" i="1"/>
  <c r="FY19" i="1" s="1"/>
  <c r="GA19" i="1" s="1"/>
  <c r="FZ19" i="1"/>
  <c r="FX20" i="1"/>
  <c r="FY20" i="1" s="1"/>
  <c r="GA20" i="1" s="1"/>
  <c r="FZ20" i="1"/>
  <c r="FX22" i="1"/>
  <c r="FY22" i="1" s="1"/>
  <c r="GA22" i="1" s="1"/>
  <c r="FZ22" i="1"/>
  <c r="FX23" i="1"/>
  <c r="FY23" i="1" s="1"/>
  <c r="GA23" i="1" s="1"/>
  <c r="FZ23" i="1"/>
  <c r="FX24" i="1"/>
  <c r="FY24" i="1" s="1"/>
  <c r="GA24" i="1" s="1"/>
  <c r="FZ24" i="1"/>
  <c r="FX25" i="1"/>
  <c r="FY25" i="1" s="1"/>
  <c r="GA25" i="1" s="1"/>
  <c r="FZ25" i="1"/>
  <c r="FX26" i="1"/>
  <c r="FY26" i="1" s="1"/>
  <c r="GA26" i="1" s="1"/>
  <c r="FZ26" i="1"/>
  <c r="FX27" i="1"/>
  <c r="FY27" i="1" s="1"/>
  <c r="GA27" i="1" s="1"/>
  <c r="FZ27" i="1"/>
  <c r="FX28" i="1"/>
  <c r="FY28" i="1" s="1"/>
  <c r="GA28" i="1" s="1"/>
  <c r="FZ28" i="1"/>
  <c r="FX29" i="1"/>
  <c r="FY29" i="1" s="1"/>
  <c r="GA29" i="1" s="1"/>
  <c r="FZ29" i="1"/>
  <c r="FX30" i="1"/>
  <c r="FY30" i="1" s="1"/>
  <c r="GA30" i="1" s="1"/>
  <c r="FZ30" i="1"/>
  <c r="FX31" i="1"/>
  <c r="FY31" i="1" s="1"/>
  <c r="GA31" i="1" s="1"/>
  <c r="FZ31" i="1"/>
  <c r="FX32" i="1"/>
  <c r="FY32" i="1" s="1"/>
  <c r="GA32" i="1" s="1"/>
  <c r="FZ32" i="1"/>
  <c r="FX34" i="1"/>
  <c r="FY34" i="1" s="1"/>
  <c r="FZ34" i="1"/>
  <c r="GA34" i="1"/>
  <c r="FX35" i="1"/>
  <c r="FY35" i="1" s="1"/>
  <c r="GA35" i="1" s="1"/>
  <c r="FZ35" i="1"/>
  <c r="FX36" i="1"/>
  <c r="FY36" i="1" s="1"/>
  <c r="GA36" i="1" s="1"/>
  <c r="FZ36" i="1"/>
  <c r="FX37" i="1"/>
  <c r="FY37" i="1" s="1"/>
  <c r="GA37" i="1" s="1"/>
  <c r="FZ37" i="1"/>
  <c r="FX38" i="1"/>
  <c r="FY38" i="1" s="1"/>
  <c r="GA38" i="1" s="1"/>
  <c r="FZ38" i="1"/>
  <c r="FX39" i="1"/>
  <c r="FY39" i="1"/>
  <c r="GA39" i="1" s="1"/>
  <c r="FZ39" i="1"/>
  <c r="FX40" i="1"/>
  <c r="FY40" i="1" s="1"/>
  <c r="GA40" i="1" s="1"/>
  <c r="FZ40" i="1"/>
  <c r="FX41" i="1"/>
  <c r="FY41" i="1" s="1"/>
  <c r="GA41" i="1" s="1"/>
  <c r="FZ41" i="1"/>
  <c r="FX42" i="1"/>
  <c r="FY42" i="1" s="1"/>
  <c r="GA42" i="1" s="1"/>
  <c r="FZ42" i="1"/>
  <c r="FX43" i="1"/>
  <c r="FY43" i="1" s="1"/>
  <c r="GA43" i="1" s="1"/>
  <c r="FZ43" i="1"/>
  <c r="FX44" i="1"/>
  <c r="FY44" i="1" s="1"/>
  <c r="GA44" i="1" s="1"/>
  <c r="FZ44" i="1"/>
  <c r="FX45" i="1"/>
  <c r="FY45" i="1" s="1"/>
  <c r="GA45" i="1" s="1"/>
  <c r="FZ45" i="1"/>
  <c r="FX46" i="1"/>
  <c r="FY46" i="1" s="1"/>
  <c r="GA46" i="1" s="1"/>
  <c r="FZ46" i="1"/>
  <c r="FX47" i="1"/>
  <c r="FY47" i="1"/>
  <c r="GA47" i="1" s="1"/>
  <c r="FZ47" i="1"/>
  <c r="FX48" i="1"/>
  <c r="FY48" i="1" s="1"/>
  <c r="GA48" i="1" s="1"/>
  <c r="FZ48" i="1"/>
  <c r="FX49" i="1"/>
  <c r="FY49" i="1" s="1"/>
  <c r="GA49" i="1" s="1"/>
  <c r="FZ49" i="1"/>
  <c r="FX50" i="1"/>
  <c r="FY50" i="1" s="1"/>
  <c r="GA50" i="1" s="1"/>
  <c r="FZ50" i="1"/>
  <c r="FX51" i="1"/>
  <c r="FY51" i="1" s="1"/>
  <c r="GA51" i="1" s="1"/>
  <c r="FZ51" i="1"/>
  <c r="FX52" i="1"/>
  <c r="FY52" i="1" s="1"/>
  <c r="GA52" i="1" s="1"/>
  <c r="FZ52" i="1"/>
  <c r="FX53" i="1"/>
  <c r="FY53" i="1" s="1"/>
  <c r="GA53" i="1" s="1"/>
  <c r="FZ53" i="1"/>
  <c r="FX54" i="1"/>
  <c r="FY54" i="1" s="1"/>
  <c r="GA54" i="1" s="1"/>
  <c r="FZ54" i="1"/>
  <c r="FX55" i="1"/>
  <c r="FY55" i="1" s="1"/>
  <c r="GA55" i="1" s="1"/>
  <c r="FZ55" i="1"/>
  <c r="FX56" i="1"/>
  <c r="FY56" i="1" s="1"/>
  <c r="GA56" i="1" s="1"/>
  <c r="FZ56" i="1"/>
  <c r="FZ5" i="1"/>
  <c r="FX5" i="1"/>
  <c r="FY5" i="1" s="1"/>
  <c r="GA5" i="1" s="1"/>
  <c r="FS6" i="1"/>
  <c r="FT6" i="1" s="1"/>
  <c r="FV6" i="1" s="1"/>
  <c r="FU6" i="1"/>
  <c r="FS7" i="1"/>
  <c r="FT7" i="1" s="1"/>
  <c r="FV7" i="1" s="1"/>
  <c r="FU7" i="1"/>
  <c r="FS8" i="1"/>
  <c r="FT8" i="1" s="1"/>
  <c r="FV8" i="1" s="1"/>
  <c r="FU8" i="1"/>
  <c r="FS9" i="1"/>
  <c r="FT9" i="1" s="1"/>
  <c r="FV9" i="1" s="1"/>
  <c r="FU9" i="1"/>
  <c r="FS10" i="1"/>
  <c r="FT10" i="1" s="1"/>
  <c r="FV10" i="1" s="1"/>
  <c r="FU10" i="1"/>
  <c r="FS11" i="1"/>
  <c r="FT11" i="1" s="1"/>
  <c r="FV11" i="1" s="1"/>
  <c r="FU11" i="1"/>
  <c r="FS12" i="1"/>
  <c r="FT12" i="1" s="1"/>
  <c r="FV12" i="1" s="1"/>
  <c r="FU12" i="1"/>
  <c r="FS13" i="1"/>
  <c r="FT13" i="1" s="1"/>
  <c r="FV13" i="1" s="1"/>
  <c r="FU13" i="1"/>
  <c r="FS14" i="1"/>
  <c r="FT14" i="1" s="1"/>
  <c r="FV14" i="1" s="1"/>
  <c r="FU14" i="1"/>
  <c r="FS15" i="1"/>
  <c r="FT15" i="1" s="1"/>
  <c r="FV15" i="1" s="1"/>
  <c r="FU15" i="1"/>
  <c r="FS16" i="1"/>
  <c r="FT16" i="1" s="1"/>
  <c r="FV16" i="1" s="1"/>
  <c r="FU16" i="1"/>
  <c r="FS17" i="1"/>
  <c r="FT17" i="1" s="1"/>
  <c r="FU17" i="1"/>
  <c r="FV17" i="1"/>
  <c r="FS18" i="1"/>
  <c r="FT18" i="1" s="1"/>
  <c r="FV18" i="1" s="1"/>
  <c r="FU18" i="1"/>
  <c r="FS19" i="1"/>
  <c r="FT19" i="1" s="1"/>
  <c r="FV19" i="1" s="1"/>
  <c r="FU19" i="1"/>
  <c r="FS20" i="1"/>
  <c r="FT20" i="1" s="1"/>
  <c r="FV20" i="1" s="1"/>
  <c r="FU20" i="1"/>
  <c r="FS22" i="1"/>
  <c r="FT22" i="1" s="1"/>
  <c r="FV22" i="1" s="1"/>
  <c r="FU22" i="1"/>
  <c r="FS23" i="1"/>
  <c r="FT23" i="1" s="1"/>
  <c r="FV23" i="1" s="1"/>
  <c r="FU23" i="1"/>
  <c r="FS24" i="1"/>
  <c r="FT24" i="1" s="1"/>
  <c r="FV24" i="1" s="1"/>
  <c r="FU24" i="1"/>
  <c r="FS25" i="1"/>
  <c r="FT25" i="1" s="1"/>
  <c r="FV25" i="1" s="1"/>
  <c r="FU25" i="1"/>
  <c r="FS26" i="1"/>
  <c r="FT26" i="1" s="1"/>
  <c r="FV26" i="1" s="1"/>
  <c r="FU26" i="1"/>
  <c r="FS27" i="1"/>
  <c r="FT27" i="1" s="1"/>
  <c r="FV27" i="1" s="1"/>
  <c r="FU27" i="1"/>
  <c r="FS28" i="1"/>
  <c r="FT28" i="1" s="1"/>
  <c r="FV28" i="1" s="1"/>
  <c r="FU28" i="1"/>
  <c r="FS29" i="1"/>
  <c r="FT29" i="1" s="1"/>
  <c r="FV29" i="1" s="1"/>
  <c r="FU29" i="1"/>
  <c r="FS30" i="1"/>
  <c r="FT30" i="1" s="1"/>
  <c r="FV30" i="1" s="1"/>
  <c r="FU30" i="1"/>
  <c r="FS31" i="1"/>
  <c r="FT31" i="1" s="1"/>
  <c r="FV31" i="1" s="1"/>
  <c r="FU31" i="1"/>
  <c r="FS32" i="1"/>
  <c r="FT32" i="1" s="1"/>
  <c r="FV32" i="1" s="1"/>
  <c r="FU32" i="1"/>
  <c r="FS34" i="1"/>
  <c r="FT34" i="1" s="1"/>
  <c r="FV34" i="1" s="1"/>
  <c r="FU34" i="1"/>
  <c r="FS35" i="1"/>
  <c r="FT35" i="1" s="1"/>
  <c r="FV35" i="1" s="1"/>
  <c r="FU35" i="1"/>
  <c r="FS36" i="1"/>
  <c r="FT36" i="1" s="1"/>
  <c r="FV36" i="1" s="1"/>
  <c r="FU36" i="1"/>
  <c r="FS37" i="1"/>
  <c r="FT37" i="1" s="1"/>
  <c r="FV37" i="1" s="1"/>
  <c r="FU37" i="1"/>
  <c r="FS38" i="1"/>
  <c r="FT38" i="1" s="1"/>
  <c r="FV38" i="1" s="1"/>
  <c r="FU38" i="1"/>
  <c r="FS39" i="1"/>
  <c r="FT39" i="1" s="1"/>
  <c r="FV39" i="1" s="1"/>
  <c r="FU39" i="1"/>
  <c r="FS40" i="1"/>
  <c r="FT40" i="1" s="1"/>
  <c r="FV40" i="1" s="1"/>
  <c r="FU40" i="1"/>
  <c r="FS41" i="1"/>
  <c r="FT41" i="1" s="1"/>
  <c r="FV41" i="1" s="1"/>
  <c r="FU41" i="1"/>
  <c r="FS42" i="1"/>
  <c r="FT42" i="1" s="1"/>
  <c r="FV42" i="1" s="1"/>
  <c r="FU42" i="1"/>
  <c r="FS43" i="1"/>
  <c r="FT43" i="1" s="1"/>
  <c r="FV43" i="1" s="1"/>
  <c r="FU43" i="1"/>
  <c r="FS44" i="1"/>
  <c r="FT44" i="1" s="1"/>
  <c r="FV44" i="1" s="1"/>
  <c r="FU44" i="1"/>
  <c r="FS45" i="1"/>
  <c r="FT45" i="1" s="1"/>
  <c r="FV45" i="1" s="1"/>
  <c r="FU45" i="1"/>
  <c r="FS46" i="1"/>
  <c r="FT46" i="1" s="1"/>
  <c r="FV46" i="1" s="1"/>
  <c r="FU46" i="1"/>
  <c r="FS47" i="1"/>
  <c r="FT47" i="1" s="1"/>
  <c r="FV47" i="1" s="1"/>
  <c r="FU47" i="1"/>
  <c r="FS48" i="1"/>
  <c r="FT48" i="1" s="1"/>
  <c r="FV48" i="1" s="1"/>
  <c r="FU48" i="1"/>
  <c r="FS49" i="1"/>
  <c r="FT49" i="1" s="1"/>
  <c r="FV49" i="1" s="1"/>
  <c r="FU49" i="1"/>
  <c r="FS50" i="1"/>
  <c r="FT50" i="1" s="1"/>
  <c r="FV50" i="1" s="1"/>
  <c r="FU50" i="1"/>
  <c r="FS51" i="1"/>
  <c r="FT51" i="1" s="1"/>
  <c r="FV51" i="1" s="1"/>
  <c r="FU51" i="1"/>
  <c r="FS52" i="1"/>
  <c r="FT52" i="1" s="1"/>
  <c r="FV52" i="1" s="1"/>
  <c r="FU52" i="1"/>
  <c r="FS53" i="1"/>
  <c r="FT53" i="1" s="1"/>
  <c r="FV53" i="1" s="1"/>
  <c r="FU53" i="1"/>
  <c r="FS54" i="1"/>
  <c r="FT54" i="1" s="1"/>
  <c r="FV54" i="1" s="1"/>
  <c r="FU54" i="1"/>
  <c r="FS55" i="1"/>
  <c r="FT55" i="1" s="1"/>
  <c r="FV55" i="1" s="1"/>
  <c r="FU55" i="1"/>
  <c r="FS56" i="1"/>
  <c r="FT56" i="1" s="1"/>
  <c r="FV56" i="1" s="1"/>
  <c r="FU56" i="1"/>
  <c r="FU5" i="1"/>
  <c r="FS5" i="1"/>
  <c r="FT5" i="1" s="1"/>
  <c r="FV5" i="1" s="1"/>
  <c r="FN6" i="1"/>
  <c r="FO6" i="1" s="1"/>
  <c r="FQ6" i="1" s="1"/>
  <c r="FP6" i="1"/>
  <c r="FN7" i="1"/>
  <c r="FO7" i="1" s="1"/>
  <c r="FQ7" i="1" s="1"/>
  <c r="FP7" i="1"/>
  <c r="FN8" i="1"/>
  <c r="FO8" i="1" s="1"/>
  <c r="FQ8" i="1" s="1"/>
  <c r="FP8" i="1"/>
  <c r="FN9" i="1"/>
  <c r="FO9" i="1" s="1"/>
  <c r="FQ9" i="1" s="1"/>
  <c r="FP9" i="1"/>
  <c r="FN10" i="1"/>
  <c r="FO10" i="1" s="1"/>
  <c r="FQ10" i="1" s="1"/>
  <c r="FP10" i="1"/>
  <c r="FN11" i="1"/>
  <c r="FO11" i="1" s="1"/>
  <c r="FQ11" i="1" s="1"/>
  <c r="FP11" i="1"/>
  <c r="FN12" i="1"/>
  <c r="FO12" i="1" s="1"/>
  <c r="FQ12" i="1" s="1"/>
  <c r="FP12" i="1"/>
  <c r="FN13" i="1"/>
  <c r="FO13" i="1" s="1"/>
  <c r="FQ13" i="1" s="1"/>
  <c r="FP13" i="1"/>
  <c r="FN14" i="1"/>
  <c r="FO14" i="1" s="1"/>
  <c r="FQ14" i="1" s="1"/>
  <c r="FP14" i="1"/>
  <c r="FN15" i="1"/>
  <c r="FO15" i="1" s="1"/>
  <c r="FQ15" i="1" s="1"/>
  <c r="FP15" i="1"/>
  <c r="FN16" i="1"/>
  <c r="FO16" i="1" s="1"/>
  <c r="FQ16" i="1" s="1"/>
  <c r="FP16" i="1"/>
  <c r="FN17" i="1"/>
  <c r="FO17" i="1" s="1"/>
  <c r="FQ17" i="1" s="1"/>
  <c r="FP17" i="1"/>
  <c r="FN18" i="1"/>
  <c r="FO18" i="1" s="1"/>
  <c r="FQ18" i="1" s="1"/>
  <c r="FP18" i="1"/>
  <c r="FN19" i="1"/>
  <c r="FO19" i="1" s="1"/>
  <c r="FQ19" i="1" s="1"/>
  <c r="FP19" i="1"/>
  <c r="FN20" i="1"/>
  <c r="FO20" i="1" s="1"/>
  <c r="FQ20" i="1" s="1"/>
  <c r="FP20" i="1"/>
  <c r="FN22" i="1"/>
  <c r="FO22" i="1" s="1"/>
  <c r="FQ22" i="1" s="1"/>
  <c r="FP22" i="1"/>
  <c r="FN23" i="1"/>
  <c r="FO23" i="1" s="1"/>
  <c r="FQ23" i="1" s="1"/>
  <c r="FP23" i="1"/>
  <c r="FN24" i="1"/>
  <c r="FO24" i="1" s="1"/>
  <c r="FQ24" i="1" s="1"/>
  <c r="FP24" i="1"/>
  <c r="FN25" i="1"/>
  <c r="FO25" i="1" s="1"/>
  <c r="FQ25" i="1" s="1"/>
  <c r="FP25" i="1"/>
  <c r="FN26" i="1"/>
  <c r="FO26" i="1" s="1"/>
  <c r="FQ26" i="1" s="1"/>
  <c r="FP26" i="1"/>
  <c r="FN27" i="1"/>
  <c r="FO27" i="1" s="1"/>
  <c r="FQ27" i="1" s="1"/>
  <c r="FP27" i="1"/>
  <c r="FN28" i="1"/>
  <c r="FO28" i="1" s="1"/>
  <c r="FQ28" i="1" s="1"/>
  <c r="FP28" i="1"/>
  <c r="FN29" i="1"/>
  <c r="FO29" i="1" s="1"/>
  <c r="FQ29" i="1" s="1"/>
  <c r="FP29" i="1"/>
  <c r="FN30" i="1"/>
  <c r="FO30" i="1" s="1"/>
  <c r="FQ30" i="1" s="1"/>
  <c r="FP30" i="1"/>
  <c r="FN31" i="1"/>
  <c r="FO31" i="1" s="1"/>
  <c r="FQ31" i="1" s="1"/>
  <c r="FP31" i="1"/>
  <c r="FN32" i="1"/>
  <c r="FO32" i="1" s="1"/>
  <c r="FQ32" i="1" s="1"/>
  <c r="FP32" i="1"/>
  <c r="FN34" i="1"/>
  <c r="FO34" i="1" s="1"/>
  <c r="FQ34" i="1" s="1"/>
  <c r="FP34" i="1"/>
  <c r="FN35" i="1"/>
  <c r="FO35" i="1" s="1"/>
  <c r="FQ35" i="1" s="1"/>
  <c r="FP35" i="1"/>
  <c r="FN36" i="1"/>
  <c r="FO36" i="1" s="1"/>
  <c r="FQ36" i="1" s="1"/>
  <c r="FP36" i="1"/>
  <c r="FN37" i="1"/>
  <c r="FO37" i="1" s="1"/>
  <c r="FQ37" i="1" s="1"/>
  <c r="FP37" i="1"/>
  <c r="FN38" i="1"/>
  <c r="FO38" i="1" s="1"/>
  <c r="FQ38" i="1" s="1"/>
  <c r="FP38" i="1"/>
  <c r="FN39" i="1"/>
  <c r="FO39" i="1" s="1"/>
  <c r="FQ39" i="1" s="1"/>
  <c r="FP39" i="1"/>
  <c r="FN40" i="1"/>
  <c r="FO40" i="1" s="1"/>
  <c r="FQ40" i="1" s="1"/>
  <c r="FP40" i="1"/>
  <c r="FN41" i="1"/>
  <c r="FO41" i="1" s="1"/>
  <c r="FQ41" i="1" s="1"/>
  <c r="FP41" i="1"/>
  <c r="FN42" i="1"/>
  <c r="FO42" i="1" s="1"/>
  <c r="FQ42" i="1" s="1"/>
  <c r="FP42" i="1"/>
  <c r="FN43" i="1"/>
  <c r="FO43" i="1" s="1"/>
  <c r="FQ43" i="1" s="1"/>
  <c r="FP43" i="1"/>
  <c r="FN44" i="1"/>
  <c r="FO44" i="1" s="1"/>
  <c r="FQ44" i="1" s="1"/>
  <c r="FP44" i="1"/>
  <c r="FN45" i="1"/>
  <c r="FO45" i="1" s="1"/>
  <c r="FQ45" i="1" s="1"/>
  <c r="FP45" i="1"/>
  <c r="FN46" i="1"/>
  <c r="FO46" i="1" s="1"/>
  <c r="FQ46" i="1" s="1"/>
  <c r="FP46" i="1"/>
  <c r="FN47" i="1"/>
  <c r="FO47" i="1" s="1"/>
  <c r="FQ47" i="1" s="1"/>
  <c r="FP47" i="1"/>
  <c r="FN48" i="1"/>
  <c r="FO48" i="1" s="1"/>
  <c r="FQ48" i="1" s="1"/>
  <c r="FP48" i="1"/>
  <c r="FN49" i="1"/>
  <c r="FO49" i="1" s="1"/>
  <c r="FQ49" i="1" s="1"/>
  <c r="FP49" i="1"/>
  <c r="FN50" i="1"/>
  <c r="FO50" i="1" s="1"/>
  <c r="FQ50" i="1" s="1"/>
  <c r="FP50" i="1"/>
  <c r="FN51" i="1"/>
  <c r="FO51" i="1" s="1"/>
  <c r="FQ51" i="1" s="1"/>
  <c r="FP51" i="1"/>
  <c r="FN52" i="1"/>
  <c r="FO52" i="1" s="1"/>
  <c r="FQ52" i="1" s="1"/>
  <c r="FP52" i="1"/>
  <c r="FN53" i="1"/>
  <c r="FO53" i="1" s="1"/>
  <c r="FQ53" i="1" s="1"/>
  <c r="FP53" i="1"/>
  <c r="FN54" i="1"/>
  <c r="FO54" i="1" s="1"/>
  <c r="FQ54" i="1" s="1"/>
  <c r="FP54" i="1"/>
  <c r="FN55" i="1"/>
  <c r="FO55" i="1" s="1"/>
  <c r="FQ55" i="1" s="1"/>
  <c r="FP55" i="1"/>
  <c r="FN56" i="1"/>
  <c r="FO56" i="1" s="1"/>
  <c r="FQ56" i="1" s="1"/>
  <c r="FP56" i="1"/>
  <c r="FP5" i="1"/>
  <c r="FN5" i="1"/>
  <c r="FO5" i="1" s="1"/>
  <c r="FQ5" i="1" s="1"/>
  <c r="FI6" i="1"/>
  <c r="FJ6" i="1" s="1"/>
  <c r="FL6" i="1" s="1"/>
  <c r="FK6" i="1"/>
  <c r="FI7" i="1"/>
  <c r="FJ7" i="1" s="1"/>
  <c r="FL7" i="1" s="1"/>
  <c r="FK7" i="1"/>
  <c r="FI8" i="1"/>
  <c r="FJ8" i="1" s="1"/>
  <c r="FL8" i="1" s="1"/>
  <c r="FK8" i="1"/>
  <c r="FI9" i="1"/>
  <c r="FJ9" i="1" s="1"/>
  <c r="FL9" i="1" s="1"/>
  <c r="FK9" i="1"/>
  <c r="FI10" i="1"/>
  <c r="FJ10" i="1" s="1"/>
  <c r="FL10" i="1" s="1"/>
  <c r="FK10" i="1"/>
  <c r="FI11" i="1"/>
  <c r="FJ11" i="1" s="1"/>
  <c r="FL11" i="1" s="1"/>
  <c r="FK11" i="1"/>
  <c r="FI12" i="1"/>
  <c r="FJ12" i="1" s="1"/>
  <c r="FL12" i="1" s="1"/>
  <c r="FK12" i="1"/>
  <c r="FI13" i="1"/>
  <c r="FJ13" i="1" s="1"/>
  <c r="FL13" i="1" s="1"/>
  <c r="FK13" i="1"/>
  <c r="FI14" i="1"/>
  <c r="FJ14" i="1" s="1"/>
  <c r="FL14" i="1" s="1"/>
  <c r="FK14" i="1"/>
  <c r="FI15" i="1"/>
  <c r="FJ15" i="1" s="1"/>
  <c r="FL15" i="1" s="1"/>
  <c r="FK15" i="1"/>
  <c r="FI16" i="1"/>
  <c r="FJ16" i="1" s="1"/>
  <c r="FL16" i="1" s="1"/>
  <c r="FK16" i="1"/>
  <c r="FI17" i="1"/>
  <c r="FJ17" i="1" s="1"/>
  <c r="FL17" i="1" s="1"/>
  <c r="FK17" i="1"/>
  <c r="FI18" i="1"/>
  <c r="FJ18" i="1" s="1"/>
  <c r="FL18" i="1" s="1"/>
  <c r="FK18" i="1"/>
  <c r="FI19" i="1"/>
  <c r="FJ19" i="1" s="1"/>
  <c r="FL19" i="1" s="1"/>
  <c r="FK19" i="1"/>
  <c r="FI20" i="1"/>
  <c r="FJ20" i="1" s="1"/>
  <c r="FL20" i="1" s="1"/>
  <c r="FK20" i="1"/>
  <c r="FI22" i="1"/>
  <c r="FJ22" i="1" s="1"/>
  <c r="FL22" i="1" s="1"/>
  <c r="FK22" i="1"/>
  <c r="FI23" i="1"/>
  <c r="FJ23" i="1" s="1"/>
  <c r="FL23" i="1" s="1"/>
  <c r="FK23" i="1"/>
  <c r="FI24" i="1"/>
  <c r="FJ24" i="1" s="1"/>
  <c r="FL24" i="1" s="1"/>
  <c r="FK24" i="1"/>
  <c r="FI25" i="1"/>
  <c r="FJ25" i="1" s="1"/>
  <c r="FL25" i="1" s="1"/>
  <c r="FK25" i="1"/>
  <c r="FI26" i="1"/>
  <c r="FJ26" i="1" s="1"/>
  <c r="FL26" i="1" s="1"/>
  <c r="FK26" i="1"/>
  <c r="FI27" i="1"/>
  <c r="FJ27" i="1" s="1"/>
  <c r="FL27" i="1" s="1"/>
  <c r="FK27" i="1"/>
  <c r="FI28" i="1"/>
  <c r="FJ28" i="1" s="1"/>
  <c r="FL28" i="1" s="1"/>
  <c r="FK28" i="1"/>
  <c r="FI29" i="1"/>
  <c r="FJ29" i="1" s="1"/>
  <c r="FL29" i="1" s="1"/>
  <c r="FK29" i="1"/>
  <c r="FI30" i="1"/>
  <c r="FJ30" i="1" s="1"/>
  <c r="FL30" i="1" s="1"/>
  <c r="FK30" i="1"/>
  <c r="FI31" i="1"/>
  <c r="FJ31" i="1" s="1"/>
  <c r="FL31" i="1" s="1"/>
  <c r="FK31" i="1"/>
  <c r="FI32" i="1"/>
  <c r="FJ32" i="1" s="1"/>
  <c r="FL32" i="1" s="1"/>
  <c r="FK32" i="1"/>
  <c r="FI34" i="1"/>
  <c r="FJ34" i="1" s="1"/>
  <c r="FL34" i="1" s="1"/>
  <c r="FK34" i="1"/>
  <c r="FI35" i="1"/>
  <c r="FJ35" i="1" s="1"/>
  <c r="FL35" i="1" s="1"/>
  <c r="FK35" i="1"/>
  <c r="FI36" i="1"/>
  <c r="FJ36" i="1" s="1"/>
  <c r="FL36" i="1" s="1"/>
  <c r="FK36" i="1"/>
  <c r="FI37" i="1"/>
  <c r="FJ37" i="1" s="1"/>
  <c r="FL37" i="1" s="1"/>
  <c r="FK37" i="1"/>
  <c r="FI38" i="1"/>
  <c r="FJ38" i="1" s="1"/>
  <c r="FL38" i="1" s="1"/>
  <c r="FK38" i="1"/>
  <c r="FI39" i="1"/>
  <c r="FJ39" i="1" s="1"/>
  <c r="FL39" i="1" s="1"/>
  <c r="FK39" i="1"/>
  <c r="FI40" i="1"/>
  <c r="FJ40" i="1" s="1"/>
  <c r="FL40" i="1" s="1"/>
  <c r="FK40" i="1"/>
  <c r="FI41" i="1"/>
  <c r="FJ41" i="1" s="1"/>
  <c r="FL41" i="1" s="1"/>
  <c r="FK41" i="1"/>
  <c r="FI42" i="1"/>
  <c r="FJ42" i="1" s="1"/>
  <c r="FL42" i="1" s="1"/>
  <c r="FK42" i="1"/>
  <c r="FI43" i="1"/>
  <c r="FJ43" i="1" s="1"/>
  <c r="FL43" i="1" s="1"/>
  <c r="FK43" i="1"/>
  <c r="FI44" i="1"/>
  <c r="FJ44" i="1" s="1"/>
  <c r="FL44" i="1" s="1"/>
  <c r="FK44" i="1"/>
  <c r="FI45" i="1"/>
  <c r="FJ45" i="1" s="1"/>
  <c r="FL45" i="1" s="1"/>
  <c r="FK45" i="1"/>
  <c r="FI46" i="1"/>
  <c r="FJ46" i="1" s="1"/>
  <c r="FL46" i="1" s="1"/>
  <c r="FK46" i="1"/>
  <c r="FI47" i="1"/>
  <c r="FJ47" i="1" s="1"/>
  <c r="FL47" i="1" s="1"/>
  <c r="FK47" i="1"/>
  <c r="FI48" i="1"/>
  <c r="FJ48" i="1" s="1"/>
  <c r="FL48" i="1" s="1"/>
  <c r="FK48" i="1"/>
  <c r="FI49" i="1"/>
  <c r="FJ49" i="1" s="1"/>
  <c r="FL49" i="1" s="1"/>
  <c r="FK49" i="1"/>
  <c r="FI50" i="1"/>
  <c r="FJ50" i="1" s="1"/>
  <c r="FL50" i="1" s="1"/>
  <c r="FK50" i="1"/>
  <c r="FI51" i="1"/>
  <c r="FJ51" i="1" s="1"/>
  <c r="FL51" i="1" s="1"/>
  <c r="FK51" i="1"/>
  <c r="FI52" i="1"/>
  <c r="FJ52" i="1" s="1"/>
  <c r="FL52" i="1" s="1"/>
  <c r="FK52" i="1"/>
  <c r="FI53" i="1"/>
  <c r="FJ53" i="1" s="1"/>
  <c r="FL53" i="1" s="1"/>
  <c r="FK53" i="1"/>
  <c r="FI54" i="1"/>
  <c r="FJ54" i="1" s="1"/>
  <c r="FL54" i="1" s="1"/>
  <c r="FK54" i="1"/>
  <c r="FI55" i="1"/>
  <c r="FJ55" i="1" s="1"/>
  <c r="FL55" i="1" s="1"/>
  <c r="FK55" i="1"/>
  <c r="FI56" i="1"/>
  <c r="FJ56" i="1" s="1"/>
  <c r="FL56" i="1" s="1"/>
  <c r="FK56" i="1"/>
  <c r="FK5" i="1"/>
  <c r="FI5" i="1"/>
  <c r="FJ5" i="1" s="1"/>
  <c r="FL5" i="1" s="1"/>
  <c r="FD6" i="1"/>
  <c r="FE6" i="1" s="1"/>
  <c r="FG6" i="1" s="1"/>
  <c r="FF6" i="1"/>
  <c r="FD7" i="1"/>
  <c r="FE7" i="1" s="1"/>
  <c r="FG7" i="1" s="1"/>
  <c r="FF7" i="1"/>
  <c r="FD8" i="1"/>
  <c r="FE8" i="1" s="1"/>
  <c r="FG8" i="1" s="1"/>
  <c r="FF8" i="1"/>
  <c r="FD9" i="1"/>
  <c r="FE9" i="1" s="1"/>
  <c r="FG9" i="1" s="1"/>
  <c r="FF9" i="1"/>
  <c r="FD10" i="1"/>
  <c r="FE10" i="1" s="1"/>
  <c r="FG10" i="1" s="1"/>
  <c r="FF10" i="1"/>
  <c r="FD11" i="1"/>
  <c r="FE11" i="1" s="1"/>
  <c r="FG11" i="1" s="1"/>
  <c r="FF11" i="1"/>
  <c r="FD12" i="1"/>
  <c r="FE12" i="1"/>
  <c r="FG12" i="1" s="1"/>
  <c r="FF12" i="1"/>
  <c r="FD13" i="1"/>
  <c r="FE13" i="1" s="1"/>
  <c r="FG13" i="1" s="1"/>
  <c r="FF13" i="1"/>
  <c r="FD14" i="1"/>
  <c r="FE14" i="1" s="1"/>
  <c r="FG14" i="1" s="1"/>
  <c r="FF14" i="1"/>
  <c r="FD15" i="1"/>
  <c r="FE15" i="1" s="1"/>
  <c r="FG15" i="1" s="1"/>
  <c r="FF15" i="1"/>
  <c r="FD16" i="1"/>
  <c r="FE16" i="1" s="1"/>
  <c r="FG16" i="1" s="1"/>
  <c r="FF16" i="1"/>
  <c r="FD17" i="1"/>
  <c r="FE17" i="1" s="1"/>
  <c r="FG17" i="1" s="1"/>
  <c r="FF17" i="1"/>
  <c r="FD18" i="1"/>
  <c r="FE18" i="1" s="1"/>
  <c r="FG18" i="1" s="1"/>
  <c r="FF18" i="1"/>
  <c r="FD19" i="1"/>
  <c r="FE19" i="1" s="1"/>
  <c r="FG19" i="1" s="1"/>
  <c r="FF19" i="1"/>
  <c r="FD20" i="1"/>
  <c r="FE20" i="1" s="1"/>
  <c r="FG20" i="1" s="1"/>
  <c r="FF20" i="1"/>
  <c r="FD22" i="1"/>
  <c r="FE22" i="1" s="1"/>
  <c r="FG22" i="1" s="1"/>
  <c r="FF22" i="1"/>
  <c r="FD23" i="1"/>
  <c r="FE23" i="1" s="1"/>
  <c r="FG23" i="1" s="1"/>
  <c r="FF23" i="1"/>
  <c r="FD24" i="1"/>
  <c r="FE24" i="1" s="1"/>
  <c r="FG24" i="1" s="1"/>
  <c r="FF24" i="1"/>
  <c r="FD25" i="1"/>
  <c r="FE25" i="1" s="1"/>
  <c r="FG25" i="1" s="1"/>
  <c r="FF25" i="1"/>
  <c r="FD26" i="1"/>
  <c r="FE26" i="1" s="1"/>
  <c r="FG26" i="1" s="1"/>
  <c r="FF26" i="1"/>
  <c r="FD27" i="1"/>
  <c r="FE27" i="1" s="1"/>
  <c r="FG27" i="1" s="1"/>
  <c r="FF27" i="1"/>
  <c r="FD28" i="1"/>
  <c r="FE28" i="1" s="1"/>
  <c r="FG28" i="1" s="1"/>
  <c r="FF28" i="1"/>
  <c r="FD29" i="1"/>
  <c r="FE29" i="1" s="1"/>
  <c r="FG29" i="1" s="1"/>
  <c r="FF29" i="1"/>
  <c r="FD30" i="1"/>
  <c r="FE30" i="1" s="1"/>
  <c r="FG30" i="1" s="1"/>
  <c r="FF30" i="1"/>
  <c r="FD31" i="1"/>
  <c r="FE31" i="1" s="1"/>
  <c r="FG31" i="1" s="1"/>
  <c r="FF31" i="1"/>
  <c r="FD32" i="1"/>
  <c r="FE32" i="1" s="1"/>
  <c r="FG32" i="1" s="1"/>
  <c r="FF32" i="1"/>
  <c r="FD34" i="1"/>
  <c r="FE34" i="1" s="1"/>
  <c r="FG34" i="1" s="1"/>
  <c r="FF34" i="1"/>
  <c r="FD35" i="1"/>
  <c r="FE35" i="1" s="1"/>
  <c r="FG35" i="1" s="1"/>
  <c r="FF35" i="1"/>
  <c r="FD36" i="1"/>
  <c r="FE36" i="1" s="1"/>
  <c r="FG36" i="1" s="1"/>
  <c r="FF36" i="1"/>
  <c r="FD37" i="1"/>
  <c r="FE37" i="1" s="1"/>
  <c r="FG37" i="1" s="1"/>
  <c r="FF37" i="1"/>
  <c r="FD38" i="1"/>
  <c r="FE38" i="1" s="1"/>
  <c r="FG38" i="1" s="1"/>
  <c r="FF38" i="1"/>
  <c r="FD39" i="1"/>
  <c r="FE39" i="1" s="1"/>
  <c r="FG39" i="1" s="1"/>
  <c r="FF39" i="1"/>
  <c r="FD40" i="1"/>
  <c r="FE40" i="1" s="1"/>
  <c r="FG40" i="1" s="1"/>
  <c r="FF40" i="1"/>
  <c r="FD41" i="1"/>
  <c r="FE41" i="1" s="1"/>
  <c r="FG41" i="1" s="1"/>
  <c r="FF41" i="1"/>
  <c r="FD42" i="1"/>
  <c r="FE42" i="1" s="1"/>
  <c r="FG42" i="1" s="1"/>
  <c r="FF42" i="1"/>
  <c r="FD43" i="1"/>
  <c r="FE43" i="1" s="1"/>
  <c r="FG43" i="1" s="1"/>
  <c r="FF43" i="1"/>
  <c r="FD44" i="1"/>
  <c r="FE44" i="1" s="1"/>
  <c r="FG44" i="1" s="1"/>
  <c r="FF44" i="1"/>
  <c r="FD45" i="1"/>
  <c r="FE45" i="1" s="1"/>
  <c r="FG45" i="1" s="1"/>
  <c r="FF45" i="1"/>
  <c r="FD46" i="1"/>
  <c r="FE46" i="1" s="1"/>
  <c r="FG46" i="1" s="1"/>
  <c r="FF46" i="1"/>
  <c r="FD47" i="1"/>
  <c r="FE47" i="1" s="1"/>
  <c r="FG47" i="1" s="1"/>
  <c r="FF47" i="1"/>
  <c r="FD48" i="1"/>
  <c r="FE48" i="1" s="1"/>
  <c r="FG48" i="1" s="1"/>
  <c r="FF48" i="1"/>
  <c r="FD49" i="1"/>
  <c r="FE49" i="1" s="1"/>
  <c r="FG49" i="1" s="1"/>
  <c r="FF49" i="1"/>
  <c r="FD50" i="1"/>
  <c r="FE50" i="1" s="1"/>
  <c r="FG50" i="1" s="1"/>
  <c r="FF50" i="1"/>
  <c r="FD51" i="1"/>
  <c r="FE51" i="1" s="1"/>
  <c r="FG51" i="1" s="1"/>
  <c r="FF51" i="1"/>
  <c r="FD52" i="1"/>
  <c r="FE52" i="1" s="1"/>
  <c r="FG52" i="1" s="1"/>
  <c r="FF52" i="1"/>
  <c r="FD53" i="1"/>
  <c r="FE53" i="1" s="1"/>
  <c r="FG53" i="1" s="1"/>
  <c r="FF53" i="1"/>
  <c r="FD54" i="1"/>
  <c r="FE54" i="1" s="1"/>
  <c r="FG54" i="1" s="1"/>
  <c r="FF54" i="1"/>
  <c r="FD55" i="1"/>
  <c r="FE55" i="1" s="1"/>
  <c r="FG55" i="1" s="1"/>
  <c r="FF55" i="1"/>
  <c r="FD56" i="1"/>
  <c r="FE56" i="1" s="1"/>
  <c r="FG56" i="1" s="1"/>
  <c r="FF56" i="1"/>
  <c r="FF5" i="1"/>
  <c r="FD5" i="1"/>
  <c r="FE5" i="1" s="1"/>
  <c r="FG5" i="1" s="1"/>
  <c r="EY6" i="1"/>
  <c r="EZ6" i="1" s="1"/>
  <c r="FB6" i="1" s="1"/>
  <c r="FA6" i="1"/>
  <c r="EY7" i="1"/>
  <c r="EZ7" i="1" s="1"/>
  <c r="FB7" i="1" s="1"/>
  <c r="FA7" i="1"/>
  <c r="EY8" i="1"/>
  <c r="EZ8" i="1" s="1"/>
  <c r="FB8" i="1" s="1"/>
  <c r="FA8" i="1"/>
  <c r="EY9" i="1"/>
  <c r="EZ9" i="1" s="1"/>
  <c r="FB9" i="1" s="1"/>
  <c r="FA9" i="1"/>
  <c r="EY10" i="1"/>
  <c r="EZ10" i="1" s="1"/>
  <c r="FB10" i="1" s="1"/>
  <c r="FA10" i="1"/>
  <c r="EY11" i="1"/>
  <c r="EZ11" i="1" s="1"/>
  <c r="FB11" i="1" s="1"/>
  <c r="FA11" i="1"/>
  <c r="EY12" i="1"/>
  <c r="EZ12" i="1" s="1"/>
  <c r="FB12" i="1" s="1"/>
  <c r="FA12" i="1"/>
  <c r="EY13" i="1"/>
  <c r="EZ13" i="1" s="1"/>
  <c r="FB13" i="1" s="1"/>
  <c r="FA13" i="1"/>
  <c r="EY14" i="1"/>
  <c r="EZ14" i="1" s="1"/>
  <c r="FB14" i="1" s="1"/>
  <c r="FA14" i="1"/>
  <c r="EY15" i="1"/>
  <c r="EZ15" i="1" s="1"/>
  <c r="FB15" i="1" s="1"/>
  <c r="FA15" i="1"/>
  <c r="EY16" i="1"/>
  <c r="EZ16" i="1" s="1"/>
  <c r="FB16" i="1" s="1"/>
  <c r="FA16" i="1"/>
  <c r="EY17" i="1"/>
  <c r="EZ17" i="1" s="1"/>
  <c r="FB17" i="1" s="1"/>
  <c r="FA17" i="1"/>
  <c r="EY18" i="1"/>
  <c r="EZ18" i="1" s="1"/>
  <c r="FB18" i="1" s="1"/>
  <c r="FA18" i="1"/>
  <c r="EY19" i="1"/>
  <c r="EZ19" i="1" s="1"/>
  <c r="FB19" i="1" s="1"/>
  <c r="FA19" i="1"/>
  <c r="EY20" i="1"/>
  <c r="EZ20" i="1" s="1"/>
  <c r="FB20" i="1" s="1"/>
  <c r="FA20" i="1"/>
  <c r="EY22" i="1"/>
  <c r="EZ22" i="1" s="1"/>
  <c r="FB22" i="1" s="1"/>
  <c r="FA22" i="1"/>
  <c r="EY23" i="1"/>
  <c r="EZ23" i="1" s="1"/>
  <c r="FB23" i="1" s="1"/>
  <c r="FA23" i="1"/>
  <c r="EY24" i="1"/>
  <c r="EZ24" i="1" s="1"/>
  <c r="FB24" i="1" s="1"/>
  <c r="FA24" i="1"/>
  <c r="EY25" i="1"/>
  <c r="EZ25" i="1" s="1"/>
  <c r="FB25" i="1" s="1"/>
  <c r="FA25" i="1"/>
  <c r="EY26" i="1"/>
  <c r="EZ26" i="1" s="1"/>
  <c r="FB26" i="1" s="1"/>
  <c r="FA26" i="1"/>
  <c r="EY27" i="1"/>
  <c r="EZ27" i="1" s="1"/>
  <c r="FB27" i="1" s="1"/>
  <c r="FA27" i="1"/>
  <c r="EY28" i="1"/>
  <c r="EZ28" i="1" s="1"/>
  <c r="FB28" i="1" s="1"/>
  <c r="FA28" i="1"/>
  <c r="EY29" i="1"/>
  <c r="EZ29" i="1" s="1"/>
  <c r="FB29" i="1" s="1"/>
  <c r="FA29" i="1"/>
  <c r="EY30" i="1"/>
  <c r="EZ30" i="1" s="1"/>
  <c r="FB30" i="1" s="1"/>
  <c r="FA30" i="1"/>
  <c r="EY31" i="1"/>
  <c r="EZ31" i="1" s="1"/>
  <c r="FB31" i="1" s="1"/>
  <c r="FA31" i="1"/>
  <c r="EY32" i="1"/>
  <c r="EZ32" i="1" s="1"/>
  <c r="FB32" i="1" s="1"/>
  <c r="FA32" i="1"/>
  <c r="EY34" i="1"/>
  <c r="EZ34" i="1" s="1"/>
  <c r="FB34" i="1" s="1"/>
  <c r="FA34" i="1"/>
  <c r="EY35" i="1"/>
  <c r="EZ35" i="1" s="1"/>
  <c r="FB35" i="1" s="1"/>
  <c r="FA35" i="1"/>
  <c r="EY36" i="1"/>
  <c r="EZ36" i="1" s="1"/>
  <c r="FB36" i="1" s="1"/>
  <c r="FA36" i="1"/>
  <c r="EY37" i="1"/>
  <c r="EZ37" i="1" s="1"/>
  <c r="FB37" i="1" s="1"/>
  <c r="FA37" i="1"/>
  <c r="EY38" i="1"/>
  <c r="EZ38" i="1" s="1"/>
  <c r="FB38" i="1" s="1"/>
  <c r="FA38" i="1"/>
  <c r="EY39" i="1"/>
  <c r="EZ39" i="1" s="1"/>
  <c r="FB39" i="1" s="1"/>
  <c r="FA39" i="1"/>
  <c r="EY40" i="1"/>
  <c r="EZ40" i="1" s="1"/>
  <c r="FB40" i="1" s="1"/>
  <c r="FA40" i="1"/>
  <c r="EY41" i="1"/>
  <c r="EZ41" i="1" s="1"/>
  <c r="FB41" i="1" s="1"/>
  <c r="FA41" i="1"/>
  <c r="EY42" i="1"/>
  <c r="EZ42" i="1" s="1"/>
  <c r="FB42" i="1" s="1"/>
  <c r="FA42" i="1"/>
  <c r="EY43" i="1"/>
  <c r="EZ43" i="1" s="1"/>
  <c r="FB43" i="1" s="1"/>
  <c r="FA43" i="1"/>
  <c r="EY44" i="1"/>
  <c r="EZ44" i="1" s="1"/>
  <c r="FB44" i="1" s="1"/>
  <c r="FA44" i="1"/>
  <c r="EY45" i="1"/>
  <c r="EZ45" i="1" s="1"/>
  <c r="FB45" i="1" s="1"/>
  <c r="FA45" i="1"/>
  <c r="EY46" i="1"/>
  <c r="EZ46" i="1" s="1"/>
  <c r="FB46" i="1" s="1"/>
  <c r="FA46" i="1"/>
  <c r="EY47" i="1"/>
  <c r="EZ47" i="1" s="1"/>
  <c r="FB47" i="1" s="1"/>
  <c r="FA47" i="1"/>
  <c r="EY48" i="1"/>
  <c r="EZ48" i="1" s="1"/>
  <c r="FB48" i="1" s="1"/>
  <c r="FA48" i="1"/>
  <c r="EY49" i="1"/>
  <c r="EZ49" i="1" s="1"/>
  <c r="FB49" i="1" s="1"/>
  <c r="FA49" i="1"/>
  <c r="EY50" i="1"/>
  <c r="EZ50" i="1" s="1"/>
  <c r="FB50" i="1" s="1"/>
  <c r="FA50" i="1"/>
  <c r="EY51" i="1"/>
  <c r="EZ51" i="1" s="1"/>
  <c r="FB51" i="1" s="1"/>
  <c r="FA51" i="1"/>
  <c r="EY52" i="1"/>
  <c r="EZ52" i="1" s="1"/>
  <c r="FB52" i="1" s="1"/>
  <c r="FA52" i="1"/>
  <c r="EY53" i="1"/>
  <c r="EZ53" i="1" s="1"/>
  <c r="FB53" i="1" s="1"/>
  <c r="FA53" i="1"/>
  <c r="EY54" i="1"/>
  <c r="EZ54" i="1" s="1"/>
  <c r="FB54" i="1" s="1"/>
  <c r="FA54" i="1"/>
  <c r="EY55" i="1"/>
  <c r="EZ55" i="1" s="1"/>
  <c r="FB55" i="1" s="1"/>
  <c r="FA55" i="1"/>
  <c r="EY56" i="1"/>
  <c r="EZ56" i="1" s="1"/>
  <c r="FB56" i="1" s="1"/>
  <c r="FA56" i="1"/>
  <c r="FA5" i="1"/>
  <c r="EY5" i="1"/>
  <c r="EZ5" i="1" s="1"/>
  <c r="FB5" i="1" s="1"/>
  <c r="ET6" i="1"/>
  <c r="EU6" i="1" s="1"/>
  <c r="EW6" i="1" s="1"/>
  <c r="EV6" i="1"/>
  <c r="ET7" i="1"/>
  <c r="EU7" i="1" s="1"/>
  <c r="EW7" i="1" s="1"/>
  <c r="EV7" i="1"/>
  <c r="ET8" i="1"/>
  <c r="EU8" i="1" s="1"/>
  <c r="EW8" i="1" s="1"/>
  <c r="EV8" i="1"/>
  <c r="ET9" i="1"/>
  <c r="EU9" i="1" s="1"/>
  <c r="EW9" i="1" s="1"/>
  <c r="EV9" i="1"/>
  <c r="ET10" i="1"/>
  <c r="EU10" i="1" s="1"/>
  <c r="EW10" i="1" s="1"/>
  <c r="EV10" i="1"/>
  <c r="ET11" i="1"/>
  <c r="EU11" i="1" s="1"/>
  <c r="EW11" i="1" s="1"/>
  <c r="EV11" i="1"/>
  <c r="ET12" i="1"/>
  <c r="EU12" i="1" s="1"/>
  <c r="EW12" i="1" s="1"/>
  <c r="EV12" i="1"/>
  <c r="ET13" i="1"/>
  <c r="EU13" i="1" s="1"/>
  <c r="EW13" i="1" s="1"/>
  <c r="EV13" i="1"/>
  <c r="ET14" i="1"/>
  <c r="EU14" i="1" s="1"/>
  <c r="EW14" i="1" s="1"/>
  <c r="EV14" i="1"/>
  <c r="ET15" i="1"/>
  <c r="EU15" i="1" s="1"/>
  <c r="EW15" i="1" s="1"/>
  <c r="EV15" i="1"/>
  <c r="ET16" i="1"/>
  <c r="EU16" i="1" s="1"/>
  <c r="EW16" i="1" s="1"/>
  <c r="EV16" i="1"/>
  <c r="ET17" i="1"/>
  <c r="EU17" i="1" s="1"/>
  <c r="EW17" i="1" s="1"/>
  <c r="EV17" i="1"/>
  <c r="ET18" i="1"/>
  <c r="EU18" i="1" s="1"/>
  <c r="EW18" i="1" s="1"/>
  <c r="EV18" i="1"/>
  <c r="ET19" i="1"/>
  <c r="EU19" i="1" s="1"/>
  <c r="EW19" i="1" s="1"/>
  <c r="EV19" i="1"/>
  <c r="ET20" i="1"/>
  <c r="EU20" i="1" s="1"/>
  <c r="EW20" i="1" s="1"/>
  <c r="EV20" i="1"/>
  <c r="ET22" i="1"/>
  <c r="EU22" i="1" s="1"/>
  <c r="EW22" i="1" s="1"/>
  <c r="EV22" i="1"/>
  <c r="ET23" i="1"/>
  <c r="EU23" i="1" s="1"/>
  <c r="EW23" i="1" s="1"/>
  <c r="EV23" i="1"/>
  <c r="ET24" i="1"/>
  <c r="EU24" i="1" s="1"/>
  <c r="EW24" i="1" s="1"/>
  <c r="EV24" i="1"/>
  <c r="ET25" i="1"/>
  <c r="EU25" i="1" s="1"/>
  <c r="EW25" i="1" s="1"/>
  <c r="EV25" i="1"/>
  <c r="ET26" i="1"/>
  <c r="EU26" i="1" s="1"/>
  <c r="EW26" i="1" s="1"/>
  <c r="EV26" i="1"/>
  <c r="ET27" i="1"/>
  <c r="EU27" i="1" s="1"/>
  <c r="EW27" i="1" s="1"/>
  <c r="EV27" i="1"/>
  <c r="ET28" i="1"/>
  <c r="EU28" i="1" s="1"/>
  <c r="EW28" i="1" s="1"/>
  <c r="EV28" i="1"/>
  <c r="ET29" i="1"/>
  <c r="EU29" i="1" s="1"/>
  <c r="EW29" i="1" s="1"/>
  <c r="EV29" i="1"/>
  <c r="ET30" i="1"/>
  <c r="EU30" i="1" s="1"/>
  <c r="EW30" i="1" s="1"/>
  <c r="EV30" i="1"/>
  <c r="ET31" i="1"/>
  <c r="EU31" i="1" s="1"/>
  <c r="EW31" i="1" s="1"/>
  <c r="EV31" i="1"/>
  <c r="ET32" i="1"/>
  <c r="EU32" i="1" s="1"/>
  <c r="EW32" i="1" s="1"/>
  <c r="EV32" i="1"/>
  <c r="ET34" i="1"/>
  <c r="EU34" i="1" s="1"/>
  <c r="EW34" i="1" s="1"/>
  <c r="EV34" i="1"/>
  <c r="ET35" i="1"/>
  <c r="EU35" i="1" s="1"/>
  <c r="EW35" i="1" s="1"/>
  <c r="EV35" i="1"/>
  <c r="ET36" i="1"/>
  <c r="EU36" i="1" s="1"/>
  <c r="EW36" i="1" s="1"/>
  <c r="EV36" i="1"/>
  <c r="ET37" i="1"/>
  <c r="EU37" i="1" s="1"/>
  <c r="EW37" i="1" s="1"/>
  <c r="EV37" i="1"/>
  <c r="ET38" i="1"/>
  <c r="EU38" i="1" s="1"/>
  <c r="EW38" i="1" s="1"/>
  <c r="EV38" i="1"/>
  <c r="ET39" i="1"/>
  <c r="EU39" i="1" s="1"/>
  <c r="EW39" i="1" s="1"/>
  <c r="EV39" i="1"/>
  <c r="ET40" i="1"/>
  <c r="EU40" i="1" s="1"/>
  <c r="EW40" i="1" s="1"/>
  <c r="EV40" i="1"/>
  <c r="ET41" i="1"/>
  <c r="EU41" i="1" s="1"/>
  <c r="EW41" i="1" s="1"/>
  <c r="EV41" i="1"/>
  <c r="ET42" i="1"/>
  <c r="EU42" i="1" s="1"/>
  <c r="EW42" i="1" s="1"/>
  <c r="EV42" i="1"/>
  <c r="ET43" i="1"/>
  <c r="EU43" i="1" s="1"/>
  <c r="EW43" i="1" s="1"/>
  <c r="EV43" i="1"/>
  <c r="ET44" i="1"/>
  <c r="EU44" i="1" s="1"/>
  <c r="EW44" i="1" s="1"/>
  <c r="EV44" i="1"/>
  <c r="ET45" i="1"/>
  <c r="EU45" i="1" s="1"/>
  <c r="EW45" i="1" s="1"/>
  <c r="EV45" i="1"/>
  <c r="ET46" i="1"/>
  <c r="EU46" i="1" s="1"/>
  <c r="EW46" i="1" s="1"/>
  <c r="EV46" i="1"/>
  <c r="ET47" i="1"/>
  <c r="EU47" i="1" s="1"/>
  <c r="EW47" i="1" s="1"/>
  <c r="EV47" i="1"/>
  <c r="ET48" i="1"/>
  <c r="EU48" i="1" s="1"/>
  <c r="EW48" i="1" s="1"/>
  <c r="EV48" i="1"/>
  <c r="ET49" i="1"/>
  <c r="EU49" i="1" s="1"/>
  <c r="EW49" i="1" s="1"/>
  <c r="EV49" i="1"/>
  <c r="ET50" i="1"/>
  <c r="EU50" i="1" s="1"/>
  <c r="EW50" i="1" s="1"/>
  <c r="EV50" i="1"/>
  <c r="ET51" i="1"/>
  <c r="EU51" i="1" s="1"/>
  <c r="EW51" i="1" s="1"/>
  <c r="EV51" i="1"/>
  <c r="ET52" i="1"/>
  <c r="EU52" i="1" s="1"/>
  <c r="EW52" i="1" s="1"/>
  <c r="EV52" i="1"/>
  <c r="ET53" i="1"/>
  <c r="EU53" i="1" s="1"/>
  <c r="EW53" i="1" s="1"/>
  <c r="EV53" i="1"/>
  <c r="ET54" i="1"/>
  <c r="EU54" i="1" s="1"/>
  <c r="EW54" i="1" s="1"/>
  <c r="EV54" i="1"/>
  <c r="ET55" i="1"/>
  <c r="EU55" i="1" s="1"/>
  <c r="EW55" i="1" s="1"/>
  <c r="EV55" i="1"/>
  <c r="ET56" i="1"/>
  <c r="EU56" i="1" s="1"/>
  <c r="EW56" i="1" s="1"/>
  <c r="EV56" i="1"/>
  <c r="EV5" i="1"/>
  <c r="ET5" i="1"/>
  <c r="EU5" i="1" s="1"/>
  <c r="EW5" i="1" s="1"/>
  <c r="EO6" i="1"/>
  <c r="EP6" i="1" s="1"/>
  <c r="ER6" i="1" s="1"/>
  <c r="EQ6" i="1"/>
  <c r="EO7" i="1"/>
  <c r="EP7" i="1" s="1"/>
  <c r="ER7" i="1" s="1"/>
  <c r="EQ7" i="1"/>
  <c r="EO8" i="1"/>
  <c r="EP8" i="1" s="1"/>
  <c r="ER8" i="1" s="1"/>
  <c r="EQ8" i="1"/>
  <c r="EO9" i="1"/>
  <c r="EP9" i="1" s="1"/>
  <c r="ER9" i="1" s="1"/>
  <c r="EQ9" i="1"/>
  <c r="EO10" i="1"/>
  <c r="EP10" i="1" s="1"/>
  <c r="ER10" i="1" s="1"/>
  <c r="EQ10" i="1"/>
  <c r="EO11" i="1"/>
  <c r="EP11" i="1" s="1"/>
  <c r="ER11" i="1" s="1"/>
  <c r="EQ11" i="1"/>
  <c r="EO12" i="1"/>
  <c r="EP12" i="1" s="1"/>
  <c r="ER12" i="1" s="1"/>
  <c r="EQ12" i="1"/>
  <c r="EO13" i="1"/>
  <c r="EP13" i="1" s="1"/>
  <c r="ER13" i="1" s="1"/>
  <c r="EQ13" i="1"/>
  <c r="EO14" i="1"/>
  <c r="EP14" i="1" s="1"/>
  <c r="ER14" i="1" s="1"/>
  <c r="EQ14" i="1"/>
  <c r="EO15" i="1"/>
  <c r="EP15" i="1" s="1"/>
  <c r="ER15" i="1" s="1"/>
  <c r="EQ15" i="1"/>
  <c r="EO16" i="1"/>
  <c r="EP16" i="1" s="1"/>
  <c r="ER16" i="1" s="1"/>
  <c r="EQ16" i="1"/>
  <c r="EO17" i="1"/>
  <c r="EP17" i="1" s="1"/>
  <c r="ER17" i="1" s="1"/>
  <c r="EQ17" i="1"/>
  <c r="EO18" i="1"/>
  <c r="EP18" i="1" s="1"/>
  <c r="ER18" i="1" s="1"/>
  <c r="EQ18" i="1"/>
  <c r="EO19" i="1"/>
  <c r="EP19" i="1" s="1"/>
  <c r="ER19" i="1" s="1"/>
  <c r="EQ19" i="1"/>
  <c r="EO20" i="1"/>
  <c r="EP20" i="1" s="1"/>
  <c r="ER20" i="1" s="1"/>
  <c r="EQ20" i="1"/>
  <c r="EO22" i="1"/>
  <c r="EP22" i="1" s="1"/>
  <c r="ER22" i="1" s="1"/>
  <c r="EQ22" i="1"/>
  <c r="EO23" i="1"/>
  <c r="EP23" i="1" s="1"/>
  <c r="ER23" i="1" s="1"/>
  <c r="EQ23" i="1"/>
  <c r="EO24" i="1"/>
  <c r="EP24" i="1" s="1"/>
  <c r="ER24" i="1" s="1"/>
  <c r="EQ24" i="1"/>
  <c r="EO25" i="1"/>
  <c r="EP25" i="1" s="1"/>
  <c r="ER25" i="1" s="1"/>
  <c r="EQ25" i="1"/>
  <c r="EO26" i="1"/>
  <c r="EP26" i="1" s="1"/>
  <c r="ER26" i="1" s="1"/>
  <c r="EQ26" i="1"/>
  <c r="EO27" i="1"/>
  <c r="EP27" i="1" s="1"/>
  <c r="ER27" i="1" s="1"/>
  <c r="EQ27" i="1"/>
  <c r="EO28" i="1"/>
  <c r="EP28" i="1" s="1"/>
  <c r="ER28" i="1" s="1"/>
  <c r="EQ28" i="1"/>
  <c r="EO29" i="1"/>
  <c r="EP29" i="1" s="1"/>
  <c r="ER29" i="1" s="1"/>
  <c r="EQ29" i="1"/>
  <c r="EO30" i="1"/>
  <c r="EP30" i="1" s="1"/>
  <c r="ER30" i="1" s="1"/>
  <c r="EQ30" i="1"/>
  <c r="EO31" i="1"/>
  <c r="EP31" i="1" s="1"/>
  <c r="ER31" i="1" s="1"/>
  <c r="EQ31" i="1"/>
  <c r="EO32" i="1"/>
  <c r="EP32" i="1" s="1"/>
  <c r="ER32" i="1" s="1"/>
  <c r="EQ32" i="1"/>
  <c r="EO34" i="1"/>
  <c r="EP34" i="1" s="1"/>
  <c r="ER34" i="1" s="1"/>
  <c r="EQ34" i="1"/>
  <c r="EO35" i="1"/>
  <c r="EP35" i="1" s="1"/>
  <c r="ER35" i="1" s="1"/>
  <c r="EQ35" i="1"/>
  <c r="EO36" i="1"/>
  <c r="EP36" i="1" s="1"/>
  <c r="ER36" i="1" s="1"/>
  <c r="EQ36" i="1"/>
  <c r="EO37" i="1"/>
  <c r="EP37" i="1" s="1"/>
  <c r="ER37" i="1" s="1"/>
  <c r="EQ37" i="1"/>
  <c r="EO38" i="1"/>
  <c r="EP38" i="1" s="1"/>
  <c r="ER38" i="1" s="1"/>
  <c r="EQ38" i="1"/>
  <c r="EO39" i="1"/>
  <c r="EP39" i="1" s="1"/>
  <c r="ER39" i="1" s="1"/>
  <c r="EQ39" i="1"/>
  <c r="EO40" i="1"/>
  <c r="EP40" i="1" s="1"/>
  <c r="ER40" i="1" s="1"/>
  <c r="EQ40" i="1"/>
  <c r="EO41" i="1"/>
  <c r="EP41" i="1" s="1"/>
  <c r="ER41" i="1" s="1"/>
  <c r="EQ41" i="1"/>
  <c r="EO42" i="1"/>
  <c r="EP42" i="1" s="1"/>
  <c r="ER42" i="1" s="1"/>
  <c r="EQ42" i="1"/>
  <c r="EO43" i="1"/>
  <c r="EP43" i="1" s="1"/>
  <c r="ER43" i="1" s="1"/>
  <c r="EQ43" i="1"/>
  <c r="EO44" i="1"/>
  <c r="EP44" i="1" s="1"/>
  <c r="ER44" i="1" s="1"/>
  <c r="EQ44" i="1"/>
  <c r="EO45" i="1"/>
  <c r="EP45" i="1" s="1"/>
  <c r="ER45" i="1" s="1"/>
  <c r="EQ45" i="1"/>
  <c r="EO46" i="1"/>
  <c r="EP46" i="1" s="1"/>
  <c r="ER46" i="1" s="1"/>
  <c r="EQ46" i="1"/>
  <c r="EO47" i="1"/>
  <c r="EP47" i="1" s="1"/>
  <c r="ER47" i="1" s="1"/>
  <c r="EQ47" i="1"/>
  <c r="EO48" i="1"/>
  <c r="EP48" i="1" s="1"/>
  <c r="ER48" i="1" s="1"/>
  <c r="EQ48" i="1"/>
  <c r="EO49" i="1"/>
  <c r="EP49" i="1" s="1"/>
  <c r="ER49" i="1" s="1"/>
  <c r="EQ49" i="1"/>
  <c r="EO50" i="1"/>
  <c r="EP50" i="1" s="1"/>
  <c r="ER50" i="1" s="1"/>
  <c r="EQ50" i="1"/>
  <c r="EO51" i="1"/>
  <c r="EP51" i="1" s="1"/>
  <c r="ER51" i="1" s="1"/>
  <c r="EQ51" i="1"/>
  <c r="EO52" i="1"/>
  <c r="EP52" i="1" s="1"/>
  <c r="ER52" i="1" s="1"/>
  <c r="EQ52" i="1"/>
  <c r="EO53" i="1"/>
  <c r="EP53" i="1" s="1"/>
  <c r="ER53" i="1" s="1"/>
  <c r="EQ53" i="1"/>
  <c r="EO54" i="1"/>
  <c r="EP54" i="1" s="1"/>
  <c r="ER54" i="1" s="1"/>
  <c r="EQ54" i="1"/>
  <c r="EO55" i="1"/>
  <c r="EP55" i="1" s="1"/>
  <c r="ER55" i="1" s="1"/>
  <c r="EQ55" i="1"/>
  <c r="EO56" i="1"/>
  <c r="EP56" i="1" s="1"/>
  <c r="ER56" i="1" s="1"/>
  <c r="EQ56" i="1"/>
  <c r="EQ5" i="1"/>
  <c r="EO5" i="1"/>
  <c r="EP5" i="1" s="1"/>
  <c r="ER5" i="1" s="1"/>
  <c r="EJ6" i="1"/>
  <c r="EK6" i="1" s="1"/>
  <c r="EM6" i="1" s="1"/>
  <c r="EL6" i="1"/>
  <c r="EJ7" i="1"/>
  <c r="EK7" i="1" s="1"/>
  <c r="EM7" i="1" s="1"/>
  <c r="EL7" i="1"/>
  <c r="EJ8" i="1"/>
  <c r="EK8" i="1" s="1"/>
  <c r="EM8" i="1" s="1"/>
  <c r="EL8" i="1"/>
  <c r="EJ9" i="1"/>
  <c r="EK9" i="1" s="1"/>
  <c r="EM9" i="1" s="1"/>
  <c r="EL9" i="1"/>
  <c r="EJ10" i="1"/>
  <c r="EK10" i="1" s="1"/>
  <c r="EM10" i="1" s="1"/>
  <c r="EL10" i="1"/>
  <c r="EJ11" i="1"/>
  <c r="EK11" i="1" s="1"/>
  <c r="EM11" i="1" s="1"/>
  <c r="EL11" i="1"/>
  <c r="EJ12" i="1"/>
  <c r="EK12" i="1" s="1"/>
  <c r="EM12" i="1" s="1"/>
  <c r="EL12" i="1"/>
  <c r="EJ13" i="1"/>
  <c r="EK13" i="1" s="1"/>
  <c r="EM13" i="1" s="1"/>
  <c r="EL13" i="1"/>
  <c r="EJ14" i="1"/>
  <c r="EK14" i="1" s="1"/>
  <c r="EM14" i="1" s="1"/>
  <c r="EL14" i="1"/>
  <c r="EJ15" i="1"/>
  <c r="EK15" i="1" s="1"/>
  <c r="EM15" i="1" s="1"/>
  <c r="EL15" i="1"/>
  <c r="EJ16" i="1"/>
  <c r="EK16" i="1" s="1"/>
  <c r="EM16" i="1" s="1"/>
  <c r="EL16" i="1"/>
  <c r="EJ17" i="1"/>
  <c r="EK17" i="1" s="1"/>
  <c r="EM17" i="1" s="1"/>
  <c r="EL17" i="1"/>
  <c r="EJ18" i="1"/>
  <c r="EK18" i="1" s="1"/>
  <c r="EM18" i="1" s="1"/>
  <c r="EL18" i="1"/>
  <c r="EJ19" i="1"/>
  <c r="EK19" i="1" s="1"/>
  <c r="EM19" i="1" s="1"/>
  <c r="EL19" i="1"/>
  <c r="EJ20" i="1"/>
  <c r="EK20" i="1" s="1"/>
  <c r="EM20" i="1" s="1"/>
  <c r="EL20" i="1"/>
  <c r="EJ22" i="1"/>
  <c r="EK22" i="1" s="1"/>
  <c r="EM22" i="1" s="1"/>
  <c r="EL22" i="1"/>
  <c r="EJ23" i="1"/>
  <c r="EK23" i="1" s="1"/>
  <c r="EM23" i="1" s="1"/>
  <c r="EL23" i="1"/>
  <c r="EJ24" i="1"/>
  <c r="EK24" i="1" s="1"/>
  <c r="EM24" i="1" s="1"/>
  <c r="EL24" i="1"/>
  <c r="EJ25" i="1"/>
  <c r="EK25" i="1" s="1"/>
  <c r="EM25" i="1" s="1"/>
  <c r="EL25" i="1"/>
  <c r="EJ26" i="1"/>
  <c r="EK26" i="1" s="1"/>
  <c r="EM26" i="1" s="1"/>
  <c r="EL26" i="1"/>
  <c r="EJ27" i="1"/>
  <c r="EK27" i="1" s="1"/>
  <c r="EM27" i="1" s="1"/>
  <c r="EL27" i="1"/>
  <c r="EJ28" i="1"/>
  <c r="EK28" i="1" s="1"/>
  <c r="EM28" i="1" s="1"/>
  <c r="EL28" i="1"/>
  <c r="EJ29" i="1"/>
  <c r="EK29" i="1" s="1"/>
  <c r="EM29" i="1" s="1"/>
  <c r="EL29" i="1"/>
  <c r="EJ30" i="1"/>
  <c r="EK30" i="1" s="1"/>
  <c r="EM30" i="1" s="1"/>
  <c r="EL30" i="1"/>
  <c r="EJ31" i="1"/>
  <c r="EK31" i="1" s="1"/>
  <c r="EM31" i="1" s="1"/>
  <c r="EL31" i="1"/>
  <c r="EJ32" i="1"/>
  <c r="EK32" i="1" s="1"/>
  <c r="EM32" i="1" s="1"/>
  <c r="EL32" i="1"/>
  <c r="EJ34" i="1"/>
  <c r="EK34" i="1" s="1"/>
  <c r="EM34" i="1" s="1"/>
  <c r="EL34" i="1"/>
  <c r="EJ35" i="1"/>
  <c r="EK35" i="1" s="1"/>
  <c r="EM35" i="1" s="1"/>
  <c r="EL35" i="1"/>
  <c r="EJ36" i="1"/>
  <c r="EK36" i="1" s="1"/>
  <c r="EM36" i="1" s="1"/>
  <c r="EL36" i="1"/>
  <c r="EJ37" i="1"/>
  <c r="EK37" i="1" s="1"/>
  <c r="EM37" i="1" s="1"/>
  <c r="EL37" i="1"/>
  <c r="EJ38" i="1"/>
  <c r="EK38" i="1" s="1"/>
  <c r="EM38" i="1" s="1"/>
  <c r="EL38" i="1"/>
  <c r="EJ39" i="1"/>
  <c r="EK39" i="1" s="1"/>
  <c r="EM39" i="1" s="1"/>
  <c r="EL39" i="1"/>
  <c r="EJ40" i="1"/>
  <c r="EK40" i="1" s="1"/>
  <c r="EM40" i="1" s="1"/>
  <c r="EL40" i="1"/>
  <c r="EJ41" i="1"/>
  <c r="EK41" i="1" s="1"/>
  <c r="EM41" i="1" s="1"/>
  <c r="EL41" i="1"/>
  <c r="EJ42" i="1"/>
  <c r="EK42" i="1" s="1"/>
  <c r="EM42" i="1" s="1"/>
  <c r="EL42" i="1"/>
  <c r="EJ43" i="1"/>
  <c r="EK43" i="1" s="1"/>
  <c r="EM43" i="1" s="1"/>
  <c r="EL43" i="1"/>
  <c r="EJ44" i="1"/>
  <c r="EK44" i="1" s="1"/>
  <c r="EM44" i="1" s="1"/>
  <c r="EL44" i="1"/>
  <c r="EJ45" i="1"/>
  <c r="EK45" i="1" s="1"/>
  <c r="EM45" i="1" s="1"/>
  <c r="EL45" i="1"/>
  <c r="EJ46" i="1"/>
  <c r="EK46" i="1" s="1"/>
  <c r="EM46" i="1" s="1"/>
  <c r="EL46" i="1"/>
  <c r="EJ47" i="1"/>
  <c r="EK47" i="1" s="1"/>
  <c r="EM47" i="1" s="1"/>
  <c r="EL47" i="1"/>
  <c r="EJ48" i="1"/>
  <c r="EK48" i="1" s="1"/>
  <c r="EM48" i="1" s="1"/>
  <c r="EL48" i="1"/>
  <c r="EJ49" i="1"/>
  <c r="EK49" i="1" s="1"/>
  <c r="EM49" i="1" s="1"/>
  <c r="EL49" i="1"/>
  <c r="EJ50" i="1"/>
  <c r="EK50" i="1" s="1"/>
  <c r="EM50" i="1" s="1"/>
  <c r="EL50" i="1"/>
  <c r="EJ51" i="1"/>
  <c r="EK51" i="1" s="1"/>
  <c r="EM51" i="1" s="1"/>
  <c r="EL51" i="1"/>
  <c r="EJ52" i="1"/>
  <c r="EK52" i="1" s="1"/>
  <c r="EM52" i="1" s="1"/>
  <c r="EL52" i="1"/>
  <c r="EJ53" i="1"/>
  <c r="EK53" i="1" s="1"/>
  <c r="EM53" i="1" s="1"/>
  <c r="EL53" i="1"/>
  <c r="EJ54" i="1"/>
  <c r="EK54" i="1" s="1"/>
  <c r="EM54" i="1" s="1"/>
  <c r="EL54" i="1"/>
  <c r="EJ55" i="1"/>
  <c r="EK55" i="1" s="1"/>
  <c r="EM55" i="1" s="1"/>
  <c r="EL55" i="1"/>
  <c r="EJ56" i="1"/>
  <c r="EK56" i="1" s="1"/>
  <c r="EM56" i="1" s="1"/>
  <c r="EL56" i="1"/>
  <c r="EL5" i="1"/>
  <c r="EJ5" i="1"/>
  <c r="EK5" i="1" s="1"/>
  <c r="EM5" i="1" s="1"/>
  <c r="EE6" i="1"/>
  <c r="EF6" i="1" s="1"/>
  <c r="EH6" i="1" s="1"/>
  <c r="EG6" i="1"/>
  <c r="EE7" i="1"/>
  <c r="EF7" i="1" s="1"/>
  <c r="EH7" i="1" s="1"/>
  <c r="EG7" i="1"/>
  <c r="EE8" i="1"/>
  <c r="EF8" i="1" s="1"/>
  <c r="EH8" i="1" s="1"/>
  <c r="EG8" i="1"/>
  <c r="EE9" i="1"/>
  <c r="EF9" i="1" s="1"/>
  <c r="EH9" i="1" s="1"/>
  <c r="EG9" i="1"/>
  <c r="EE10" i="1"/>
  <c r="EF10" i="1" s="1"/>
  <c r="EH10" i="1" s="1"/>
  <c r="EG10" i="1"/>
  <c r="EE11" i="1"/>
  <c r="EF11" i="1" s="1"/>
  <c r="EH11" i="1" s="1"/>
  <c r="EG11" i="1"/>
  <c r="EE12" i="1"/>
  <c r="EF12" i="1" s="1"/>
  <c r="EH12" i="1" s="1"/>
  <c r="EG12" i="1"/>
  <c r="EE13" i="1"/>
  <c r="EF13" i="1" s="1"/>
  <c r="EH13" i="1" s="1"/>
  <c r="EG13" i="1"/>
  <c r="EE14" i="1"/>
  <c r="EF14" i="1" s="1"/>
  <c r="EH14" i="1" s="1"/>
  <c r="EG14" i="1"/>
  <c r="EE15" i="1"/>
  <c r="EF15" i="1" s="1"/>
  <c r="EH15" i="1" s="1"/>
  <c r="EG15" i="1"/>
  <c r="EE16" i="1"/>
  <c r="EF16" i="1" s="1"/>
  <c r="EH16" i="1" s="1"/>
  <c r="EG16" i="1"/>
  <c r="EE17" i="1"/>
  <c r="EF17" i="1" s="1"/>
  <c r="EH17" i="1" s="1"/>
  <c r="EG17" i="1"/>
  <c r="EE18" i="1"/>
  <c r="EF18" i="1" s="1"/>
  <c r="EH18" i="1" s="1"/>
  <c r="EG18" i="1"/>
  <c r="EE19" i="1"/>
  <c r="EF19" i="1" s="1"/>
  <c r="EH19" i="1" s="1"/>
  <c r="EG19" i="1"/>
  <c r="EE20" i="1"/>
  <c r="EF20" i="1" s="1"/>
  <c r="EH20" i="1" s="1"/>
  <c r="EG20" i="1"/>
  <c r="EE22" i="1"/>
  <c r="EF22" i="1" s="1"/>
  <c r="EH22" i="1" s="1"/>
  <c r="EG22" i="1"/>
  <c r="EE23" i="1"/>
  <c r="EF23" i="1" s="1"/>
  <c r="EH23" i="1" s="1"/>
  <c r="EG23" i="1"/>
  <c r="EE24" i="1"/>
  <c r="EF24" i="1" s="1"/>
  <c r="EH24" i="1" s="1"/>
  <c r="EG24" i="1"/>
  <c r="EE25" i="1"/>
  <c r="EF25" i="1" s="1"/>
  <c r="EH25" i="1" s="1"/>
  <c r="EG25" i="1"/>
  <c r="EE26" i="1"/>
  <c r="EF26" i="1" s="1"/>
  <c r="EH26" i="1" s="1"/>
  <c r="EG26" i="1"/>
  <c r="EE27" i="1"/>
  <c r="EF27" i="1" s="1"/>
  <c r="EH27" i="1" s="1"/>
  <c r="EG27" i="1"/>
  <c r="EE28" i="1"/>
  <c r="EF28" i="1" s="1"/>
  <c r="EH28" i="1" s="1"/>
  <c r="EG28" i="1"/>
  <c r="EE29" i="1"/>
  <c r="EF29" i="1" s="1"/>
  <c r="EH29" i="1" s="1"/>
  <c r="EG29" i="1"/>
  <c r="EE30" i="1"/>
  <c r="EF30" i="1" s="1"/>
  <c r="EH30" i="1" s="1"/>
  <c r="EG30" i="1"/>
  <c r="EE31" i="1"/>
  <c r="EF31" i="1" s="1"/>
  <c r="EH31" i="1" s="1"/>
  <c r="EG31" i="1"/>
  <c r="EE32" i="1"/>
  <c r="EF32" i="1" s="1"/>
  <c r="EH32" i="1" s="1"/>
  <c r="EG32" i="1"/>
  <c r="EE34" i="1"/>
  <c r="EF34" i="1" s="1"/>
  <c r="EH34" i="1" s="1"/>
  <c r="EG34" i="1"/>
  <c r="EE35" i="1"/>
  <c r="EF35" i="1" s="1"/>
  <c r="EH35" i="1" s="1"/>
  <c r="EG35" i="1"/>
  <c r="EE36" i="1"/>
  <c r="EF36" i="1" s="1"/>
  <c r="EH36" i="1" s="1"/>
  <c r="EG36" i="1"/>
  <c r="EE37" i="1"/>
  <c r="EF37" i="1" s="1"/>
  <c r="EH37" i="1" s="1"/>
  <c r="EG37" i="1"/>
  <c r="EE38" i="1"/>
  <c r="EF38" i="1" s="1"/>
  <c r="EH38" i="1" s="1"/>
  <c r="EG38" i="1"/>
  <c r="EE39" i="1"/>
  <c r="EF39" i="1" s="1"/>
  <c r="EH39" i="1" s="1"/>
  <c r="EG39" i="1"/>
  <c r="EE40" i="1"/>
  <c r="EF40" i="1" s="1"/>
  <c r="EH40" i="1" s="1"/>
  <c r="EG40" i="1"/>
  <c r="EE41" i="1"/>
  <c r="EF41" i="1" s="1"/>
  <c r="EH41" i="1" s="1"/>
  <c r="EG41" i="1"/>
  <c r="EE42" i="1"/>
  <c r="EF42" i="1" s="1"/>
  <c r="EH42" i="1" s="1"/>
  <c r="EG42" i="1"/>
  <c r="EE43" i="1"/>
  <c r="EF43" i="1" s="1"/>
  <c r="EH43" i="1" s="1"/>
  <c r="EG43" i="1"/>
  <c r="EE44" i="1"/>
  <c r="EF44" i="1" s="1"/>
  <c r="EH44" i="1" s="1"/>
  <c r="EG44" i="1"/>
  <c r="EE45" i="1"/>
  <c r="EF45" i="1" s="1"/>
  <c r="EH45" i="1" s="1"/>
  <c r="EG45" i="1"/>
  <c r="EE46" i="1"/>
  <c r="EF46" i="1" s="1"/>
  <c r="EH46" i="1" s="1"/>
  <c r="EG46" i="1"/>
  <c r="EE47" i="1"/>
  <c r="EF47" i="1" s="1"/>
  <c r="EH47" i="1" s="1"/>
  <c r="EG47" i="1"/>
  <c r="EE48" i="1"/>
  <c r="EF48" i="1" s="1"/>
  <c r="EH48" i="1" s="1"/>
  <c r="EG48" i="1"/>
  <c r="EE49" i="1"/>
  <c r="EF49" i="1" s="1"/>
  <c r="EH49" i="1" s="1"/>
  <c r="EG49" i="1"/>
  <c r="EE50" i="1"/>
  <c r="EF50" i="1" s="1"/>
  <c r="EH50" i="1" s="1"/>
  <c r="EG50" i="1"/>
  <c r="EE51" i="1"/>
  <c r="EF51" i="1" s="1"/>
  <c r="EH51" i="1" s="1"/>
  <c r="EG51" i="1"/>
  <c r="EE52" i="1"/>
  <c r="EF52" i="1" s="1"/>
  <c r="EH52" i="1" s="1"/>
  <c r="EG52" i="1"/>
  <c r="EE53" i="1"/>
  <c r="EF53" i="1" s="1"/>
  <c r="EH53" i="1" s="1"/>
  <c r="EG53" i="1"/>
  <c r="EE54" i="1"/>
  <c r="EF54" i="1" s="1"/>
  <c r="EH54" i="1" s="1"/>
  <c r="EG54" i="1"/>
  <c r="EE55" i="1"/>
  <c r="EF55" i="1" s="1"/>
  <c r="EH55" i="1" s="1"/>
  <c r="EG55" i="1"/>
  <c r="EE56" i="1"/>
  <c r="EF56" i="1" s="1"/>
  <c r="EH56" i="1" s="1"/>
  <c r="EG56" i="1"/>
  <c r="EG5" i="1"/>
  <c r="EE5" i="1"/>
  <c r="EF5" i="1" s="1"/>
  <c r="EH5" i="1" s="1"/>
  <c r="DZ6" i="1"/>
  <c r="EA6" i="1" s="1"/>
  <c r="EC6" i="1" s="1"/>
  <c r="EB6" i="1"/>
  <c r="DZ7" i="1"/>
  <c r="EA7" i="1" s="1"/>
  <c r="EC7" i="1" s="1"/>
  <c r="EB7" i="1"/>
  <c r="DZ8" i="1"/>
  <c r="EA8" i="1" s="1"/>
  <c r="EC8" i="1" s="1"/>
  <c r="EB8" i="1"/>
  <c r="DZ9" i="1"/>
  <c r="EA9" i="1" s="1"/>
  <c r="EC9" i="1" s="1"/>
  <c r="EB9" i="1"/>
  <c r="DZ10" i="1"/>
  <c r="EA10" i="1" s="1"/>
  <c r="EC10" i="1" s="1"/>
  <c r="EB10" i="1"/>
  <c r="DZ11" i="1"/>
  <c r="EA11" i="1" s="1"/>
  <c r="EC11" i="1" s="1"/>
  <c r="EB11" i="1"/>
  <c r="DZ12" i="1"/>
  <c r="EA12" i="1" s="1"/>
  <c r="EC12" i="1" s="1"/>
  <c r="EB12" i="1"/>
  <c r="DZ13" i="1"/>
  <c r="EA13" i="1" s="1"/>
  <c r="EC13" i="1" s="1"/>
  <c r="EB13" i="1"/>
  <c r="DZ14" i="1"/>
  <c r="EA14" i="1" s="1"/>
  <c r="EC14" i="1" s="1"/>
  <c r="EB14" i="1"/>
  <c r="DZ15" i="1"/>
  <c r="EA15" i="1" s="1"/>
  <c r="EC15" i="1" s="1"/>
  <c r="EB15" i="1"/>
  <c r="DZ16" i="1"/>
  <c r="EA16" i="1" s="1"/>
  <c r="EC16" i="1" s="1"/>
  <c r="EB16" i="1"/>
  <c r="DZ17" i="1"/>
  <c r="EA17" i="1" s="1"/>
  <c r="EC17" i="1" s="1"/>
  <c r="EB17" i="1"/>
  <c r="DZ18" i="1"/>
  <c r="EA18" i="1" s="1"/>
  <c r="EC18" i="1" s="1"/>
  <c r="EB18" i="1"/>
  <c r="DZ19" i="1"/>
  <c r="EA19" i="1" s="1"/>
  <c r="EC19" i="1" s="1"/>
  <c r="EB19" i="1"/>
  <c r="DZ20" i="1"/>
  <c r="EA20" i="1" s="1"/>
  <c r="EC20" i="1" s="1"/>
  <c r="EB20" i="1"/>
  <c r="DZ22" i="1"/>
  <c r="EA22" i="1" s="1"/>
  <c r="EC22" i="1" s="1"/>
  <c r="EB22" i="1"/>
  <c r="DZ23" i="1"/>
  <c r="EA23" i="1" s="1"/>
  <c r="EC23" i="1" s="1"/>
  <c r="EB23" i="1"/>
  <c r="DZ24" i="1"/>
  <c r="EA24" i="1" s="1"/>
  <c r="EC24" i="1" s="1"/>
  <c r="EB24" i="1"/>
  <c r="DZ25" i="1"/>
  <c r="EA25" i="1" s="1"/>
  <c r="EC25" i="1" s="1"/>
  <c r="EB25" i="1"/>
  <c r="DZ26" i="1"/>
  <c r="EA26" i="1" s="1"/>
  <c r="EC26" i="1" s="1"/>
  <c r="EB26" i="1"/>
  <c r="DZ27" i="1"/>
  <c r="EA27" i="1" s="1"/>
  <c r="EC27" i="1" s="1"/>
  <c r="EB27" i="1"/>
  <c r="DZ28" i="1"/>
  <c r="EA28" i="1" s="1"/>
  <c r="EC28" i="1" s="1"/>
  <c r="EB28" i="1"/>
  <c r="DZ29" i="1"/>
  <c r="EA29" i="1" s="1"/>
  <c r="EC29" i="1" s="1"/>
  <c r="EB29" i="1"/>
  <c r="DZ30" i="1"/>
  <c r="EA30" i="1" s="1"/>
  <c r="EC30" i="1" s="1"/>
  <c r="EB30" i="1"/>
  <c r="DZ31" i="1"/>
  <c r="EA31" i="1" s="1"/>
  <c r="EC31" i="1" s="1"/>
  <c r="EB31" i="1"/>
  <c r="DZ32" i="1"/>
  <c r="EA32" i="1" s="1"/>
  <c r="EC32" i="1" s="1"/>
  <c r="EB32" i="1"/>
  <c r="DZ34" i="1"/>
  <c r="EA34" i="1" s="1"/>
  <c r="EC34" i="1" s="1"/>
  <c r="EB34" i="1"/>
  <c r="DZ35" i="1"/>
  <c r="EA35" i="1" s="1"/>
  <c r="EC35" i="1" s="1"/>
  <c r="EB35" i="1"/>
  <c r="DZ36" i="1"/>
  <c r="EA36" i="1" s="1"/>
  <c r="EC36" i="1" s="1"/>
  <c r="EB36" i="1"/>
  <c r="DZ37" i="1"/>
  <c r="EA37" i="1" s="1"/>
  <c r="EC37" i="1" s="1"/>
  <c r="EB37" i="1"/>
  <c r="DZ38" i="1"/>
  <c r="EA38" i="1" s="1"/>
  <c r="EC38" i="1" s="1"/>
  <c r="EB38" i="1"/>
  <c r="DZ39" i="1"/>
  <c r="EA39" i="1" s="1"/>
  <c r="EC39" i="1" s="1"/>
  <c r="EB39" i="1"/>
  <c r="DZ40" i="1"/>
  <c r="EA40" i="1" s="1"/>
  <c r="EC40" i="1" s="1"/>
  <c r="EB40" i="1"/>
  <c r="DZ41" i="1"/>
  <c r="EA41" i="1" s="1"/>
  <c r="EC41" i="1" s="1"/>
  <c r="EB41" i="1"/>
  <c r="DZ42" i="1"/>
  <c r="EA42" i="1" s="1"/>
  <c r="EC42" i="1" s="1"/>
  <c r="EB42" i="1"/>
  <c r="DZ43" i="1"/>
  <c r="EA43" i="1" s="1"/>
  <c r="EC43" i="1" s="1"/>
  <c r="EB43" i="1"/>
  <c r="DZ44" i="1"/>
  <c r="EA44" i="1" s="1"/>
  <c r="EC44" i="1" s="1"/>
  <c r="EB44" i="1"/>
  <c r="DZ45" i="1"/>
  <c r="EA45" i="1" s="1"/>
  <c r="EC45" i="1" s="1"/>
  <c r="EB45" i="1"/>
  <c r="DZ46" i="1"/>
  <c r="EA46" i="1" s="1"/>
  <c r="EC46" i="1" s="1"/>
  <c r="EB46" i="1"/>
  <c r="DZ47" i="1"/>
  <c r="EA47" i="1" s="1"/>
  <c r="EC47" i="1" s="1"/>
  <c r="EB47" i="1"/>
  <c r="DZ48" i="1"/>
  <c r="EA48" i="1" s="1"/>
  <c r="EC48" i="1" s="1"/>
  <c r="EB48" i="1"/>
  <c r="DZ49" i="1"/>
  <c r="EA49" i="1" s="1"/>
  <c r="EC49" i="1" s="1"/>
  <c r="EB49" i="1"/>
  <c r="DZ50" i="1"/>
  <c r="EA50" i="1" s="1"/>
  <c r="EC50" i="1" s="1"/>
  <c r="EB50" i="1"/>
  <c r="DZ51" i="1"/>
  <c r="EA51" i="1" s="1"/>
  <c r="EC51" i="1" s="1"/>
  <c r="EB51" i="1"/>
  <c r="DZ52" i="1"/>
  <c r="EA52" i="1" s="1"/>
  <c r="EC52" i="1" s="1"/>
  <c r="EB52" i="1"/>
  <c r="DZ53" i="1"/>
  <c r="EA53" i="1" s="1"/>
  <c r="EC53" i="1" s="1"/>
  <c r="EB53" i="1"/>
  <c r="DZ54" i="1"/>
  <c r="EA54" i="1" s="1"/>
  <c r="EC54" i="1" s="1"/>
  <c r="EB54" i="1"/>
  <c r="DZ55" i="1"/>
  <c r="EA55" i="1" s="1"/>
  <c r="EC55" i="1" s="1"/>
  <c r="EB55" i="1"/>
  <c r="DZ56" i="1"/>
  <c r="EA56" i="1" s="1"/>
  <c r="EC56" i="1" s="1"/>
  <c r="EB56" i="1"/>
  <c r="EB5" i="1"/>
  <c r="DZ5" i="1"/>
  <c r="EA5" i="1" s="1"/>
  <c r="EC5" i="1" s="1"/>
  <c r="DW23" i="1"/>
  <c r="DU23" i="1"/>
  <c r="DV23" i="1" s="1"/>
  <c r="DX23" i="1" s="1"/>
  <c r="DU24" i="1"/>
  <c r="DV24" i="1" s="1"/>
  <c r="DX24" i="1" s="1"/>
  <c r="DW24" i="1"/>
  <c r="DU25" i="1"/>
  <c r="DV25" i="1" s="1"/>
  <c r="DX25" i="1" s="1"/>
  <c r="DW25" i="1"/>
  <c r="DU26" i="1"/>
  <c r="DV26" i="1" s="1"/>
  <c r="DX26" i="1" s="1"/>
  <c r="DW26" i="1"/>
  <c r="DU27" i="1"/>
  <c r="DV27" i="1" s="1"/>
  <c r="DX27" i="1" s="1"/>
  <c r="DW27" i="1"/>
  <c r="DU28" i="1"/>
  <c r="DV28" i="1" s="1"/>
  <c r="DX28" i="1" s="1"/>
  <c r="DW28" i="1"/>
  <c r="DU29" i="1"/>
  <c r="DV29" i="1" s="1"/>
  <c r="DX29" i="1" s="1"/>
  <c r="DW29" i="1"/>
  <c r="DU30" i="1"/>
  <c r="DV30" i="1" s="1"/>
  <c r="DX30" i="1" s="1"/>
  <c r="DW30" i="1"/>
  <c r="DU31" i="1"/>
  <c r="DV31" i="1" s="1"/>
  <c r="DX31" i="1" s="1"/>
  <c r="DW31" i="1"/>
  <c r="DU32" i="1"/>
  <c r="DV32" i="1" s="1"/>
  <c r="DX32" i="1" s="1"/>
  <c r="DW32" i="1"/>
  <c r="DU34" i="1"/>
  <c r="DV34" i="1" s="1"/>
  <c r="DX34" i="1" s="1"/>
  <c r="DW34" i="1"/>
  <c r="DU35" i="1"/>
  <c r="DV35" i="1" s="1"/>
  <c r="DX35" i="1" s="1"/>
  <c r="DW35" i="1"/>
  <c r="DU36" i="1"/>
  <c r="DV36" i="1" s="1"/>
  <c r="DX36" i="1" s="1"/>
  <c r="DW36" i="1"/>
  <c r="DU37" i="1"/>
  <c r="DV37" i="1" s="1"/>
  <c r="DX37" i="1" s="1"/>
  <c r="DW37" i="1"/>
  <c r="DU38" i="1"/>
  <c r="DV38" i="1" s="1"/>
  <c r="DX38" i="1" s="1"/>
  <c r="DW38" i="1"/>
  <c r="DU39" i="1"/>
  <c r="DV39" i="1" s="1"/>
  <c r="DX39" i="1" s="1"/>
  <c r="DW39" i="1"/>
  <c r="DU40" i="1"/>
  <c r="DV40" i="1" s="1"/>
  <c r="DX40" i="1" s="1"/>
  <c r="DW40" i="1"/>
  <c r="DU41" i="1"/>
  <c r="DV41" i="1" s="1"/>
  <c r="DX41" i="1" s="1"/>
  <c r="DW41" i="1"/>
  <c r="DU42" i="1"/>
  <c r="DV42" i="1" s="1"/>
  <c r="DX42" i="1" s="1"/>
  <c r="DW42" i="1"/>
  <c r="DU43" i="1"/>
  <c r="DV43" i="1" s="1"/>
  <c r="DX43" i="1" s="1"/>
  <c r="DW43" i="1"/>
  <c r="DU44" i="1"/>
  <c r="DV44" i="1" s="1"/>
  <c r="DX44" i="1" s="1"/>
  <c r="DW44" i="1"/>
  <c r="DU45" i="1"/>
  <c r="DV45" i="1" s="1"/>
  <c r="DX45" i="1" s="1"/>
  <c r="DW45" i="1"/>
  <c r="DU46" i="1"/>
  <c r="DV46" i="1" s="1"/>
  <c r="DX46" i="1" s="1"/>
  <c r="DW46" i="1"/>
  <c r="DU47" i="1"/>
  <c r="DV47" i="1" s="1"/>
  <c r="DX47" i="1" s="1"/>
  <c r="DW47" i="1"/>
  <c r="DU48" i="1"/>
  <c r="DV48" i="1" s="1"/>
  <c r="DX48" i="1" s="1"/>
  <c r="DW48" i="1"/>
  <c r="DU49" i="1"/>
  <c r="DV49" i="1" s="1"/>
  <c r="DX49" i="1" s="1"/>
  <c r="DW49" i="1"/>
  <c r="DU50" i="1"/>
  <c r="DV50" i="1" s="1"/>
  <c r="DX50" i="1" s="1"/>
  <c r="DW50" i="1"/>
  <c r="DU51" i="1"/>
  <c r="DV51" i="1" s="1"/>
  <c r="DX51" i="1" s="1"/>
  <c r="DW51" i="1"/>
  <c r="DU52" i="1"/>
  <c r="DV52" i="1" s="1"/>
  <c r="DX52" i="1" s="1"/>
  <c r="DW52" i="1"/>
  <c r="DU53" i="1"/>
  <c r="DV53" i="1" s="1"/>
  <c r="DX53" i="1" s="1"/>
  <c r="DW53" i="1"/>
  <c r="DU54" i="1"/>
  <c r="DV54" i="1" s="1"/>
  <c r="DX54" i="1" s="1"/>
  <c r="DW54" i="1"/>
  <c r="DU55" i="1"/>
  <c r="DV55" i="1" s="1"/>
  <c r="DX55" i="1" s="1"/>
  <c r="DW55" i="1"/>
  <c r="DU56" i="1"/>
  <c r="DV56" i="1" s="1"/>
  <c r="DX56" i="1" s="1"/>
  <c r="DW56" i="1"/>
  <c r="DU6" i="1"/>
  <c r="DV6" i="1" s="1"/>
  <c r="DX6" i="1" s="1"/>
  <c r="DW6" i="1"/>
  <c r="DU7" i="1"/>
  <c r="DV7" i="1" s="1"/>
  <c r="DX7" i="1" s="1"/>
  <c r="DW7" i="1"/>
  <c r="DU8" i="1"/>
  <c r="DV8" i="1" s="1"/>
  <c r="DX8" i="1" s="1"/>
  <c r="DW8" i="1"/>
  <c r="DU9" i="1"/>
  <c r="DV9" i="1" s="1"/>
  <c r="DX9" i="1" s="1"/>
  <c r="DW9" i="1"/>
  <c r="DU10" i="1"/>
  <c r="DV10" i="1" s="1"/>
  <c r="DX10" i="1" s="1"/>
  <c r="DW10" i="1"/>
  <c r="DU11" i="1"/>
  <c r="DV11" i="1" s="1"/>
  <c r="DX11" i="1" s="1"/>
  <c r="DW11" i="1"/>
  <c r="DU12" i="1"/>
  <c r="DV12" i="1" s="1"/>
  <c r="DX12" i="1" s="1"/>
  <c r="DW12" i="1"/>
  <c r="DU13" i="1"/>
  <c r="DV13" i="1" s="1"/>
  <c r="DX13" i="1" s="1"/>
  <c r="DW13" i="1"/>
  <c r="DU14" i="1"/>
  <c r="DV14" i="1" s="1"/>
  <c r="DX14" i="1" s="1"/>
  <c r="DW14" i="1"/>
  <c r="DU15" i="1"/>
  <c r="DV15" i="1" s="1"/>
  <c r="DX15" i="1" s="1"/>
  <c r="DW15" i="1"/>
  <c r="DU16" i="1"/>
  <c r="DV16" i="1" s="1"/>
  <c r="DX16" i="1" s="1"/>
  <c r="DW16" i="1"/>
  <c r="DU17" i="1"/>
  <c r="DV17" i="1" s="1"/>
  <c r="DX17" i="1" s="1"/>
  <c r="DW17" i="1"/>
  <c r="DU18" i="1"/>
  <c r="DV18" i="1" s="1"/>
  <c r="DX18" i="1" s="1"/>
  <c r="DW18" i="1"/>
  <c r="DU19" i="1"/>
  <c r="DV19" i="1" s="1"/>
  <c r="DX19" i="1" s="1"/>
  <c r="DW19" i="1"/>
  <c r="DU20" i="1"/>
  <c r="DV20" i="1" s="1"/>
  <c r="DX20" i="1" s="1"/>
  <c r="DW20" i="1"/>
  <c r="DU22" i="1"/>
  <c r="DV22" i="1" s="1"/>
  <c r="DX22" i="1" s="1"/>
  <c r="DW22" i="1"/>
  <c r="DW5" i="1"/>
  <c r="DU5" i="1"/>
  <c r="DV5" i="1" s="1"/>
  <c r="DX5" i="1" s="1"/>
  <c r="DP15" i="1"/>
  <c r="DQ15" i="1" s="1"/>
  <c r="DS15" i="1" s="1"/>
  <c r="DR15" i="1"/>
  <c r="DP16" i="1"/>
  <c r="DQ16" i="1" s="1"/>
  <c r="DS16" i="1" s="1"/>
  <c r="DR16" i="1"/>
  <c r="DP17" i="1"/>
  <c r="DQ17" i="1" s="1"/>
  <c r="DS17" i="1" s="1"/>
  <c r="DR17" i="1"/>
  <c r="DP18" i="1"/>
  <c r="DQ18" i="1" s="1"/>
  <c r="DS18" i="1" s="1"/>
  <c r="DR18" i="1"/>
  <c r="DP19" i="1"/>
  <c r="DQ19" i="1" s="1"/>
  <c r="DS19" i="1" s="1"/>
  <c r="DR19" i="1"/>
  <c r="DP20" i="1"/>
  <c r="DQ20" i="1" s="1"/>
  <c r="DS20" i="1" s="1"/>
  <c r="DR20" i="1"/>
  <c r="DP22" i="1"/>
  <c r="DQ22" i="1" s="1"/>
  <c r="DS22" i="1" s="1"/>
  <c r="DR22" i="1"/>
  <c r="DP23" i="1"/>
  <c r="DQ23" i="1" s="1"/>
  <c r="DS23" i="1" s="1"/>
  <c r="DR23" i="1"/>
  <c r="DP24" i="1"/>
  <c r="DQ24" i="1" s="1"/>
  <c r="DS24" i="1" s="1"/>
  <c r="DR24" i="1"/>
  <c r="DP25" i="1"/>
  <c r="DQ25" i="1" s="1"/>
  <c r="DS25" i="1" s="1"/>
  <c r="DR25" i="1"/>
  <c r="DP26" i="1"/>
  <c r="DQ26" i="1" s="1"/>
  <c r="DS26" i="1" s="1"/>
  <c r="DR26" i="1"/>
  <c r="DP27" i="1"/>
  <c r="DQ27" i="1" s="1"/>
  <c r="DS27" i="1" s="1"/>
  <c r="DR27" i="1"/>
  <c r="DP28" i="1"/>
  <c r="DQ28" i="1" s="1"/>
  <c r="DS28" i="1" s="1"/>
  <c r="DR28" i="1"/>
  <c r="DP29" i="1"/>
  <c r="DQ29" i="1" s="1"/>
  <c r="DS29" i="1" s="1"/>
  <c r="DR29" i="1"/>
  <c r="DP30" i="1"/>
  <c r="DQ30" i="1" s="1"/>
  <c r="DS30" i="1" s="1"/>
  <c r="DR30" i="1"/>
  <c r="DP31" i="1"/>
  <c r="DQ31" i="1" s="1"/>
  <c r="DS31" i="1" s="1"/>
  <c r="DR31" i="1"/>
  <c r="DP32" i="1"/>
  <c r="DQ32" i="1" s="1"/>
  <c r="DS32" i="1" s="1"/>
  <c r="DR32" i="1"/>
  <c r="DP34" i="1"/>
  <c r="DQ34" i="1" s="1"/>
  <c r="DS34" i="1" s="1"/>
  <c r="DR34" i="1"/>
  <c r="DP35" i="1"/>
  <c r="DQ35" i="1" s="1"/>
  <c r="DS35" i="1" s="1"/>
  <c r="DR35" i="1"/>
  <c r="DP36" i="1"/>
  <c r="DQ36" i="1" s="1"/>
  <c r="DS36" i="1" s="1"/>
  <c r="DR36" i="1"/>
  <c r="DP37" i="1"/>
  <c r="DQ37" i="1" s="1"/>
  <c r="DS37" i="1" s="1"/>
  <c r="DR37" i="1"/>
  <c r="DP38" i="1"/>
  <c r="DQ38" i="1" s="1"/>
  <c r="DS38" i="1" s="1"/>
  <c r="DR38" i="1"/>
  <c r="DP39" i="1"/>
  <c r="DQ39" i="1" s="1"/>
  <c r="DS39" i="1" s="1"/>
  <c r="DR39" i="1"/>
  <c r="DP40" i="1"/>
  <c r="DQ40" i="1" s="1"/>
  <c r="DS40" i="1" s="1"/>
  <c r="DR40" i="1"/>
  <c r="DP41" i="1"/>
  <c r="DQ41" i="1" s="1"/>
  <c r="DS41" i="1" s="1"/>
  <c r="DR41" i="1"/>
  <c r="DP42" i="1"/>
  <c r="DQ42" i="1" s="1"/>
  <c r="DS42" i="1" s="1"/>
  <c r="DR42" i="1"/>
  <c r="DP43" i="1"/>
  <c r="DQ43" i="1" s="1"/>
  <c r="DS43" i="1" s="1"/>
  <c r="DR43" i="1"/>
  <c r="DP44" i="1"/>
  <c r="DQ44" i="1" s="1"/>
  <c r="DS44" i="1" s="1"/>
  <c r="DR44" i="1"/>
  <c r="DP45" i="1"/>
  <c r="DQ45" i="1" s="1"/>
  <c r="DS45" i="1" s="1"/>
  <c r="DR45" i="1"/>
  <c r="DP46" i="1"/>
  <c r="DQ46" i="1" s="1"/>
  <c r="DS46" i="1" s="1"/>
  <c r="DR46" i="1"/>
  <c r="DP47" i="1"/>
  <c r="DQ47" i="1" s="1"/>
  <c r="DS47" i="1" s="1"/>
  <c r="DR47" i="1"/>
  <c r="DP48" i="1"/>
  <c r="DQ48" i="1" s="1"/>
  <c r="DS48" i="1" s="1"/>
  <c r="DR48" i="1"/>
  <c r="DP49" i="1"/>
  <c r="DQ49" i="1" s="1"/>
  <c r="DS49" i="1" s="1"/>
  <c r="DR49" i="1"/>
  <c r="DP50" i="1"/>
  <c r="DQ50" i="1" s="1"/>
  <c r="DS50" i="1" s="1"/>
  <c r="DR50" i="1"/>
  <c r="DP51" i="1"/>
  <c r="DQ51" i="1" s="1"/>
  <c r="DS51" i="1" s="1"/>
  <c r="DR51" i="1"/>
  <c r="DP52" i="1"/>
  <c r="DQ52" i="1" s="1"/>
  <c r="DS52" i="1" s="1"/>
  <c r="DR52" i="1"/>
  <c r="DP53" i="1"/>
  <c r="DQ53" i="1" s="1"/>
  <c r="DS53" i="1" s="1"/>
  <c r="DR53" i="1"/>
  <c r="DP54" i="1"/>
  <c r="DQ54" i="1" s="1"/>
  <c r="DS54" i="1" s="1"/>
  <c r="DR54" i="1"/>
  <c r="DP55" i="1"/>
  <c r="DQ55" i="1" s="1"/>
  <c r="DS55" i="1" s="1"/>
  <c r="DR55" i="1"/>
  <c r="DP56" i="1"/>
  <c r="DQ56" i="1" s="1"/>
  <c r="DS56" i="1" s="1"/>
  <c r="DR56" i="1"/>
  <c r="DP6" i="1"/>
  <c r="DQ6" i="1" s="1"/>
  <c r="DS6" i="1" s="1"/>
  <c r="DR6" i="1"/>
  <c r="DP7" i="1"/>
  <c r="DQ7" i="1" s="1"/>
  <c r="DS7" i="1" s="1"/>
  <c r="DR7" i="1"/>
  <c r="DP8" i="1"/>
  <c r="DQ8" i="1" s="1"/>
  <c r="DS8" i="1" s="1"/>
  <c r="DR8" i="1"/>
  <c r="DP9" i="1"/>
  <c r="DQ9" i="1" s="1"/>
  <c r="DS9" i="1" s="1"/>
  <c r="DR9" i="1"/>
  <c r="DP10" i="1"/>
  <c r="DQ10" i="1" s="1"/>
  <c r="DS10" i="1" s="1"/>
  <c r="DR10" i="1"/>
  <c r="DP11" i="1"/>
  <c r="DQ11" i="1" s="1"/>
  <c r="DS11" i="1" s="1"/>
  <c r="DR11" i="1"/>
  <c r="DP12" i="1"/>
  <c r="DQ12" i="1" s="1"/>
  <c r="DS12" i="1" s="1"/>
  <c r="DR12" i="1"/>
  <c r="DP13" i="1"/>
  <c r="DQ13" i="1" s="1"/>
  <c r="DS13" i="1" s="1"/>
  <c r="DR13" i="1"/>
  <c r="DP14" i="1"/>
  <c r="DQ14" i="1" s="1"/>
  <c r="DS14" i="1" s="1"/>
  <c r="DR14" i="1"/>
  <c r="DR5" i="1"/>
  <c r="DP5" i="1"/>
  <c r="DQ5" i="1" s="1"/>
  <c r="DS5" i="1" s="1"/>
  <c r="DK15" i="1"/>
  <c r="DL15" i="1" s="1"/>
  <c r="DN15" i="1" s="1"/>
  <c r="DM15" i="1"/>
  <c r="DK16" i="1"/>
  <c r="DL16" i="1" s="1"/>
  <c r="DN16" i="1" s="1"/>
  <c r="DM16" i="1"/>
  <c r="DK17" i="1"/>
  <c r="DL17" i="1" s="1"/>
  <c r="DN17" i="1" s="1"/>
  <c r="DM17" i="1"/>
  <c r="DK18" i="1"/>
  <c r="DL18" i="1" s="1"/>
  <c r="DN18" i="1" s="1"/>
  <c r="DM18" i="1"/>
  <c r="DK19" i="1"/>
  <c r="DL19" i="1" s="1"/>
  <c r="DN19" i="1" s="1"/>
  <c r="DM19" i="1"/>
  <c r="DK20" i="1"/>
  <c r="DL20" i="1" s="1"/>
  <c r="DN20" i="1" s="1"/>
  <c r="DM20" i="1"/>
  <c r="DK22" i="1"/>
  <c r="DL22" i="1" s="1"/>
  <c r="DN22" i="1" s="1"/>
  <c r="DM22" i="1"/>
  <c r="DK23" i="1"/>
  <c r="DL23" i="1" s="1"/>
  <c r="DN23" i="1" s="1"/>
  <c r="DM23" i="1"/>
  <c r="DK24" i="1"/>
  <c r="DL24" i="1" s="1"/>
  <c r="DN24" i="1" s="1"/>
  <c r="DM24" i="1"/>
  <c r="DK25" i="1"/>
  <c r="DL25" i="1" s="1"/>
  <c r="DN25" i="1" s="1"/>
  <c r="DM25" i="1"/>
  <c r="DK26" i="1"/>
  <c r="DL26" i="1" s="1"/>
  <c r="DN26" i="1" s="1"/>
  <c r="DM26" i="1"/>
  <c r="DK27" i="1"/>
  <c r="DL27" i="1" s="1"/>
  <c r="DN27" i="1" s="1"/>
  <c r="DM27" i="1"/>
  <c r="DK28" i="1"/>
  <c r="DL28" i="1" s="1"/>
  <c r="DN28" i="1" s="1"/>
  <c r="DM28" i="1"/>
  <c r="DK29" i="1"/>
  <c r="DL29" i="1" s="1"/>
  <c r="DN29" i="1" s="1"/>
  <c r="DM29" i="1"/>
  <c r="DK30" i="1"/>
  <c r="DL30" i="1" s="1"/>
  <c r="DN30" i="1" s="1"/>
  <c r="DM30" i="1"/>
  <c r="DK31" i="1"/>
  <c r="DL31" i="1" s="1"/>
  <c r="DN31" i="1" s="1"/>
  <c r="DM31" i="1"/>
  <c r="DK32" i="1"/>
  <c r="DL32" i="1" s="1"/>
  <c r="DN32" i="1" s="1"/>
  <c r="DM32" i="1"/>
  <c r="DK34" i="1"/>
  <c r="DL34" i="1" s="1"/>
  <c r="DN34" i="1" s="1"/>
  <c r="DM34" i="1"/>
  <c r="DK35" i="1"/>
  <c r="DL35" i="1" s="1"/>
  <c r="DN35" i="1" s="1"/>
  <c r="DM35" i="1"/>
  <c r="DK36" i="1"/>
  <c r="DL36" i="1" s="1"/>
  <c r="DN36" i="1" s="1"/>
  <c r="DM36" i="1"/>
  <c r="DK37" i="1"/>
  <c r="DL37" i="1" s="1"/>
  <c r="DN37" i="1" s="1"/>
  <c r="DM37" i="1"/>
  <c r="DK38" i="1"/>
  <c r="DL38" i="1" s="1"/>
  <c r="DN38" i="1" s="1"/>
  <c r="DM38" i="1"/>
  <c r="DK39" i="1"/>
  <c r="DL39" i="1" s="1"/>
  <c r="DN39" i="1" s="1"/>
  <c r="DM39" i="1"/>
  <c r="DK40" i="1"/>
  <c r="DL40" i="1" s="1"/>
  <c r="DN40" i="1" s="1"/>
  <c r="DM40" i="1"/>
  <c r="DK41" i="1"/>
  <c r="DL41" i="1" s="1"/>
  <c r="DN41" i="1" s="1"/>
  <c r="DM41" i="1"/>
  <c r="DK42" i="1"/>
  <c r="DL42" i="1" s="1"/>
  <c r="DN42" i="1" s="1"/>
  <c r="DM42" i="1"/>
  <c r="DK43" i="1"/>
  <c r="DL43" i="1" s="1"/>
  <c r="DN43" i="1" s="1"/>
  <c r="DM43" i="1"/>
  <c r="DK44" i="1"/>
  <c r="DL44" i="1" s="1"/>
  <c r="DN44" i="1" s="1"/>
  <c r="DM44" i="1"/>
  <c r="DK45" i="1"/>
  <c r="DL45" i="1" s="1"/>
  <c r="DN45" i="1" s="1"/>
  <c r="DM45" i="1"/>
  <c r="DK46" i="1"/>
  <c r="DL46" i="1" s="1"/>
  <c r="DN46" i="1" s="1"/>
  <c r="DM46" i="1"/>
  <c r="DK47" i="1"/>
  <c r="DL47" i="1" s="1"/>
  <c r="DN47" i="1" s="1"/>
  <c r="DM47" i="1"/>
  <c r="DK48" i="1"/>
  <c r="DL48" i="1" s="1"/>
  <c r="DN48" i="1" s="1"/>
  <c r="DM48" i="1"/>
  <c r="DK49" i="1"/>
  <c r="DL49" i="1" s="1"/>
  <c r="DN49" i="1" s="1"/>
  <c r="DM49" i="1"/>
  <c r="DK50" i="1"/>
  <c r="DL50" i="1" s="1"/>
  <c r="DN50" i="1" s="1"/>
  <c r="DM50" i="1"/>
  <c r="DK51" i="1"/>
  <c r="DL51" i="1" s="1"/>
  <c r="DN51" i="1" s="1"/>
  <c r="DM51" i="1"/>
  <c r="DK52" i="1"/>
  <c r="DL52" i="1" s="1"/>
  <c r="DN52" i="1" s="1"/>
  <c r="DM52" i="1"/>
  <c r="DK53" i="1"/>
  <c r="DL53" i="1" s="1"/>
  <c r="DN53" i="1" s="1"/>
  <c r="DM53" i="1"/>
  <c r="DK54" i="1"/>
  <c r="DL54" i="1" s="1"/>
  <c r="DN54" i="1" s="1"/>
  <c r="DM54" i="1"/>
  <c r="DK55" i="1"/>
  <c r="DL55" i="1" s="1"/>
  <c r="DN55" i="1" s="1"/>
  <c r="DM55" i="1"/>
  <c r="DK56" i="1"/>
  <c r="DL56" i="1" s="1"/>
  <c r="DN56" i="1" s="1"/>
  <c r="DM56" i="1"/>
  <c r="DK6" i="1"/>
  <c r="DL6" i="1" s="1"/>
  <c r="DN6" i="1" s="1"/>
  <c r="DM6" i="1"/>
  <c r="DK7" i="1"/>
  <c r="DL7" i="1" s="1"/>
  <c r="DN7" i="1" s="1"/>
  <c r="DM7" i="1"/>
  <c r="DK8" i="1"/>
  <c r="DL8" i="1" s="1"/>
  <c r="DN8" i="1" s="1"/>
  <c r="DM8" i="1"/>
  <c r="DK9" i="1"/>
  <c r="DL9" i="1" s="1"/>
  <c r="DN9" i="1" s="1"/>
  <c r="DM9" i="1"/>
  <c r="DK10" i="1"/>
  <c r="DL10" i="1" s="1"/>
  <c r="DN10" i="1" s="1"/>
  <c r="DM10" i="1"/>
  <c r="DK11" i="1"/>
  <c r="DL11" i="1" s="1"/>
  <c r="DN11" i="1" s="1"/>
  <c r="DM11" i="1"/>
  <c r="DK12" i="1"/>
  <c r="DL12" i="1" s="1"/>
  <c r="DN12" i="1" s="1"/>
  <c r="DM12" i="1"/>
  <c r="DK13" i="1"/>
  <c r="DL13" i="1" s="1"/>
  <c r="DN13" i="1" s="1"/>
  <c r="DM13" i="1"/>
  <c r="DK14" i="1"/>
  <c r="DL14" i="1" s="1"/>
  <c r="DN14" i="1" s="1"/>
  <c r="DM14" i="1"/>
  <c r="DM5" i="1"/>
  <c r="DK5" i="1"/>
  <c r="DL5" i="1" s="1"/>
  <c r="DN5" i="1" s="1"/>
  <c r="DF16" i="1"/>
  <c r="DG16" i="1" s="1"/>
  <c r="DI16" i="1" s="1"/>
  <c r="DH16" i="1"/>
  <c r="DF17" i="1"/>
  <c r="DG17" i="1" s="1"/>
  <c r="DI17" i="1" s="1"/>
  <c r="DH17" i="1"/>
  <c r="DF18" i="1"/>
  <c r="DG18" i="1" s="1"/>
  <c r="DI18" i="1" s="1"/>
  <c r="DH18" i="1"/>
  <c r="DF19" i="1"/>
  <c r="DG19" i="1" s="1"/>
  <c r="DI19" i="1" s="1"/>
  <c r="DH19" i="1"/>
  <c r="DF20" i="1"/>
  <c r="DG20" i="1" s="1"/>
  <c r="DI20" i="1" s="1"/>
  <c r="DH20" i="1"/>
  <c r="DF22" i="1"/>
  <c r="DG22" i="1" s="1"/>
  <c r="DI22" i="1" s="1"/>
  <c r="DH22" i="1"/>
  <c r="DF23" i="1"/>
  <c r="DG23" i="1" s="1"/>
  <c r="DI23" i="1" s="1"/>
  <c r="DH23" i="1"/>
  <c r="DF24" i="1"/>
  <c r="DG24" i="1" s="1"/>
  <c r="DI24" i="1" s="1"/>
  <c r="DH24" i="1"/>
  <c r="DF25" i="1"/>
  <c r="DG25" i="1" s="1"/>
  <c r="DI25" i="1" s="1"/>
  <c r="DH25" i="1"/>
  <c r="DF26" i="1"/>
  <c r="DG26" i="1" s="1"/>
  <c r="DI26" i="1" s="1"/>
  <c r="DH26" i="1"/>
  <c r="DF27" i="1"/>
  <c r="DG27" i="1" s="1"/>
  <c r="DI27" i="1" s="1"/>
  <c r="DH27" i="1"/>
  <c r="DF28" i="1"/>
  <c r="DG28" i="1" s="1"/>
  <c r="DI28" i="1" s="1"/>
  <c r="DH28" i="1"/>
  <c r="DF29" i="1"/>
  <c r="DG29" i="1" s="1"/>
  <c r="DI29" i="1" s="1"/>
  <c r="DH29" i="1"/>
  <c r="DF30" i="1"/>
  <c r="DG30" i="1" s="1"/>
  <c r="DI30" i="1" s="1"/>
  <c r="DH30" i="1"/>
  <c r="DF31" i="1"/>
  <c r="DG31" i="1" s="1"/>
  <c r="DI31" i="1" s="1"/>
  <c r="DH31" i="1"/>
  <c r="DF32" i="1"/>
  <c r="DG32" i="1" s="1"/>
  <c r="DI32" i="1" s="1"/>
  <c r="DH32" i="1"/>
  <c r="DF34" i="1"/>
  <c r="DG34" i="1" s="1"/>
  <c r="DI34" i="1" s="1"/>
  <c r="DH34" i="1"/>
  <c r="DF35" i="1"/>
  <c r="DG35" i="1" s="1"/>
  <c r="DI35" i="1" s="1"/>
  <c r="DH35" i="1"/>
  <c r="DF36" i="1"/>
  <c r="DG36" i="1" s="1"/>
  <c r="DI36" i="1" s="1"/>
  <c r="DH36" i="1"/>
  <c r="DF37" i="1"/>
  <c r="DG37" i="1" s="1"/>
  <c r="DI37" i="1" s="1"/>
  <c r="DH37" i="1"/>
  <c r="DF38" i="1"/>
  <c r="DG38" i="1" s="1"/>
  <c r="DI38" i="1" s="1"/>
  <c r="DH38" i="1"/>
  <c r="DF39" i="1"/>
  <c r="DG39" i="1" s="1"/>
  <c r="DI39" i="1" s="1"/>
  <c r="DH39" i="1"/>
  <c r="DF40" i="1"/>
  <c r="DG40" i="1" s="1"/>
  <c r="DI40" i="1" s="1"/>
  <c r="DH40" i="1"/>
  <c r="DF41" i="1"/>
  <c r="DG41" i="1" s="1"/>
  <c r="DI41" i="1" s="1"/>
  <c r="DH41" i="1"/>
  <c r="DF42" i="1"/>
  <c r="DG42" i="1" s="1"/>
  <c r="DI42" i="1" s="1"/>
  <c r="DH42" i="1"/>
  <c r="DF43" i="1"/>
  <c r="DG43" i="1" s="1"/>
  <c r="DI43" i="1" s="1"/>
  <c r="DH43" i="1"/>
  <c r="DF44" i="1"/>
  <c r="DG44" i="1" s="1"/>
  <c r="DI44" i="1" s="1"/>
  <c r="DH44" i="1"/>
  <c r="DF45" i="1"/>
  <c r="DG45" i="1" s="1"/>
  <c r="DI45" i="1" s="1"/>
  <c r="DH45" i="1"/>
  <c r="DF46" i="1"/>
  <c r="DG46" i="1" s="1"/>
  <c r="DI46" i="1" s="1"/>
  <c r="DH46" i="1"/>
  <c r="DF47" i="1"/>
  <c r="DG47" i="1" s="1"/>
  <c r="DI47" i="1" s="1"/>
  <c r="DH47" i="1"/>
  <c r="DF48" i="1"/>
  <c r="DG48" i="1" s="1"/>
  <c r="DI48" i="1" s="1"/>
  <c r="DH48" i="1"/>
  <c r="DF49" i="1"/>
  <c r="DG49" i="1" s="1"/>
  <c r="DI49" i="1" s="1"/>
  <c r="DH49" i="1"/>
  <c r="DF50" i="1"/>
  <c r="DG50" i="1" s="1"/>
  <c r="DI50" i="1" s="1"/>
  <c r="DH50" i="1"/>
  <c r="DF51" i="1"/>
  <c r="DG51" i="1" s="1"/>
  <c r="DI51" i="1" s="1"/>
  <c r="DH51" i="1"/>
  <c r="DF52" i="1"/>
  <c r="DG52" i="1" s="1"/>
  <c r="DI52" i="1" s="1"/>
  <c r="DH52" i="1"/>
  <c r="DF53" i="1"/>
  <c r="DG53" i="1" s="1"/>
  <c r="DI53" i="1" s="1"/>
  <c r="DH53" i="1"/>
  <c r="DF54" i="1"/>
  <c r="DG54" i="1" s="1"/>
  <c r="DI54" i="1" s="1"/>
  <c r="DH54" i="1"/>
  <c r="DF55" i="1"/>
  <c r="DG55" i="1" s="1"/>
  <c r="DI55" i="1" s="1"/>
  <c r="DH55" i="1"/>
  <c r="DF56" i="1"/>
  <c r="DG56" i="1" s="1"/>
  <c r="DI56" i="1" s="1"/>
  <c r="DH56" i="1"/>
  <c r="DF15" i="1"/>
  <c r="DG15" i="1" s="1"/>
  <c r="DI15" i="1" s="1"/>
  <c r="DH15" i="1"/>
  <c r="DF6" i="1"/>
  <c r="DG6" i="1" s="1"/>
  <c r="DI6" i="1" s="1"/>
  <c r="DH6" i="1"/>
  <c r="DF7" i="1"/>
  <c r="DG7" i="1" s="1"/>
  <c r="DI7" i="1" s="1"/>
  <c r="DH7" i="1"/>
  <c r="DF8" i="1"/>
  <c r="DG8" i="1" s="1"/>
  <c r="DI8" i="1" s="1"/>
  <c r="DH8" i="1"/>
  <c r="DF9" i="1"/>
  <c r="DG9" i="1" s="1"/>
  <c r="DI9" i="1" s="1"/>
  <c r="DH9" i="1"/>
  <c r="DF10" i="1"/>
  <c r="DG10" i="1" s="1"/>
  <c r="DI10" i="1" s="1"/>
  <c r="DH10" i="1"/>
  <c r="DF11" i="1"/>
  <c r="DG11" i="1" s="1"/>
  <c r="DI11" i="1" s="1"/>
  <c r="DH11" i="1"/>
  <c r="DF12" i="1"/>
  <c r="DG12" i="1" s="1"/>
  <c r="DI12" i="1" s="1"/>
  <c r="DH12" i="1"/>
  <c r="DF13" i="1"/>
  <c r="DG13" i="1" s="1"/>
  <c r="DI13" i="1" s="1"/>
  <c r="DH13" i="1"/>
  <c r="DF14" i="1"/>
  <c r="DG14" i="1" s="1"/>
  <c r="DI14" i="1" s="1"/>
  <c r="DH14" i="1"/>
  <c r="DH5" i="1"/>
  <c r="DF5" i="1"/>
  <c r="DG5" i="1" s="1"/>
  <c r="DI5" i="1" s="1"/>
  <c r="BJ35" i="1"/>
  <c r="BH35" i="1"/>
  <c r="BI35" i="1" s="1"/>
  <c r="BK35" i="1" s="1"/>
  <c r="BJ34" i="1"/>
  <c r="BH34" i="1"/>
  <c r="BI34" i="1" s="1"/>
  <c r="BK34" i="1" s="1"/>
  <c r="BJ32" i="1"/>
  <c r="BH32" i="1"/>
  <c r="BI32" i="1" s="1"/>
  <c r="BK32" i="1" s="1"/>
  <c r="BJ31" i="1"/>
  <c r="BH31" i="1"/>
  <c r="BI31" i="1" s="1"/>
  <c r="BK31" i="1" s="1"/>
  <c r="BJ30" i="1"/>
  <c r="BH30" i="1"/>
  <c r="BI30" i="1" s="1"/>
  <c r="BK30" i="1" s="1"/>
  <c r="BJ29" i="1"/>
  <c r="BH29" i="1"/>
  <c r="BI29" i="1" s="1"/>
  <c r="BK29" i="1" s="1"/>
  <c r="BJ28" i="1"/>
  <c r="BH28" i="1"/>
  <c r="BI28" i="1" s="1"/>
  <c r="BK28" i="1" s="1"/>
  <c r="BJ27" i="1"/>
  <c r="BH27" i="1"/>
  <c r="BI27" i="1" s="1"/>
  <c r="BK27" i="1" s="1"/>
  <c r="BJ24" i="1"/>
  <c r="BH24" i="1"/>
  <c r="BI24" i="1" s="1"/>
  <c r="BK24" i="1" s="1"/>
  <c r="BJ23" i="1"/>
  <c r="BH23" i="1"/>
  <c r="BI23" i="1" s="1"/>
  <c r="BK23" i="1" s="1"/>
  <c r="BJ22" i="1"/>
  <c r="BH22" i="1"/>
  <c r="BI22" i="1" s="1"/>
  <c r="BK22" i="1" s="1"/>
  <c r="BJ20" i="1"/>
  <c r="BH20" i="1"/>
  <c r="BI20" i="1" s="1"/>
  <c r="BK20" i="1" s="1"/>
  <c r="BJ19" i="1"/>
  <c r="BH19" i="1"/>
  <c r="BI19" i="1" s="1"/>
  <c r="BK19" i="1" s="1"/>
  <c r="BJ18" i="1"/>
  <c r="BH18" i="1"/>
  <c r="BI18" i="1" s="1"/>
  <c r="BK18" i="1" s="1"/>
  <c r="BJ17" i="1"/>
  <c r="BH17" i="1"/>
  <c r="BI17" i="1" s="1"/>
  <c r="BK17" i="1" s="1"/>
  <c r="BJ16" i="1"/>
  <c r="BH16" i="1"/>
  <c r="BI16" i="1" s="1"/>
  <c r="BK16" i="1" s="1"/>
  <c r="BJ15" i="1"/>
  <c r="BH15" i="1"/>
  <c r="BI15" i="1" s="1"/>
  <c r="BK15" i="1" s="1"/>
  <c r="BJ14" i="1"/>
  <c r="BH14" i="1"/>
  <c r="BI14" i="1" s="1"/>
  <c r="BK14" i="1" s="1"/>
  <c r="BJ13" i="1"/>
  <c r="BH13" i="1"/>
  <c r="BI13" i="1" s="1"/>
  <c r="BK13" i="1" s="1"/>
  <c r="BJ12" i="1"/>
  <c r="BH12" i="1"/>
  <c r="BI12" i="1" s="1"/>
  <c r="BK12" i="1" s="1"/>
  <c r="BJ11" i="1"/>
  <c r="BH11" i="1"/>
  <c r="BI11" i="1" s="1"/>
  <c r="BK11" i="1" s="1"/>
  <c r="BJ10" i="1"/>
  <c r="BH10" i="1"/>
  <c r="BI10" i="1" s="1"/>
  <c r="BK10" i="1" s="1"/>
  <c r="BE35" i="1"/>
  <c r="BC35" i="1"/>
  <c r="BD35" i="1" s="1"/>
  <c r="BF35" i="1" s="1"/>
  <c r="BE34" i="1"/>
  <c r="BC34" i="1"/>
  <c r="BD34" i="1" s="1"/>
  <c r="BF34" i="1" s="1"/>
  <c r="BE32" i="1"/>
  <c r="BC32" i="1"/>
  <c r="BD32" i="1" s="1"/>
  <c r="BF32" i="1" s="1"/>
  <c r="BE31" i="1"/>
  <c r="BC31" i="1"/>
  <c r="BD31" i="1" s="1"/>
  <c r="BF31" i="1" s="1"/>
  <c r="BE30" i="1"/>
  <c r="BC30" i="1"/>
  <c r="BD30" i="1" s="1"/>
  <c r="BF30" i="1" s="1"/>
  <c r="BE29" i="1"/>
  <c r="BC29" i="1"/>
  <c r="BD29" i="1" s="1"/>
  <c r="BF29" i="1" s="1"/>
  <c r="BE28" i="1"/>
  <c r="BC28" i="1"/>
  <c r="BD28" i="1" s="1"/>
  <c r="BF28" i="1" s="1"/>
  <c r="BE27" i="1"/>
  <c r="BC27" i="1"/>
  <c r="BD27" i="1" s="1"/>
  <c r="BF27" i="1" s="1"/>
  <c r="BE24" i="1"/>
  <c r="BC24" i="1"/>
  <c r="BD24" i="1" s="1"/>
  <c r="BF24" i="1" s="1"/>
  <c r="BE23" i="1"/>
  <c r="BC23" i="1"/>
  <c r="BD23" i="1" s="1"/>
  <c r="BF23" i="1" s="1"/>
  <c r="BE22" i="1"/>
  <c r="BC22" i="1"/>
  <c r="BD22" i="1" s="1"/>
  <c r="BF22" i="1" s="1"/>
  <c r="BE20" i="1"/>
  <c r="BC20" i="1"/>
  <c r="BD20" i="1" s="1"/>
  <c r="BF20" i="1" s="1"/>
  <c r="BE19" i="1"/>
  <c r="BC19" i="1"/>
  <c r="BD19" i="1" s="1"/>
  <c r="BF19" i="1" s="1"/>
  <c r="BE18" i="1"/>
  <c r="BC18" i="1"/>
  <c r="BD18" i="1" s="1"/>
  <c r="BF18" i="1" s="1"/>
  <c r="BE17" i="1"/>
  <c r="BC17" i="1"/>
  <c r="BD17" i="1" s="1"/>
  <c r="BF17" i="1" s="1"/>
  <c r="BE16" i="1"/>
  <c r="BC16" i="1"/>
  <c r="BD16" i="1" s="1"/>
  <c r="BF16" i="1" s="1"/>
  <c r="BE15" i="1"/>
  <c r="BC15" i="1"/>
  <c r="BD15" i="1" s="1"/>
  <c r="BF15" i="1" s="1"/>
  <c r="BE14" i="1"/>
  <c r="BC14" i="1"/>
  <c r="BD14" i="1" s="1"/>
  <c r="BF14" i="1" s="1"/>
  <c r="BE13" i="1"/>
  <c r="BC13" i="1"/>
  <c r="BD13" i="1" s="1"/>
  <c r="BF13" i="1" s="1"/>
  <c r="BE12" i="1"/>
  <c r="BC12" i="1"/>
  <c r="BD12" i="1" s="1"/>
  <c r="BF12" i="1" s="1"/>
  <c r="BE11" i="1"/>
  <c r="BC11" i="1"/>
  <c r="BD11" i="1" s="1"/>
  <c r="BF11" i="1" s="1"/>
  <c r="BE10" i="1"/>
  <c r="BC10" i="1"/>
  <c r="BD10" i="1" s="1"/>
  <c r="BF10" i="1" s="1"/>
  <c r="AZ55" i="1"/>
  <c r="AX55" i="1"/>
  <c r="AY55" i="1" s="1"/>
  <c r="BA55" i="1" s="1"/>
  <c r="AZ49" i="1"/>
  <c r="AX49" i="1"/>
  <c r="AY49" i="1" s="1"/>
  <c r="BA49" i="1" s="1"/>
  <c r="AZ48" i="1"/>
  <c r="AX48" i="1"/>
  <c r="AY48" i="1" s="1"/>
  <c r="BA48" i="1" s="1"/>
  <c r="AZ47" i="1"/>
  <c r="AX47" i="1"/>
  <c r="AY47" i="1" s="1"/>
  <c r="BA47" i="1" s="1"/>
  <c r="AZ46" i="1"/>
  <c r="AX46" i="1"/>
  <c r="AY46" i="1" s="1"/>
  <c r="BA46" i="1" s="1"/>
  <c r="AZ45" i="1"/>
  <c r="AX45" i="1"/>
  <c r="AY45" i="1" s="1"/>
  <c r="BA45" i="1" s="1"/>
  <c r="AZ44" i="1"/>
  <c r="AX44" i="1"/>
  <c r="AY44" i="1" s="1"/>
  <c r="BA44" i="1" s="1"/>
  <c r="AZ43" i="1"/>
  <c r="AX43" i="1"/>
  <c r="AY43" i="1" s="1"/>
  <c r="BA43" i="1" s="1"/>
  <c r="AZ42" i="1"/>
  <c r="AX42" i="1"/>
  <c r="AY42" i="1" s="1"/>
  <c r="BA42" i="1" s="1"/>
  <c r="AZ41" i="1"/>
  <c r="AX41" i="1"/>
  <c r="AY41" i="1" s="1"/>
  <c r="BA41" i="1" s="1"/>
  <c r="AZ40" i="1"/>
  <c r="AX40" i="1"/>
  <c r="AY40" i="1" s="1"/>
  <c r="BA40" i="1" s="1"/>
  <c r="AZ39" i="1"/>
  <c r="AX39" i="1"/>
  <c r="AY39" i="1" s="1"/>
  <c r="BA39" i="1" s="1"/>
  <c r="AZ38" i="1"/>
  <c r="AX38" i="1"/>
  <c r="AY38" i="1" s="1"/>
  <c r="BA38" i="1" s="1"/>
  <c r="AZ37" i="1"/>
  <c r="AX37" i="1"/>
  <c r="AY37" i="1" s="1"/>
  <c r="BA37" i="1" s="1"/>
  <c r="AZ36" i="1"/>
  <c r="AX36" i="1"/>
  <c r="AY36" i="1" s="1"/>
  <c r="BA36" i="1" s="1"/>
  <c r="AZ35" i="1"/>
  <c r="AX35" i="1"/>
  <c r="AY35" i="1" s="1"/>
  <c r="BA35" i="1" s="1"/>
  <c r="AZ34" i="1"/>
  <c r="AX34" i="1"/>
  <c r="AY34" i="1" s="1"/>
  <c r="BA34" i="1" s="1"/>
  <c r="AZ32" i="1"/>
  <c r="AX32" i="1"/>
  <c r="AY32" i="1" s="1"/>
  <c r="BA32" i="1" s="1"/>
  <c r="AZ31" i="1"/>
  <c r="AX31" i="1"/>
  <c r="AY31" i="1" s="1"/>
  <c r="BA31" i="1" s="1"/>
  <c r="AZ30" i="1"/>
  <c r="AX30" i="1"/>
  <c r="AY30" i="1" s="1"/>
  <c r="BA30" i="1" s="1"/>
  <c r="AZ29" i="1"/>
  <c r="AX29" i="1"/>
  <c r="AY29" i="1" s="1"/>
  <c r="BA29" i="1" s="1"/>
  <c r="AZ28" i="1"/>
  <c r="AX28" i="1"/>
  <c r="AY28" i="1" s="1"/>
  <c r="BA28" i="1" s="1"/>
  <c r="AZ27" i="1"/>
  <c r="AX27" i="1"/>
  <c r="AY27" i="1" s="1"/>
  <c r="BA27" i="1" s="1"/>
  <c r="AZ24" i="1"/>
  <c r="AX24" i="1"/>
  <c r="AY24" i="1" s="1"/>
  <c r="BA24" i="1" s="1"/>
  <c r="AZ23" i="1"/>
  <c r="AX23" i="1"/>
  <c r="AY23" i="1" s="1"/>
  <c r="BA23" i="1" s="1"/>
  <c r="AZ22" i="1"/>
  <c r="AX22" i="1"/>
  <c r="AY22" i="1" s="1"/>
  <c r="BA22" i="1" s="1"/>
  <c r="AZ20" i="1"/>
  <c r="AX20" i="1"/>
  <c r="AY20" i="1" s="1"/>
  <c r="BA20" i="1" s="1"/>
  <c r="AZ19" i="1"/>
  <c r="AX19" i="1"/>
  <c r="AY19" i="1" s="1"/>
  <c r="BA19" i="1" s="1"/>
  <c r="AZ18" i="1"/>
  <c r="AX18" i="1"/>
  <c r="AY18" i="1" s="1"/>
  <c r="BA18" i="1" s="1"/>
  <c r="AZ17" i="1"/>
  <c r="AX17" i="1"/>
  <c r="AY17" i="1" s="1"/>
  <c r="BA17" i="1" s="1"/>
  <c r="AZ16" i="1"/>
  <c r="AX16" i="1"/>
  <c r="AY16" i="1" s="1"/>
  <c r="BA16" i="1" s="1"/>
  <c r="AZ15" i="1"/>
  <c r="AX15" i="1"/>
  <c r="AY15" i="1" s="1"/>
  <c r="BA15" i="1" s="1"/>
  <c r="AZ14" i="1"/>
  <c r="AX14" i="1"/>
  <c r="AY14" i="1" s="1"/>
  <c r="BA14" i="1" s="1"/>
  <c r="AZ13" i="1"/>
  <c r="AX13" i="1"/>
  <c r="AY13" i="1" s="1"/>
  <c r="BA13" i="1" s="1"/>
  <c r="AZ12" i="1"/>
  <c r="AX12" i="1"/>
  <c r="AY12" i="1" s="1"/>
  <c r="BA12" i="1" s="1"/>
  <c r="AZ11" i="1"/>
  <c r="AX11" i="1"/>
  <c r="AY11" i="1" s="1"/>
  <c r="BA11" i="1" s="1"/>
  <c r="AZ10" i="1"/>
  <c r="AX10" i="1"/>
  <c r="AY10" i="1" s="1"/>
  <c r="BA10" i="1" s="1"/>
  <c r="AU55" i="1"/>
  <c r="AS55" i="1"/>
  <c r="AT55" i="1" s="1"/>
  <c r="AV55" i="1" s="1"/>
  <c r="AU49" i="1"/>
  <c r="AS49" i="1"/>
  <c r="AT49" i="1" s="1"/>
  <c r="AV49" i="1" s="1"/>
  <c r="AU48" i="1"/>
  <c r="AS48" i="1"/>
  <c r="AT48" i="1" s="1"/>
  <c r="AV48" i="1" s="1"/>
  <c r="AU47" i="1"/>
  <c r="AS47" i="1"/>
  <c r="AT47" i="1" s="1"/>
  <c r="AV47" i="1" s="1"/>
  <c r="AU46" i="1"/>
  <c r="AS46" i="1"/>
  <c r="AT46" i="1" s="1"/>
  <c r="AV46" i="1" s="1"/>
  <c r="AU45" i="1"/>
  <c r="AS45" i="1"/>
  <c r="AT45" i="1" s="1"/>
  <c r="AV45" i="1" s="1"/>
  <c r="AU44" i="1"/>
  <c r="AS44" i="1"/>
  <c r="AT44" i="1" s="1"/>
  <c r="AV44" i="1" s="1"/>
  <c r="AU43" i="1"/>
  <c r="AS43" i="1"/>
  <c r="AT43" i="1" s="1"/>
  <c r="AV43" i="1" s="1"/>
  <c r="AU42" i="1"/>
  <c r="AS42" i="1"/>
  <c r="AT42" i="1" s="1"/>
  <c r="AV42" i="1" s="1"/>
  <c r="AU41" i="1"/>
  <c r="AS41" i="1"/>
  <c r="AT41" i="1" s="1"/>
  <c r="AV41" i="1" s="1"/>
  <c r="AU40" i="1"/>
  <c r="AS40" i="1"/>
  <c r="AT40" i="1" s="1"/>
  <c r="AV40" i="1" s="1"/>
  <c r="AU39" i="1"/>
  <c r="AS39" i="1"/>
  <c r="AT39" i="1" s="1"/>
  <c r="AV39" i="1" s="1"/>
  <c r="AU38" i="1"/>
  <c r="AS38" i="1"/>
  <c r="AT38" i="1" s="1"/>
  <c r="AV38" i="1" s="1"/>
  <c r="AU37" i="1"/>
  <c r="AS37" i="1"/>
  <c r="AT37" i="1" s="1"/>
  <c r="AV37" i="1" s="1"/>
  <c r="AU36" i="1"/>
  <c r="AS36" i="1"/>
  <c r="AT36" i="1" s="1"/>
  <c r="AV36" i="1" s="1"/>
  <c r="AU35" i="1"/>
  <c r="AS35" i="1"/>
  <c r="AT35" i="1" s="1"/>
  <c r="AV35" i="1" s="1"/>
  <c r="AU34" i="1"/>
  <c r="AS34" i="1"/>
  <c r="AT34" i="1" s="1"/>
  <c r="AV34" i="1" s="1"/>
  <c r="AU32" i="1"/>
  <c r="AS32" i="1"/>
  <c r="AT32" i="1" s="1"/>
  <c r="AV32" i="1" s="1"/>
  <c r="AU31" i="1"/>
  <c r="AS31" i="1"/>
  <c r="AT31" i="1" s="1"/>
  <c r="AV31" i="1" s="1"/>
  <c r="AU30" i="1"/>
  <c r="AS30" i="1"/>
  <c r="AT30" i="1" s="1"/>
  <c r="AV30" i="1" s="1"/>
  <c r="AU29" i="1"/>
  <c r="AS29" i="1"/>
  <c r="AT29" i="1" s="1"/>
  <c r="AV29" i="1" s="1"/>
  <c r="AU28" i="1"/>
  <c r="AS28" i="1"/>
  <c r="AT28" i="1" s="1"/>
  <c r="AV28" i="1" s="1"/>
  <c r="AU27" i="1"/>
  <c r="AS27" i="1"/>
  <c r="AT27" i="1" s="1"/>
  <c r="AV27" i="1" s="1"/>
  <c r="AU24" i="1"/>
  <c r="AS24" i="1"/>
  <c r="AT24" i="1" s="1"/>
  <c r="AV24" i="1" s="1"/>
  <c r="AU23" i="1"/>
  <c r="AS23" i="1"/>
  <c r="AT23" i="1" s="1"/>
  <c r="AV23" i="1" s="1"/>
  <c r="AU22" i="1"/>
  <c r="AS22" i="1"/>
  <c r="AT22" i="1" s="1"/>
  <c r="AV22" i="1" s="1"/>
  <c r="AU20" i="1"/>
  <c r="AS20" i="1"/>
  <c r="AT20" i="1" s="1"/>
  <c r="AV20" i="1" s="1"/>
  <c r="AU19" i="1"/>
  <c r="AS19" i="1"/>
  <c r="AT19" i="1" s="1"/>
  <c r="AV19" i="1" s="1"/>
  <c r="AU18" i="1"/>
  <c r="AS18" i="1"/>
  <c r="AT18" i="1" s="1"/>
  <c r="AV18" i="1" s="1"/>
  <c r="AU17" i="1"/>
  <c r="AS17" i="1"/>
  <c r="AT17" i="1" s="1"/>
  <c r="AV17" i="1" s="1"/>
  <c r="AU16" i="1"/>
  <c r="AS16" i="1"/>
  <c r="AT16" i="1" s="1"/>
  <c r="AV16" i="1" s="1"/>
  <c r="AU15" i="1"/>
  <c r="AS15" i="1"/>
  <c r="AT15" i="1" s="1"/>
  <c r="AV15" i="1" s="1"/>
  <c r="AU14" i="1"/>
  <c r="AS14" i="1"/>
  <c r="AT14" i="1" s="1"/>
  <c r="AV14" i="1" s="1"/>
  <c r="AU13" i="1"/>
  <c r="AS13" i="1"/>
  <c r="AT13" i="1" s="1"/>
  <c r="AV13" i="1" s="1"/>
  <c r="AU12" i="1"/>
  <c r="AS12" i="1"/>
  <c r="AT12" i="1" s="1"/>
  <c r="AV12" i="1" s="1"/>
  <c r="AU11" i="1"/>
  <c r="AS11" i="1"/>
  <c r="AT11" i="1" s="1"/>
  <c r="AV11" i="1" s="1"/>
  <c r="AU10" i="1"/>
  <c r="AS10" i="1"/>
  <c r="AT10" i="1" s="1"/>
  <c r="AV10" i="1" s="1"/>
  <c r="AP55" i="1"/>
  <c r="AN55" i="1"/>
  <c r="AO55" i="1" s="1"/>
  <c r="AQ55" i="1" s="1"/>
  <c r="AP49" i="1"/>
  <c r="AN49" i="1"/>
  <c r="AO49" i="1" s="1"/>
  <c r="AQ49" i="1" s="1"/>
  <c r="AP48" i="1"/>
  <c r="AN48" i="1"/>
  <c r="AO48" i="1" s="1"/>
  <c r="AQ48" i="1" s="1"/>
  <c r="AP47" i="1"/>
  <c r="AN47" i="1"/>
  <c r="AO47" i="1" s="1"/>
  <c r="AQ47" i="1" s="1"/>
  <c r="AP46" i="1"/>
  <c r="AN46" i="1"/>
  <c r="AO46" i="1" s="1"/>
  <c r="AQ46" i="1" s="1"/>
  <c r="AP45" i="1"/>
  <c r="AN45" i="1"/>
  <c r="AO45" i="1" s="1"/>
  <c r="AQ45" i="1" s="1"/>
  <c r="AP44" i="1"/>
  <c r="AN44" i="1"/>
  <c r="AO44" i="1" s="1"/>
  <c r="AQ44" i="1" s="1"/>
  <c r="AP43" i="1"/>
  <c r="AN43" i="1"/>
  <c r="AO43" i="1" s="1"/>
  <c r="AQ43" i="1" s="1"/>
  <c r="AP42" i="1"/>
  <c r="AN42" i="1"/>
  <c r="AO42" i="1" s="1"/>
  <c r="AQ42" i="1" s="1"/>
  <c r="AP41" i="1"/>
  <c r="AN41" i="1"/>
  <c r="AO41" i="1" s="1"/>
  <c r="AQ41" i="1" s="1"/>
  <c r="AP40" i="1"/>
  <c r="AN40" i="1"/>
  <c r="AO40" i="1" s="1"/>
  <c r="AQ40" i="1" s="1"/>
  <c r="AP39" i="1"/>
  <c r="AN39" i="1"/>
  <c r="AO39" i="1" s="1"/>
  <c r="AQ39" i="1" s="1"/>
  <c r="AP38" i="1"/>
  <c r="AN38" i="1"/>
  <c r="AO38" i="1" s="1"/>
  <c r="AQ38" i="1" s="1"/>
  <c r="AP37" i="1"/>
  <c r="AN37" i="1"/>
  <c r="AO37" i="1" s="1"/>
  <c r="AQ37" i="1" s="1"/>
  <c r="AP36" i="1"/>
  <c r="AN36" i="1"/>
  <c r="AO36" i="1" s="1"/>
  <c r="AQ36" i="1" s="1"/>
  <c r="AP35" i="1"/>
  <c r="AN35" i="1"/>
  <c r="AO35" i="1" s="1"/>
  <c r="AQ35" i="1" s="1"/>
  <c r="AP34" i="1"/>
  <c r="AN34" i="1"/>
  <c r="AO34" i="1" s="1"/>
  <c r="AQ34" i="1" s="1"/>
  <c r="AP32" i="1"/>
  <c r="AN32" i="1"/>
  <c r="AO32" i="1" s="1"/>
  <c r="AQ32" i="1" s="1"/>
  <c r="AP31" i="1"/>
  <c r="AN31" i="1"/>
  <c r="AO31" i="1" s="1"/>
  <c r="AQ31" i="1" s="1"/>
  <c r="AP30" i="1"/>
  <c r="AN30" i="1"/>
  <c r="AO30" i="1" s="1"/>
  <c r="AQ30" i="1" s="1"/>
  <c r="AP29" i="1"/>
  <c r="AN29" i="1"/>
  <c r="AO29" i="1" s="1"/>
  <c r="AQ29" i="1" s="1"/>
  <c r="AP28" i="1"/>
  <c r="AN28" i="1"/>
  <c r="AO28" i="1" s="1"/>
  <c r="AQ28" i="1" s="1"/>
  <c r="AP27" i="1"/>
  <c r="AN27" i="1"/>
  <c r="AO27" i="1" s="1"/>
  <c r="AQ27" i="1" s="1"/>
  <c r="AP24" i="1"/>
  <c r="AN24" i="1"/>
  <c r="AO24" i="1" s="1"/>
  <c r="AQ24" i="1" s="1"/>
  <c r="AP23" i="1"/>
  <c r="AN23" i="1"/>
  <c r="AO23" i="1" s="1"/>
  <c r="AQ23" i="1" s="1"/>
  <c r="AP22" i="1"/>
  <c r="AN22" i="1"/>
  <c r="AO22" i="1" s="1"/>
  <c r="AQ22" i="1" s="1"/>
  <c r="AP20" i="1"/>
  <c r="AN20" i="1"/>
  <c r="AO20" i="1" s="1"/>
  <c r="AQ20" i="1" s="1"/>
  <c r="AP19" i="1"/>
  <c r="AN19" i="1"/>
  <c r="AO19" i="1" s="1"/>
  <c r="AQ19" i="1" s="1"/>
  <c r="AP18" i="1"/>
  <c r="AN18" i="1"/>
  <c r="AO18" i="1" s="1"/>
  <c r="AQ18" i="1" s="1"/>
  <c r="AP17" i="1"/>
  <c r="AN17" i="1"/>
  <c r="AO17" i="1" s="1"/>
  <c r="AQ17" i="1" s="1"/>
  <c r="AP16" i="1"/>
  <c r="AN16" i="1"/>
  <c r="AO16" i="1" s="1"/>
  <c r="AQ16" i="1" s="1"/>
  <c r="AP15" i="1"/>
  <c r="AN15" i="1"/>
  <c r="AO15" i="1" s="1"/>
  <c r="AQ15" i="1" s="1"/>
  <c r="AP14" i="1"/>
  <c r="AN14" i="1"/>
  <c r="AO14" i="1" s="1"/>
  <c r="AQ14" i="1" s="1"/>
  <c r="AP13" i="1"/>
  <c r="AN13" i="1"/>
  <c r="AO13" i="1" s="1"/>
  <c r="AQ13" i="1" s="1"/>
  <c r="AP12" i="1"/>
  <c r="AN12" i="1"/>
  <c r="AO12" i="1" s="1"/>
  <c r="AQ12" i="1" s="1"/>
  <c r="AP11" i="1"/>
  <c r="AN11" i="1"/>
  <c r="AO11" i="1" s="1"/>
  <c r="AQ11" i="1" s="1"/>
  <c r="AP10" i="1"/>
  <c r="AN10" i="1"/>
  <c r="AO10" i="1" s="1"/>
  <c r="AQ10" i="1" s="1"/>
  <c r="AK55" i="1"/>
  <c r="AI55" i="1"/>
  <c r="AJ55" i="1" s="1"/>
  <c r="AL55" i="1" s="1"/>
  <c r="AK49" i="1"/>
  <c r="AI49" i="1"/>
  <c r="AJ49" i="1" s="1"/>
  <c r="AL49" i="1" s="1"/>
  <c r="AK48" i="1"/>
  <c r="AI48" i="1"/>
  <c r="AJ48" i="1" s="1"/>
  <c r="AL48" i="1" s="1"/>
  <c r="AK47" i="1"/>
  <c r="AI47" i="1"/>
  <c r="AJ47" i="1" s="1"/>
  <c r="AL47" i="1" s="1"/>
  <c r="AK46" i="1"/>
  <c r="AI46" i="1"/>
  <c r="AJ46" i="1" s="1"/>
  <c r="AL46" i="1" s="1"/>
  <c r="AK45" i="1"/>
  <c r="AI45" i="1"/>
  <c r="AJ45" i="1" s="1"/>
  <c r="AL45" i="1" s="1"/>
  <c r="AK44" i="1"/>
  <c r="AI44" i="1"/>
  <c r="AJ44" i="1" s="1"/>
  <c r="AL44" i="1" s="1"/>
  <c r="AK43" i="1"/>
  <c r="AI43" i="1"/>
  <c r="AJ43" i="1" s="1"/>
  <c r="AL43" i="1" s="1"/>
  <c r="AK42" i="1"/>
  <c r="AI42" i="1"/>
  <c r="AJ42" i="1" s="1"/>
  <c r="AL42" i="1" s="1"/>
  <c r="AK41" i="1"/>
  <c r="AI41" i="1"/>
  <c r="AJ41" i="1" s="1"/>
  <c r="AL41" i="1" s="1"/>
  <c r="AK40" i="1"/>
  <c r="AI40" i="1"/>
  <c r="AJ40" i="1" s="1"/>
  <c r="AL40" i="1" s="1"/>
  <c r="AK39" i="1"/>
  <c r="AI39" i="1"/>
  <c r="AJ39" i="1" s="1"/>
  <c r="AL39" i="1" s="1"/>
  <c r="AK38" i="1"/>
  <c r="AI38" i="1"/>
  <c r="AJ38" i="1" s="1"/>
  <c r="AL38" i="1" s="1"/>
  <c r="AK37" i="1"/>
  <c r="AI37" i="1"/>
  <c r="AJ37" i="1" s="1"/>
  <c r="AL37" i="1" s="1"/>
  <c r="AK36" i="1"/>
  <c r="AI36" i="1"/>
  <c r="AJ36" i="1" s="1"/>
  <c r="AL36" i="1" s="1"/>
  <c r="AK35" i="1"/>
  <c r="AI35" i="1"/>
  <c r="AJ35" i="1" s="1"/>
  <c r="AL35" i="1" s="1"/>
  <c r="AK34" i="1"/>
  <c r="AI34" i="1"/>
  <c r="AJ34" i="1" s="1"/>
  <c r="AL34" i="1" s="1"/>
  <c r="AK32" i="1"/>
  <c r="AI32" i="1"/>
  <c r="AJ32" i="1" s="1"/>
  <c r="AL32" i="1" s="1"/>
  <c r="AK31" i="1"/>
  <c r="AI31" i="1"/>
  <c r="AJ31" i="1" s="1"/>
  <c r="AL31" i="1" s="1"/>
  <c r="AK30" i="1"/>
  <c r="AI30" i="1"/>
  <c r="AJ30" i="1" s="1"/>
  <c r="AL30" i="1" s="1"/>
  <c r="AK29" i="1"/>
  <c r="AI29" i="1"/>
  <c r="AJ29" i="1" s="1"/>
  <c r="AL29" i="1" s="1"/>
  <c r="AK28" i="1"/>
  <c r="AI28" i="1"/>
  <c r="AJ28" i="1" s="1"/>
  <c r="AL28" i="1" s="1"/>
  <c r="AK27" i="1"/>
  <c r="AI27" i="1"/>
  <c r="AJ27" i="1" s="1"/>
  <c r="AL27" i="1" s="1"/>
  <c r="AK24" i="1"/>
  <c r="AI24" i="1"/>
  <c r="AJ24" i="1" s="1"/>
  <c r="AL24" i="1" s="1"/>
  <c r="AK23" i="1"/>
  <c r="AI23" i="1"/>
  <c r="AJ23" i="1" s="1"/>
  <c r="AL23" i="1" s="1"/>
  <c r="AK22" i="1"/>
  <c r="AI22" i="1"/>
  <c r="AJ22" i="1" s="1"/>
  <c r="AL22" i="1" s="1"/>
  <c r="AK20" i="1"/>
  <c r="AI20" i="1"/>
  <c r="AJ20" i="1" s="1"/>
  <c r="AL20" i="1" s="1"/>
  <c r="AK19" i="1"/>
  <c r="AI19" i="1"/>
  <c r="AJ19" i="1" s="1"/>
  <c r="AL19" i="1" s="1"/>
  <c r="AK18" i="1"/>
  <c r="AI18" i="1"/>
  <c r="AJ18" i="1" s="1"/>
  <c r="AL18" i="1" s="1"/>
  <c r="AK17" i="1"/>
  <c r="AI17" i="1"/>
  <c r="AJ17" i="1" s="1"/>
  <c r="AL17" i="1" s="1"/>
  <c r="AK16" i="1"/>
  <c r="AI16" i="1"/>
  <c r="AJ16" i="1" s="1"/>
  <c r="AL16" i="1" s="1"/>
  <c r="AK15" i="1"/>
  <c r="AI15" i="1"/>
  <c r="AJ15" i="1" s="1"/>
  <c r="AL15" i="1" s="1"/>
  <c r="AK14" i="1"/>
  <c r="AI14" i="1"/>
  <c r="AJ14" i="1" s="1"/>
  <c r="AL14" i="1" s="1"/>
  <c r="AK13" i="1"/>
  <c r="AI13" i="1"/>
  <c r="AJ13" i="1" s="1"/>
  <c r="AL13" i="1" s="1"/>
  <c r="AK12" i="1"/>
  <c r="AI12" i="1"/>
  <c r="AJ12" i="1" s="1"/>
  <c r="AL12" i="1" s="1"/>
  <c r="AK11" i="1"/>
  <c r="AI11" i="1"/>
  <c r="AJ11" i="1" s="1"/>
  <c r="AL11" i="1" s="1"/>
  <c r="AK10" i="1"/>
  <c r="AI10" i="1"/>
  <c r="AJ10" i="1" s="1"/>
  <c r="AL10" i="1" s="1"/>
  <c r="Y23" i="1"/>
  <c r="Z23" i="1" s="1"/>
  <c r="AB23" i="1" s="1"/>
  <c r="AA23" i="1"/>
  <c r="Y24" i="1"/>
  <c r="Z24" i="1" s="1"/>
  <c r="AB24" i="1" s="1"/>
  <c r="AA24" i="1"/>
  <c r="Y27" i="1"/>
  <c r="Z27" i="1" s="1"/>
  <c r="AB27" i="1" s="1"/>
  <c r="AA27" i="1"/>
  <c r="Y28" i="1"/>
  <c r="Z28" i="1" s="1"/>
  <c r="AB28" i="1" s="1"/>
  <c r="AA28" i="1"/>
  <c r="Y29" i="1"/>
  <c r="Z29" i="1" s="1"/>
  <c r="AB29" i="1" s="1"/>
  <c r="AA29" i="1"/>
  <c r="Y30" i="1"/>
  <c r="Z30" i="1" s="1"/>
  <c r="AB30" i="1" s="1"/>
  <c r="AA30" i="1"/>
  <c r="Y31" i="1"/>
  <c r="Z31" i="1" s="1"/>
  <c r="AB31" i="1" s="1"/>
  <c r="AA31" i="1"/>
  <c r="Y32" i="1"/>
  <c r="Z32" i="1" s="1"/>
  <c r="AB32" i="1" s="1"/>
  <c r="AA32" i="1"/>
  <c r="Y34" i="1"/>
  <c r="Z34" i="1" s="1"/>
  <c r="AB34" i="1" s="1"/>
  <c r="AA34" i="1"/>
  <c r="Y35" i="1"/>
  <c r="Z35" i="1" s="1"/>
  <c r="AB35" i="1" s="1"/>
  <c r="AA35" i="1"/>
  <c r="Y36" i="1"/>
  <c r="Z36" i="1" s="1"/>
  <c r="AB36" i="1" s="1"/>
  <c r="AA36" i="1"/>
  <c r="Y37" i="1"/>
  <c r="Z37" i="1" s="1"/>
  <c r="AB37" i="1" s="1"/>
  <c r="AA37" i="1"/>
  <c r="Y38" i="1"/>
  <c r="Z38" i="1" s="1"/>
  <c r="AB38" i="1" s="1"/>
  <c r="AA38" i="1"/>
  <c r="Y39" i="1"/>
  <c r="Z39" i="1" s="1"/>
  <c r="AB39" i="1" s="1"/>
  <c r="AA39" i="1"/>
  <c r="Y40" i="1"/>
  <c r="Z40" i="1" s="1"/>
  <c r="AB40" i="1" s="1"/>
  <c r="AA40" i="1"/>
  <c r="Y41" i="1"/>
  <c r="Z41" i="1" s="1"/>
  <c r="AB41" i="1" s="1"/>
  <c r="AA41" i="1"/>
  <c r="Y42" i="1"/>
  <c r="Z42" i="1" s="1"/>
  <c r="AB42" i="1" s="1"/>
  <c r="AA42" i="1"/>
  <c r="Y43" i="1"/>
  <c r="Z43" i="1" s="1"/>
  <c r="AB43" i="1" s="1"/>
  <c r="AA43" i="1"/>
  <c r="Y44" i="1"/>
  <c r="Z44" i="1"/>
  <c r="AB44" i="1" s="1"/>
  <c r="AA44" i="1"/>
  <c r="Y45" i="1"/>
  <c r="Z45" i="1" s="1"/>
  <c r="AB45" i="1" s="1"/>
  <c r="AA45" i="1"/>
  <c r="Y46" i="1"/>
  <c r="Z46" i="1" s="1"/>
  <c r="AB46" i="1" s="1"/>
  <c r="AA46" i="1"/>
  <c r="Y47" i="1"/>
  <c r="Z47" i="1" s="1"/>
  <c r="AB47" i="1" s="1"/>
  <c r="AA47" i="1"/>
  <c r="Y48" i="1"/>
  <c r="Z48" i="1" s="1"/>
  <c r="AB48" i="1" s="1"/>
  <c r="AA48" i="1"/>
  <c r="Y49" i="1"/>
  <c r="Z49" i="1" s="1"/>
  <c r="AB49" i="1" s="1"/>
  <c r="AA49" i="1"/>
  <c r="Y55" i="1"/>
  <c r="Z55" i="1" s="1"/>
  <c r="AB55" i="1" s="1"/>
  <c r="AA55" i="1"/>
  <c r="AF55" i="1"/>
  <c r="AD55" i="1"/>
  <c r="AE55" i="1" s="1"/>
  <c r="AG55" i="1" s="1"/>
  <c r="AF49" i="1"/>
  <c r="AD49" i="1"/>
  <c r="AE49" i="1" s="1"/>
  <c r="AG49" i="1" s="1"/>
  <c r="AF48" i="1"/>
  <c r="AD48" i="1"/>
  <c r="AE48" i="1" s="1"/>
  <c r="AG48" i="1" s="1"/>
  <c r="AF47" i="1"/>
  <c r="AD47" i="1"/>
  <c r="AE47" i="1" s="1"/>
  <c r="AG47" i="1" s="1"/>
  <c r="AF46" i="1"/>
  <c r="AD46" i="1"/>
  <c r="AE46" i="1" s="1"/>
  <c r="AG46" i="1" s="1"/>
  <c r="AF45" i="1"/>
  <c r="AD45" i="1"/>
  <c r="AE45" i="1" s="1"/>
  <c r="AG45" i="1" s="1"/>
  <c r="AF44" i="1"/>
  <c r="AD44" i="1"/>
  <c r="AE44" i="1" s="1"/>
  <c r="AG44" i="1" s="1"/>
  <c r="AF43" i="1"/>
  <c r="AD43" i="1"/>
  <c r="AE43" i="1" s="1"/>
  <c r="AG43" i="1" s="1"/>
  <c r="AF42" i="1"/>
  <c r="AD42" i="1"/>
  <c r="AE42" i="1" s="1"/>
  <c r="AG42" i="1" s="1"/>
  <c r="AF41" i="1"/>
  <c r="AD41" i="1"/>
  <c r="AE41" i="1" s="1"/>
  <c r="AG41" i="1" s="1"/>
  <c r="AF40" i="1"/>
  <c r="AD40" i="1"/>
  <c r="AE40" i="1" s="1"/>
  <c r="AG40" i="1" s="1"/>
  <c r="AF39" i="1"/>
  <c r="AD39" i="1"/>
  <c r="AE39" i="1" s="1"/>
  <c r="AG39" i="1" s="1"/>
  <c r="AF38" i="1"/>
  <c r="AD38" i="1"/>
  <c r="AE38" i="1" s="1"/>
  <c r="AG38" i="1" s="1"/>
  <c r="AF37" i="1"/>
  <c r="AD37" i="1"/>
  <c r="AE37" i="1" s="1"/>
  <c r="AG37" i="1" s="1"/>
  <c r="AF36" i="1"/>
  <c r="AD36" i="1"/>
  <c r="AE36" i="1" s="1"/>
  <c r="AG36" i="1" s="1"/>
  <c r="AF35" i="1"/>
  <c r="AD35" i="1"/>
  <c r="AE35" i="1" s="1"/>
  <c r="AG35" i="1" s="1"/>
  <c r="AF34" i="1"/>
  <c r="AD34" i="1"/>
  <c r="AE34" i="1" s="1"/>
  <c r="AG34" i="1" s="1"/>
  <c r="AF32" i="1"/>
  <c r="AD32" i="1"/>
  <c r="AE32" i="1" s="1"/>
  <c r="AG32" i="1" s="1"/>
  <c r="AF31" i="1"/>
  <c r="AD31" i="1"/>
  <c r="AE31" i="1" s="1"/>
  <c r="AG31" i="1" s="1"/>
  <c r="AF30" i="1"/>
  <c r="AD30" i="1"/>
  <c r="AE30" i="1" s="1"/>
  <c r="AG30" i="1" s="1"/>
  <c r="AF29" i="1"/>
  <c r="AD29" i="1"/>
  <c r="AE29" i="1" s="1"/>
  <c r="AG29" i="1" s="1"/>
  <c r="AF28" i="1"/>
  <c r="AD28" i="1"/>
  <c r="AE28" i="1" s="1"/>
  <c r="AG28" i="1" s="1"/>
  <c r="AF27" i="1"/>
  <c r="AD27" i="1"/>
  <c r="AE27" i="1" s="1"/>
  <c r="AG27" i="1" s="1"/>
  <c r="AF24" i="1"/>
  <c r="AD24" i="1"/>
  <c r="AE24" i="1" s="1"/>
  <c r="AG24" i="1" s="1"/>
  <c r="AF23" i="1"/>
  <c r="AD23" i="1"/>
  <c r="AE23" i="1" s="1"/>
  <c r="AG23" i="1" s="1"/>
  <c r="AF22" i="1"/>
  <c r="AD22" i="1"/>
  <c r="AE22" i="1" s="1"/>
  <c r="AG22" i="1" s="1"/>
  <c r="AF20" i="1"/>
  <c r="AD20" i="1"/>
  <c r="AE20" i="1" s="1"/>
  <c r="AG20" i="1" s="1"/>
  <c r="AF19" i="1"/>
  <c r="AD19" i="1"/>
  <c r="AE19" i="1" s="1"/>
  <c r="AG19" i="1" s="1"/>
  <c r="AF18" i="1"/>
  <c r="AD18" i="1"/>
  <c r="AE18" i="1" s="1"/>
  <c r="AG18" i="1" s="1"/>
  <c r="AF17" i="1"/>
  <c r="AD17" i="1"/>
  <c r="AE17" i="1" s="1"/>
  <c r="AG17" i="1" s="1"/>
  <c r="AF16" i="1"/>
  <c r="AD16" i="1"/>
  <c r="AE16" i="1" s="1"/>
  <c r="AG16" i="1" s="1"/>
  <c r="AF15" i="1"/>
  <c r="AD15" i="1"/>
  <c r="AE15" i="1" s="1"/>
  <c r="AG15" i="1" s="1"/>
  <c r="AF14" i="1"/>
  <c r="AD14" i="1"/>
  <c r="AE14" i="1" s="1"/>
  <c r="AG14" i="1" s="1"/>
  <c r="AF13" i="1"/>
  <c r="AD13" i="1"/>
  <c r="AE13" i="1" s="1"/>
  <c r="AG13" i="1" s="1"/>
  <c r="AF12" i="1"/>
  <c r="AD12" i="1"/>
  <c r="AE12" i="1" s="1"/>
  <c r="AG12" i="1" s="1"/>
  <c r="AF11" i="1"/>
  <c r="AD11" i="1"/>
  <c r="AE11" i="1" s="1"/>
  <c r="AG11" i="1" s="1"/>
  <c r="AF10" i="1"/>
  <c r="AD10" i="1"/>
  <c r="AE10" i="1" s="1"/>
  <c r="AG10" i="1" s="1"/>
  <c r="AA22" i="1"/>
  <c r="Y22" i="1"/>
  <c r="Z22" i="1" s="1"/>
  <c r="AB22" i="1" s="1"/>
  <c r="AA20" i="1"/>
  <c r="Y20" i="1"/>
  <c r="Z20" i="1" s="1"/>
  <c r="AB20" i="1" s="1"/>
  <c r="AA19" i="1"/>
  <c r="Y19" i="1"/>
  <c r="Z19" i="1" s="1"/>
  <c r="AB19" i="1" s="1"/>
  <c r="AA18" i="1"/>
  <c r="Y18" i="1"/>
  <c r="Z18" i="1" s="1"/>
  <c r="AB18" i="1" s="1"/>
  <c r="AA17" i="1"/>
  <c r="Y17" i="1"/>
  <c r="Z17" i="1" s="1"/>
  <c r="AB17" i="1" s="1"/>
  <c r="AA16" i="1"/>
  <c r="Y16" i="1"/>
  <c r="Z16" i="1" s="1"/>
  <c r="AB16" i="1" s="1"/>
  <c r="AA15" i="1"/>
  <c r="Y15" i="1"/>
  <c r="Z15" i="1" s="1"/>
  <c r="AB15" i="1" s="1"/>
  <c r="AA14" i="1"/>
  <c r="Y14" i="1"/>
  <c r="Z14" i="1" s="1"/>
  <c r="AB14" i="1" s="1"/>
  <c r="AA13" i="1"/>
  <c r="Y13" i="1"/>
  <c r="Z13" i="1" s="1"/>
  <c r="AB13" i="1" s="1"/>
  <c r="AA12" i="1"/>
  <c r="Y12" i="1"/>
  <c r="Z12" i="1" s="1"/>
  <c r="AB12" i="1" s="1"/>
  <c r="AA11" i="1"/>
  <c r="Y11" i="1"/>
  <c r="Z11" i="1" s="1"/>
  <c r="AB11" i="1" s="1"/>
  <c r="AA10" i="1"/>
  <c r="Y10" i="1"/>
  <c r="Z10" i="1" s="1"/>
  <c r="AB10" i="1" s="1"/>
  <c r="V55" i="1"/>
  <c r="T55" i="1"/>
  <c r="U55" i="1" s="1"/>
  <c r="W55" i="1" s="1"/>
  <c r="V49" i="1"/>
  <c r="T49" i="1"/>
  <c r="U49" i="1" s="1"/>
  <c r="W49" i="1" s="1"/>
  <c r="V48" i="1"/>
  <c r="T48" i="1"/>
  <c r="U48" i="1" s="1"/>
  <c r="W48" i="1" s="1"/>
  <c r="V47" i="1"/>
  <c r="T47" i="1"/>
  <c r="U47" i="1" s="1"/>
  <c r="W47" i="1" s="1"/>
  <c r="V46" i="1"/>
  <c r="T46" i="1"/>
  <c r="U46" i="1" s="1"/>
  <c r="W46" i="1" s="1"/>
  <c r="V45" i="1"/>
  <c r="T45" i="1"/>
  <c r="U45" i="1" s="1"/>
  <c r="W45" i="1" s="1"/>
  <c r="V44" i="1"/>
  <c r="T44" i="1"/>
  <c r="U44" i="1" s="1"/>
  <c r="W44" i="1" s="1"/>
  <c r="V43" i="1"/>
  <c r="T43" i="1"/>
  <c r="U43" i="1" s="1"/>
  <c r="W43" i="1" s="1"/>
  <c r="V42" i="1"/>
  <c r="T42" i="1"/>
  <c r="U42" i="1" s="1"/>
  <c r="W42" i="1" s="1"/>
  <c r="V41" i="1"/>
  <c r="T41" i="1"/>
  <c r="U41" i="1" s="1"/>
  <c r="W41" i="1" s="1"/>
  <c r="V40" i="1"/>
  <c r="T40" i="1"/>
  <c r="U40" i="1" s="1"/>
  <c r="W40" i="1" s="1"/>
  <c r="V39" i="1"/>
  <c r="T39" i="1"/>
  <c r="U39" i="1" s="1"/>
  <c r="W39" i="1" s="1"/>
  <c r="V38" i="1"/>
  <c r="T38" i="1"/>
  <c r="U38" i="1" s="1"/>
  <c r="W38" i="1" s="1"/>
  <c r="V37" i="1"/>
  <c r="T37" i="1"/>
  <c r="U37" i="1" s="1"/>
  <c r="W37" i="1" s="1"/>
  <c r="V36" i="1"/>
  <c r="T36" i="1"/>
  <c r="U36" i="1" s="1"/>
  <c r="W36" i="1" s="1"/>
  <c r="V35" i="1"/>
  <c r="T35" i="1"/>
  <c r="U35" i="1" s="1"/>
  <c r="W35" i="1" s="1"/>
  <c r="V34" i="1"/>
  <c r="T34" i="1"/>
  <c r="U34" i="1" s="1"/>
  <c r="W34" i="1" s="1"/>
  <c r="V32" i="1"/>
  <c r="T32" i="1"/>
  <c r="U32" i="1" s="1"/>
  <c r="W32" i="1" s="1"/>
  <c r="V31" i="1"/>
  <c r="T31" i="1"/>
  <c r="U31" i="1" s="1"/>
  <c r="W31" i="1" s="1"/>
  <c r="V30" i="1"/>
  <c r="T30" i="1"/>
  <c r="U30" i="1" s="1"/>
  <c r="W30" i="1" s="1"/>
  <c r="V29" i="1"/>
  <c r="T29" i="1"/>
  <c r="U29" i="1" s="1"/>
  <c r="W29" i="1" s="1"/>
  <c r="V28" i="1"/>
  <c r="T28" i="1"/>
  <c r="U28" i="1" s="1"/>
  <c r="W28" i="1" s="1"/>
  <c r="V27" i="1"/>
  <c r="T27" i="1"/>
  <c r="U27" i="1" s="1"/>
  <c r="W27" i="1" s="1"/>
  <c r="V24" i="1"/>
  <c r="T24" i="1"/>
  <c r="U24" i="1" s="1"/>
  <c r="W24" i="1" s="1"/>
  <c r="V23" i="1"/>
  <c r="T23" i="1"/>
  <c r="U23" i="1" s="1"/>
  <c r="W23" i="1" s="1"/>
  <c r="V22" i="1"/>
  <c r="T22" i="1"/>
  <c r="U22" i="1" s="1"/>
  <c r="W22" i="1" s="1"/>
  <c r="V20" i="1"/>
  <c r="T20" i="1"/>
  <c r="U20" i="1" s="1"/>
  <c r="W20" i="1" s="1"/>
  <c r="V19" i="1"/>
  <c r="T19" i="1"/>
  <c r="U19" i="1" s="1"/>
  <c r="W19" i="1" s="1"/>
  <c r="V18" i="1"/>
  <c r="T18" i="1"/>
  <c r="U18" i="1" s="1"/>
  <c r="W18" i="1" s="1"/>
  <c r="V17" i="1"/>
  <c r="T17" i="1"/>
  <c r="U17" i="1" s="1"/>
  <c r="W17" i="1" s="1"/>
  <c r="V16" i="1"/>
  <c r="T16" i="1"/>
  <c r="U16" i="1" s="1"/>
  <c r="W16" i="1" s="1"/>
  <c r="V15" i="1"/>
  <c r="T15" i="1"/>
  <c r="U15" i="1" s="1"/>
  <c r="W15" i="1" s="1"/>
  <c r="V14" i="1"/>
  <c r="T14" i="1"/>
  <c r="U14" i="1" s="1"/>
  <c r="W14" i="1" s="1"/>
  <c r="V13" i="1"/>
  <c r="T13" i="1"/>
  <c r="U13" i="1" s="1"/>
  <c r="W13" i="1" s="1"/>
  <c r="V12" i="1"/>
  <c r="T12" i="1"/>
  <c r="U12" i="1" s="1"/>
  <c r="W12" i="1" s="1"/>
  <c r="V11" i="1"/>
  <c r="T11" i="1"/>
  <c r="U11" i="1" s="1"/>
  <c r="W11" i="1" s="1"/>
  <c r="V10" i="1"/>
  <c r="T10" i="1"/>
  <c r="U10" i="1" s="1"/>
  <c r="W10" i="1" s="1"/>
  <c r="Q55" i="1"/>
  <c r="O55" i="1"/>
  <c r="P55" i="1" s="1"/>
  <c r="R55" i="1" s="1"/>
  <c r="Q49" i="1"/>
  <c r="O49" i="1"/>
  <c r="P49" i="1" s="1"/>
  <c r="R49" i="1" s="1"/>
  <c r="Q48" i="1"/>
  <c r="O48" i="1"/>
  <c r="P48" i="1" s="1"/>
  <c r="R48" i="1" s="1"/>
  <c r="Q47" i="1"/>
  <c r="O47" i="1"/>
  <c r="P47" i="1" s="1"/>
  <c r="R47" i="1" s="1"/>
  <c r="Q46" i="1"/>
  <c r="O46" i="1"/>
  <c r="P46" i="1" s="1"/>
  <c r="R46" i="1" s="1"/>
  <c r="Q45" i="1"/>
  <c r="O45" i="1"/>
  <c r="P45" i="1" s="1"/>
  <c r="R45" i="1" s="1"/>
  <c r="Q44" i="1"/>
  <c r="O44" i="1"/>
  <c r="P44" i="1" s="1"/>
  <c r="R44" i="1" s="1"/>
  <c r="Q43" i="1"/>
  <c r="O43" i="1"/>
  <c r="P43" i="1" s="1"/>
  <c r="R43" i="1" s="1"/>
  <c r="Q42" i="1"/>
  <c r="O42" i="1"/>
  <c r="P42" i="1" s="1"/>
  <c r="R42" i="1" s="1"/>
  <c r="Q41" i="1"/>
  <c r="O41" i="1"/>
  <c r="P41" i="1" s="1"/>
  <c r="R41" i="1" s="1"/>
  <c r="Q40" i="1"/>
  <c r="O40" i="1"/>
  <c r="P40" i="1" s="1"/>
  <c r="R40" i="1" s="1"/>
  <c r="Q39" i="1"/>
  <c r="O39" i="1"/>
  <c r="P39" i="1" s="1"/>
  <c r="R39" i="1" s="1"/>
  <c r="Q38" i="1"/>
  <c r="O38" i="1"/>
  <c r="P38" i="1" s="1"/>
  <c r="R38" i="1" s="1"/>
  <c r="Q37" i="1"/>
  <c r="O37" i="1"/>
  <c r="P37" i="1" s="1"/>
  <c r="R37" i="1" s="1"/>
  <c r="Q36" i="1"/>
  <c r="O36" i="1"/>
  <c r="P36" i="1" s="1"/>
  <c r="R36" i="1" s="1"/>
  <c r="Q35" i="1"/>
  <c r="O35" i="1"/>
  <c r="P35" i="1" s="1"/>
  <c r="R35" i="1" s="1"/>
  <c r="Q34" i="1"/>
  <c r="O34" i="1"/>
  <c r="P34" i="1" s="1"/>
  <c r="R34" i="1" s="1"/>
  <c r="Q32" i="1"/>
  <c r="O32" i="1"/>
  <c r="P32" i="1" s="1"/>
  <c r="R32" i="1" s="1"/>
  <c r="Q31" i="1"/>
  <c r="O31" i="1"/>
  <c r="P31" i="1" s="1"/>
  <c r="R31" i="1" s="1"/>
  <c r="Q30" i="1"/>
  <c r="O30" i="1"/>
  <c r="P30" i="1" s="1"/>
  <c r="R30" i="1" s="1"/>
  <c r="Q29" i="1"/>
  <c r="O29" i="1"/>
  <c r="P29" i="1" s="1"/>
  <c r="R29" i="1" s="1"/>
  <c r="Q28" i="1"/>
  <c r="O28" i="1"/>
  <c r="P28" i="1" s="1"/>
  <c r="R28" i="1" s="1"/>
  <c r="Q27" i="1"/>
  <c r="O27" i="1"/>
  <c r="P27" i="1" s="1"/>
  <c r="R27" i="1" s="1"/>
  <c r="Q24" i="1"/>
  <c r="O24" i="1"/>
  <c r="P24" i="1" s="1"/>
  <c r="R24" i="1" s="1"/>
  <c r="Q23" i="1"/>
  <c r="O23" i="1"/>
  <c r="P23" i="1" s="1"/>
  <c r="R23" i="1" s="1"/>
  <c r="Q22" i="1"/>
  <c r="O22" i="1"/>
  <c r="P22" i="1" s="1"/>
  <c r="R22" i="1" s="1"/>
  <c r="Q20" i="1"/>
  <c r="O20" i="1"/>
  <c r="P20" i="1" s="1"/>
  <c r="R20" i="1" s="1"/>
  <c r="Q19" i="1"/>
  <c r="O19" i="1"/>
  <c r="P19" i="1" s="1"/>
  <c r="R19" i="1" s="1"/>
  <c r="Q18" i="1"/>
  <c r="O18" i="1"/>
  <c r="P18" i="1" s="1"/>
  <c r="R18" i="1" s="1"/>
  <c r="Q17" i="1"/>
  <c r="O17" i="1"/>
  <c r="P17" i="1" s="1"/>
  <c r="R17" i="1" s="1"/>
  <c r="Q16" i="1"/>
  <c r="O16" i="1"/>
  <c r="P16" i="1" s="1"/>
  <c r="R16" i="1" s="1"/>
  <c r="Q15" i="1"/>
  <c r="O15" i="1"/>
  <c r="P15" i="1" s="1"/>
  <c r="R15" i="1" s="1"/>
  <c r="Q14" i="1"/>
  <c r="O14" i="1"/>
  <c r="P14" i="1" s="1"/>
  <c r="R14" i="1" s="1"/>
  <c r="Q13" i="1"/>
  <c r="O13" i="1"/>
  <c r="P13" i="1" s="1"/>
  <c r="R13" i="1" s="1"/>
  <c r="Q12" i="1"/>
  <c r="O12" i="1"/>
  <c r="P12" i="1" s="1"/>
  <c r="R12" i="1" s="1"/>
  <c r="Q11" i="1"/>
  <c r="O11" i="1"/>
  <c r="P11" i="1" s="1"/>
  <c r="R11" i="1" s="1"/>
  <c r="Q10" i="1"/>
  <c r="O10" i="1"/>
  <c r="P10" i="1" s="1"/>
  <c r="R10" i="1" s="1"/>
  <c r="GL28" i="1"/>
  <c r="GL45" i="1"/>
  <c r="GL47" i="1"/>
  <c r="GL20" i="1"/>
  <c r="GL16" i="1"/>
  <c r="GL13" i="1"/>
  <c r="GL46" i="1"/>
  <c r="GL23" i="1"/>
  <c r="GL36" i="1"/>
  <c r="GL11" i="1"/>
  <c r="GL12" i="1"/>
  <c r="GL10" i="1"/>
  <c r="GL43" i="1"/>
  <c r="GL42" i="1"/>
  <c r="GL41" i="1"/>
  <c r="GL39" i="1"/>
  <c r="GL37" i="1"/>
  <c r="GL49" i="1"/>
  <c r="GL32" i="1"/>
  <c r="GL30" i="1"/>
  <c r="GL29" i="1"/>
  <c r="GL27" i="1"/>
  <c r="GL19" i="1"/>
  <c r="GL18" i="1"/>
  <c r="GL15" i="1"/>
  <c r="GL14" i="1"/>
  <c r="GP43" i="1"/>
  <c r="GQ43" i="1" s="1"/>
  <c r="GP37" i="1"/>
  <c r="GQ37" i="1" s="1"/>
  <c r="GP27" i="1"/>
  <c r="GQ27" i="1" s="1"/>
  <c r="GP18" i="1"/>
  <c r="GQ18" i="1" s="1"/>
  <c r="GN43" i="1"/>
  <c r="GR43" i="1" s="1"/>
  <c r="GN37" i="1"/>
  <c r="GR37" i="1" s="1"/>
  <c r="GN18" i="1"/>
  <c r="GR18" i="1" s="1"/>
  <c r="GS43" i="1" l="1"/>
  <c r="GS37" i="1"/>
  <c r="GS18" i="1"/>
  <c r="GO18" i="1"/>
  <c r="GO37" i="1"/>
  <c r="GO43" i="1"/>
  <c r="GN27" i="1"/>
  <c r="GR27" i="1" s="1"/>
  <c r="GS27" i="1" s="1"/>
  <c r="CX27" i="1"/>
  <c r="CV27" i="1"/>
  <c r="CW27" i="1" s="1"/>
  <c r="CY27" i="1" s="1"/>
  <c r="GO27" i="1" l="1"/>
  <c r="GP46" i="1"/>
  <c r="GQ46" i="1" s="1"/>
  <c r="GN46" i="1"/>
  <c r="GR46" i="1" s="1"/>
  <c r="GP35" i="1"/>
  <c r="GQ35" i="1" s="1"/>
  <c r="GN35" i="1"/>
  <c r="GR35" i="1" s="1"/>
  <c r="GL35" i="1"/>
  <c r="GP23" i="1"/>
  <c r="GQ23" i="1" s="1"/>
  <c r="GN23" i="1"/>
  <c r="GR23" i="1" s="1"/>
  <c r="GP19" i="1"/>
  <c r="GQ19" i="1" s="1"/>
  <c r="GN19" i="1"/>
  <c r="GR19" i="1" s="1"/>
  <c r="GP42" i="1"/>
  <c r="GQ42" i="1" s="1"/>
  <c r="GN42" i="1"/>
  <c r="GM42" i="1"/>
  <c r="GP40" i="1"/>
  <c r="GQ40" i="1" s="1"/>
  <c r="GN40" i="1"/>
  <c r="GR40" i="1" s="1"/>
  <c r="GL40" i="1"/>
  <c r="GP11" i="1"/>
  <c r="GQ11" i="1" s="1"/>
  <c r="GN11" i="1"/>
  <c r="GR11" i="1" s="1"/>
  <c r="GP49" i="1"/>
  <c r="GQ49" i="1" s="1"/>
  <c r="GN49" i="1"/>
  <c r="GP41" i="1"/>
  <c r="GQ41" i="1" s="1"/>
  <c r="GN41" i="1"/>
  <c r="GP12" i="1"/>
  <c r="GQ12" i="1" s="1"/>
  <c r="GP44" i="1"/>
  <c r="GQ44" i="1" s="1"/>
  <c r="GL44" i="1"/>
  <c r="GP39" i="1"/>
  <c r="GQ39" i="1" s="1"/>
  <c r="GN44" i="1"/>
  <c r="GN39" i="1"/>
  <c r="GR39" i="1" s="1"/>
  <c r="GP45" i="1"/>
  <c r="GQ45" i="1" s="1"/>
  <c r="GN45" i="1"/>
  <c r="GR45" i="1" s="1"/>
  <c r="GP48" i="1"/>
  <c r="GQ48" i="1" s="1"/>
  <c r="GN48" i="1"/>
  <c r="GR48" i="1" s="1"/>
  <c r="GL48" i="1"/>
  <c r="GP36" i="1"/>
  <c r="GQ36" i="1" s="1"/>
  <c r="GN36" i="1"/>
  <c r="GM36" i="1"/>
  <c r="GP31" i="1"/>
  <c r="GQ31" i="1" s="1"/>
  <c r="GN31" i="1"/>
  <c r="GL31" i="1"/>
  <c r="GM31" i="1" s="1"/>
  <c r="GP29" i="1"/>
  <c r="GQ29" i="1" s="1"/>
  <c r="GP15" i="1"/>
  <c r="GQ15" i="1" s="1"/>
  <c r="GM15" i="1"/>
  <c r="GN29" i="1"/>
  <c r="GN15" i="1"/>
  <c r="GR15" i="1" s="1"/>
  <c r="GP28" i="1"/>
  <c r="GQ28" i="1" s="1"/>
  <c r="GN28" i="1"/>
  <c r="GR28" i="1" s="1"/>
  <c r="GM28" i="1"/>
  <c r="CX28" i="1"/>
  <c r="CV28" i="1"/>
  <c r="CW28" i="1" s="1"/>
  <c r="CY28" i="1" s="1"/>
  <c r="GS19" i="1" l="1"/>
  <c r="GO48" i="1"/>
  <c r="GO19" i="1"/>
  <c r="GS40" i="1"/>
  <c r="GS35" i="1"/>
  <c r="GO46" i="1"/>
  <c r="GO23" i="1"/>
  <c r="GO41" i="1"/>
  <c r="GS23" i="1"/>
  <c r="GS46" i="1"/>
  <c r="GO35" i="1"/>
  <c r="GO49" i="1"/>
  <c r="GS11" i="1"/>
  <c r="GO42" i="1"/>
  <c r="GR41" i="1"/>
  <c r="GS41" i="1" s="1"/>
  <c r="GR49" i="1"/>
  <c r="GS49" i="1" s="1"/>
  <c r="GO40" i="1"/>
  <c r="GR42" i="1"/>
  <c r="GS42" i="1" s="1"/>
  <c r="GS39" i="1"/>
  <c r="GO44" i="1"/>
  <c r="GR44" i="1"/>
  <c r="GS44" i="1" s="1"/>
  <c r="GO39" i="1"/>
  <c r="GS48" i="1"/>
  <c r="GS45" i="1"/>
  <c r="GO29" i="1"/>
  <c r="GO45" i="1"/>
  <c r="GO36" i="1"/>
  <c r="GO31" i="1"/>
  <c r="GR36" i="1"/>
  <c r="GS36" i="1" s="1"/>
  <c r="GS15" i="1"/>
  <c r="GR31" i="1"/>
  <c r="GS31" i="1" s="1"/>
  <c r="GR29" i="1"/>
  <c r="GS29" i="1" s="1"/>
  <c r="GO15" i="1"/>
  <c r="GS28" i="1"/>
  <c r="GO28" i="1"/>
  <c r="GP14" i="1"/>
  <c r="GQ14" i="1" s="1"/>
  <c r="GN14" i="1"/>
  <c r="GR14" i="1" s="1"/>
  <c r="GM14" i="1"/>
  <c r="GP47" i="1"/>
  <c r="GQ47" i="1" s="1"/>
  <c r="GN47" i="1"/>
  <c r="GR47" i="1" s="1"/>
  <c r="GN22" i="1"/>
  <c r="GR22" i="1" s="1"/>
  <c r="GP22" i="1"/>
  <c r="GQ22" i="1" s="1"/>
  <c r="GP20" i="1"/>
  <c r="GQ20" i="1" s="1"/>
  <c r="GN20" i="1"/>
  <c r="GR20" i="1" s="1"/>
  <c r="GL22" i="1"/>
  <c r="GM22" i="1" s="1"/>
  <c r="GP38" i="1"/>
  <c r="GQ38" i="1" s="1"/>
  <c r="GL38" i="1"/>
  <c r="GM38" i="1" s="1"/>
  <c r="GN38" i="1"/>
  <c r="GR38" i="1" s="1"/>
  <c r="GP30" i="1"/>
  <c r="GQ30" i="1" s="1"/>
  <c r="GM30" i="1"/>
  <c r="GN30" i="1"/>
  <c r="GP16" i="1"/>
  <c r="GQ16" i="1" s="1"/>
  <c r="GN16" i="1"/>
  <c r="GR16" i="1" s="1"/>
  <c r="GP32" i="1"/>
  <c r="GQ32" i="1" s="1"/>
  <c r="GM32" i="1"/>
  <c r="GN32" i="1"/>
  <c r="GR32" i="1" s="1"/>
  <c r="GP55" i="1"/>
  <c r="GQ55" i="1" s="1"/>
  <c r="GN55" i="1"/>
  <c r="GL55" i="1"/>
  <c r="GM55" i="1" s="1"/>
  <c r="GP24" i="1"/>
  <c r="GQ24" i="1" s="1"/>
  <c r="GP13" i="1"/>
  <c r="GQ13" i="1" s="1"/>
  <c r="GN24" i="1"/>
  <c r="GN13" i="1"/>
  <c r="GR13" i="1" s="1"/>
  <c r="GP10" i="1"/>
  <c r="GQ10" i="1" s="1"/>
  <c r="GM10" i="1"/>
  <c r="GP34" i="1"/>
  <c r="GQ34" i="1" s="1"/>
  <c r="GL34" i="1"/>
  <c r="GN34" i="1"/>
  <c r="GL24" i="1"/>
  <c r="GN12" i="1"/>
  <c r="GR12" i="1" s="1"/>
  <c r="GS12" i="1" s="1"/>
  <c r="GM11" i="1"/>
  <c r="GN5" i="1"/>
  <c r="GN10" i="1"/>
  <c r="GR10" i="1" s="1"/>
  <c r="DC24" i="1"/>
  <c r="DA24" i="1"/>
  <c r="DB24" i="1" s="1"/>
  <c r="DD24" i="1" s="1"/>
  <c r="CX24" i="1"/>
  <c r="CV24" i="1"/>
  <c r="CW24" i="1" s="1"/>
  <c r="CY24" i="1" s="1"/>
  <c r="GM45" i="1"/>
  <c r="GM46" i="1"/>
  <c r="GM48" i="1"/>
  <c r="GM49" i="1"/>
  <c r="GS14" i="1" l="1"/>
  <c r="GO14" i="1"/>
  <c r="GS20" i="1"/>
  <c r="GS47" i="1"/>
  <c r="GO20" i="1"/>
  <c r="GS22" i="1"/>
  <c r="GO47" i="1"/>
  <c r="GS38" i="1"/>
  <c r="GM47" i="1"/>
  <c r="GO22" i="1"/>
  <c r="GM20" i="1"/>
  <c r="GO38" i="1"/>
  <c r="GO30" i="1"/>
  <c r="GR30" i="1"/>
  <c r="GS30" i="1" s="1"/>
  <c r="GS16" i="1"/>
  <c r="GO16" i="1"/>
  <c r="GM16" i="1"/>
  <c r="GS10" i="1"/>
  <c r="GS13" i="1"/>
  <c r="GO24" i="1"/>
  <c r="GS32" i="1"/>
  <c r="GO34" i="1"/>
  <c r="GO55" i="1"/>
  <c r="GO32" i="1"/>
  <c r="GO11" i="1"/>
  <c r="GR55" i="1"/>
  <c r="GS55" i="1" s="1"/>
  <c r="GR24" i="1"/>
  <c r="GS24" i="1" s="1"/>
  <c r="GO13" i="1"/>
  <c r="GM13" i="1"/>
  <c r="GR34" i="1"/>
  <c r="GS34" i="1" s="1"/>
  <c r="GO10" i="1"/>
  <c r="GO12" i="1"/>
  <c r="GM12" i="1"/>
  <c r="GM43" i="1"/>
  <c r="GM44" i="1"/>
  <c r="GM41" i="1"/>
  <c r="DC39" i="1" l="1"/>
  <c r="DA39" i="1"/>
  <c r="DB39" i="1" s="1"/>
  <c r="DD39" i="1" s="1"/>
  <c r="CX39" i="1"/>
  <c r="CV39" i="1"/>
  <c r="CW39" i="1" s="1"/>
  <c r="CY39" i="1" s="1"/>
  <c r="CS39" i="1"/>
  <c r="CQ39" i="1"/>
  <c r="CR39" i="1" s="1"/>
  <c r="CT39" i="1" s="1"/>
  <c r="CS42" i="1" l="1"/>
  <c r="CQ42" i="1"/>
  <c r="CR42" i="1" l="1"/>
  <c r="CT42" i="1" s="1"/>
  <c r="GM37" i="1" l="1"/>
  <c r="GM39" i="1"/>
  <c r="GM40" i="1"/>
  <c r="DC13" i="1"/>
  <c r="DA13" i="1"/>
  <c r="DB13" i="1" s="1"/>
  <c r="DD13" i="1" s="1"/>
  <c r="CX13" i="1" l="1"/>
  <c r="CV13" i="1"/>
  <c r="CW13" i="1" l="1"/>
  <c r="CY13" i="1" s="1"/>
  <c r="CN12" i="1"/>
  <c r="CL12" i="1"/>
  <c r="CQ12" i="1"/>
  <c r="CR12" i="1" s="1"/>
  <c r="CT12" i="1" s="1"/>
  <c r="CS12" i="1"/>
  <c r="CS11" i="1"/>
  <c r="CQ11" i="1"/>
  <c r="CL10" i="1"/>
  <c r="CR11" i="1" l="1"/>
  <c r="CT11" i="1" s="1"/>
  <c r="CM12" i="1"/>
  <c r="CO12" i="1" s="1"/>
  <c r="CN10" i="1"/>
  <c r="CN14" i="1"/>
  <c r="CL14" i="1"/>
  <c r="CM14" i="1" s="1"/>
  <c r="CO14" i="1" s="1"/>
  <c r="CM10" i="1"/>
  <c r="CO10" i="1" s="1"/>
  <c r="CG17" i="1" l="1"/>
  <c r="CH17" i="1" s="1"/>
  <c r="CJ17" i="1" s="1"/>
  <c r="CI17" i="1"/>
  <c r="I53" i="1"/>
  <c r="GL53" i="1" s="1"/>
  <c r="GM53" i="1" s="1"/>
  <c r="I56" i="1"/>
  <c r="I54" i="1"/>
  <c r="I52" i="1"/>
  <c r="I51" i="1"/>
  <c r="I50" i="1"/>
  <c r="GL50" i="1" s="1"/>
  <c r="GM50" i="1" s="1"/>
  <c r="I26" i="1"/>
  <c r="I25" i="1"/>
  <c r="I9" i="1"/>
  <c r="L9" i="1" s="1"/>
  <c r="L55" i="1"/>
  <c r="J55" i="1"/>
  <c r="K55" i="1" s="1"/>
  <c r="M55" i="1" s="1"/>
  <c r="I8" i="1"/>
  <c r="L8" i="1" s="1"/>
  <c r="I7" i="1"/>
  <c r="I6" i="1"/>
  <c r="I5" i="1"/>
  <c r="GL5" i="1" s="1"/>
  <c r="GL6" i="1" l="1"/>
  <c r="GM6" i="1" s="1"/>
  <c r="GL7" i="1"/>
  <c r="GM7" i="1" s="1"/>
  <c r="L52" i="1"/>
  <c r="GL52" i="1"/>
  <c r="GM52" i="1" s="1"/>
  <c r="L51" i="1"/>
  <c r="GL51" i="1"/>
  <c r="GM51" i="1" s="1"/>
  <c r="L54" i="1"/>
  <c r="GL54" i="1"/>
  <c r="GM54" i="1" s="1"/>
  <c r="L56" i="1"/>
  <c r="GL56" i="1"/>
  <c r="GM56" i="1" s="1"/>
  <c r="L25" i="1"/>
  <c r="GL25" i="1"/>
  <c r="GM25" i="1" s="1"/>
  <c r="GP5" i="1"/>
  <c r="GQ5" i="1" s="1"/>
  <c r="GM5" i="1"/>
  <c r="L26" i="1"/>
  <c r="GL26" i="1"/>
  <c r="GM26" i="1" s="1"/>
  <c r="J53" i="1"/>
  <c r="K53" i="1" s="1"/>
  <c r="M53" i="1" s="1"/>
  <c r="GP26" i="1"/>
  <c r="GQ26" i="1" s="1"/>
  <c r="GP54" i="1"/>
  <c r="GQ54" i="1" s="1"/>
  <c r="J50" i="1"/>
  <c r="K50" i="1" s="1"/>
  <c r="M50" i="1" s="1"/>
  <c r="L5" i="1"/>
  <c r="GP7" i="1"/>
  <c r="GQ7" i="1" s="1"/>
  <c r="GP8" i="1"/>
  <c r="GQ8" i="1" s="1"/>
  <c r="L7" i="1"/>
  <c r="GP9" i="1"/>
  <c r="GQ9" i="1" s="1"/>
  <c r="GP50" i="1"/>
  <c r="GQ50" i="1" s="1"/>
  <c r="GP51" i="1"/>
  <c r="GQ51" i="1" s="1"/>
  <c r="GP52" i="1"/>
  <c r="GQ52" i="1" s="1"/>
  <c r="GP6" i="1"/>
  <c r="GQ6" i="1" s="1"/>
  <c r="GP56" i="1"/>
  <c r="GQ56" i="1" s="1"/>
  <c r="GP25" i="1"/>
  <c r="GQ25" i="1" s="1"/>
  <c r="GP53" i="1"/>
  <c r="GQ53" i="1" s="1"/>
  <c r="GL8" i="1"/>
  <c r="GM8" i="1" s="1"/>
  <c r="L6" i="1"/>
  <c r="GL9" i="1"/>
  <c r="GM9" i="1" s="1"/>
  <c r="J6" i="1"/>
  <c r="K6" i="1" s="1"/>
  <c r="M6" i="1" s="1"/>
  <c r="J7" i="1"/>
  <c r="K7" i="1" s="1"/>
  <c r="M7" i="1" s="1"/>
  <c r="J8" i="1"/>
  <c r="K8" i="1" s="1"/>
  <c r="M8" i="1" s="1"/>
  <c r="J56" i="1"/>
  <c r="K56" i="1" s="1"/>
  <c r="M56" i="1" s="1"/>
  <c r="J54" i="1"/>
  <c r="K54" i="1" s="1"/>
  <c r="M54" i="1" s="1"/>
  <c r="L53" i="1"/>
  <c r="J52" i="1"/>
  <c r="K52" i="1" s="1"/>
  <c r="M52" i="1" s="1"/>
  <c r="J51" i="1"/>
  <c r="K51" i="1" s="1"/>
  <c r="M51" i="1" s="1"/>
  <c r="J25" i="1"/>
  <c r="K25" i="1" s="1"/>
  <c r="M25" i="1" s="1"/>
  <c r="J9" i="1"/>
  <c r="K9" i="1" s="1"/>
  <c r="M9" i="1" s="1"/>
  <c r="J26" i="1"/>
  <c r="K26" i="1" s="1"/>
  <c r="M26" i="1" s="1"/>
  <c r="L50" i="1"/>
  <c r="J5" i="1"/>
  <c r="K5" i="1" s="1"/>
  <c r="M5" i="1" s="1"/>
  <c r="CB17" i="1" l="1"/>
  <c r="CC17" i="1" s="1"/>
  <c r="CE17" i="1" s="1"/>
  <c r="CD29" i="1"/>
  <c r="CB29" i="1"/>
  <c r="CC29" i="1" s="1"/>
  <c r="CE29" i="1" s="1"/>
  <c r="CD28" i="1"/>
  <c r="CB28" i="1"/>
  <c r="CC28" i="1" s="1"/>
  <c r="CE28" i="1" s="1"/>
  <c r="CD27" i="1"/>
  <c r="CB27" i="1"/>
  <c r="CC27" i="1" s="1"/>
  <c r="CE27" i="1" s="1"/>
  <c r="CD26" i="1"/>
  <c r="CB26" i="1"/>
  <c r="CC26" i="1" s="1"/>
  <c r="CE26" i="1" s="1"/>
  <c r="CD25" i="1"/>
  <c r="CB25" i="1"/>
  <c r="CC25" i="1" s="1"/>
  <c r="CE25" i="1" s="1"/>
  <c r="CD24" i="1"/>
  <c r="CB24" i="1"/>
  <c r="CC24" i="1" s="1"/>
  <c r="CE24" i="1" s="1"/>
  <c r="CD23" i="1"/>
  <c r="CB23" i="1"/>
  <c r="CC23" i="1" s="1"/>
  <c r="CE23" i="1" s="1"/>
  <c r="CD22" i="1"/>
  <c r="CB22" i="1"/>
  <c r="CC22" i="1" s="1"/>
  <c r="CE22" i="1" s="1"/>
  <c r="CD20" i="1"/>
  <c r="CB20" i="1"/>
  <c r="CC20" i="1" s="1"/>
  <c r="CE20" i="1" s="1"/>
  <c r="CD19" i="1"/>
  <c r="CB19" i="1"/>
  <c r="CC19" i="1" s="1"/>
  <c r="CE19" i="1" s="1"/>
  <c r="CD18" i="1"/>
  <c r="CB18" i="1"/>
  <c r="CC18" i="1" s="1"/>
  <c r="CE18" i="1" s="1"/>
  <c r="CD16" i="1"/>
  <c r="CB16" i="1"/>
  <c r="CC16" i="1" s="1"/>
  <c r="CE16" i="1" s="1"/>
  <c r="CD14" i="1"/>
  <c r="CB14" i="1"/>
  <c r="CC14" i="1" s="1"/>
  <c r="CE14" i="1" s="1"/>
  <c r="BV17" i="1"/>
  <c r="BY30" i="1"/>
  <c r="BW30" i="1"/>
  <c r="BY29" i="1"/>
  <c r="BW29" i="1"/>
  <c r="BY28" i="1"/>
  <c r="BW28" i="1"/>
  <c r="BY27" i="1"/>
  <c r="BW27" i="1"/>
  <c r="BY26" i="1"/>
  <c r="BW26" i="1"/>
  <c r="BY25" i="1"/>
  <c r="BW25" i="1"/>
  <c r="BY24" i="1"/>
  <c r="BW24" i="1"/>
  <c r="BY23" i="1"/>
  <c r="BW23" i="1"/>
  <c r="BY22" i="1"/>
  <c r="BW22" i="1"/>
  <c r="BY20" i="1"/>
  <c r="BW20" i="1"/>
  <c r="BY19" i="1"/>
  <c r="BW19" i="1"/>
  <c r="BY18" i="1"/>
  <c r="BW18" i="1"/>
  <c r="BY16" i="1"/>
  <c r="BW16" i="1"/>
  <c r="BW14" i="1"/>
  <c r="BY14" i="1"/>
  <c r="GM17" i="1" l="1"/>
  <c r="BW17" i="1"/>
  <c r="BX17" i="1" s="1"/>
  <c r="BZ17" i="1" s="1"/>
  <c r="GQ17" i="1"/>
  <c r="GP58" i="1" s="1"/>
  <c r="BX29" i="1"/>
  <c r="BZ29" i="1" s="1"/>
  <c r="BX14" i="1"/>
  <c r="BZ14" i="1" s="1"/>
  <c r="BX22" i="1"/>
  <c r="BZ22" i="1" s="1"/>
  <c r="BX23" i="1"/>
  <c r="BZ23" i="1" s="1"/>
  <c r="BX27" i="1"/>
  <c r="BZ27" i="1" s="1"/>
  <c r="BX16" i="1"/>
  <c r="BZ16" i="1" s="1"/>
  <c r="BX25" i="1"/>
  <c r="BZ25" i="1" s="1"/>
  <c r="BX26" i="1"/>
  <c r="BZ26" i="1" s="1"/>
  <c r="BX18" i="1"/>
  <c r="BZ18" i="1" s="1"/>
  <c r="BX19" i="1"/>
  <c r="BZ19" i="1" s="1"/>
  <c r="BX24" i="1"/>
  <c r="BZ24" i="1" s="1"/>
  <c r="BX28" i="1"/>
  <c r="BZ28" i="1" s="1"/>
  <c r="BX20" i="1"/>
  <c r="BZ20" i="1" s="1"/>
  <c r="BX30" i="1"/>
  <c r="BZ30" i="1" s="1"/>
  <c r="BY17" i="1"/>
  <c r="CD17" i="1"/>
  <c r="GR17" i="1" l="1"/>
  <c r="GS17" i="1" s="1"/>
  <c r="GO17" i="1"/>
  <c r="GM19" i="1"/>
  <c r="GM18" i="1"/>
  <c r="GM29" i="1"/>
  <c r="GM34" i="1"/>
  <c r="GM35" i="1"/>
  <c r="GM24" i="1"/>
  <c r="GM27" i="1"/>
  <c r="GM23" i="1"/>
  <c r="GM58" i="1" l="1"/>
  <c r="GM59" i="1" s="1"/>
  <c r="GM60" i="1" s="1"/>
  <c r="GR8" i="1" l="1"/>
  <c r="GR25" i="1"/>
  <c r="GR26" i="1"/>
  <c r="GR54" i="1" l="1"/>
  <c r="GR56" i="1"/>
  <c r="GR52" i="1"/>
  <c r="GR51" i="1"/>
  <c r="GR50" i="1"/>
  <c r="GR53" i="1"/>
  <c r="GR9" i="1"/>
  <c r="GR7" i="1"/>
  <c r="GN52" i="1" l="1"/>
  <c r="GN56" i="1"/>
  <c r="GN54" i="1"/>
  <c r="GN53" i="1"/>
  <c r="GN51" i="1"/>
  <c r="GN50" i="1"/>
  <c r="GR5" i="1" l="1"/>
  <c r="GR6" i="1" l="1"/>
  <c r="GN25" i="1"/>
  <c r="GN8" i="1"/>
  <c r="GN9" i="1"/>
  <c r="GN26" i="1"/>
  <c r="GN6" i="1"/>
  <c r="GN7" i="1"/>
  <c r="GP59" i="1" l="1"/>
  <c r="GP60" i="1" s="1"/>
</calcChain>
</file>

<file path=xl/sharedStrings.xml><?xml version="1.0" encoding="utf-8"?>
<sst xmlns="http://schemas.openxmlformats.org/spreadsheetml/2006/main" count="551" uniqueCount="207">
  <si>
    <t>Unidad de medida</t>
  </si>
  <si>
    <t>Valor IVA</t>
  </si>
  <si>
    <t>Valor unitario con IVA</t>
  </si>
  <si>
    <t>Valor total Sin IVA</t>
  </si>
  <si>
    <t>Valor total con IVA</t>
  </si>
  <si>
    <t>Cantidad</t>
  </si>
  <si>
    <t>Descripción</t>
  </si>
  <si>
    <t>Valor unitario sin IVA</t>
  </si>
  <si>
    <t>PROMEDIO UNITARIO</t>
  </si>
  <si>
    <t>TOTAL PROMEDIO SIN IVA</t>
  </si>
  <si>
    <t>DESVIACIÓN ESTANDAR</t>
  </si>
  <si>
    <t>Tiempo de uso</t>
  </si>
  <si>
    <t xml:space="preserve">Toma de desiciones </t>
  </si>
  <si>
    <t>Unidad de medida de tiempo</t>
  </si>
  <si>
    <t>Unidad</t>
  </si>
  <si>
    <t>Coordinador (perfil acorde a los estudios previos)</t>
  </si>
  <si>
    <t xml:space="preserve">Profesional formador </t>
  </si>
  <si>
    <t xml:space="preserve">Profesional Formador </t>
  </si>
  <si>
    <t xml:space="preserve">Técnico  </t>
  </si>
  <si>
    <t xml:space="preserve">Apoyo Logistico </t>
  </si>
  <si>
    <t>Afiches</t>
  </si>
  <si>
    <t>Pendon</t>
  </si>
  <si>
    <t>Paquete</t>
  </si>
  <si>
    <t xml:space="preserve">Título Profesional en ciencias sociales y/o humanas, y/o ciencias o que pertenezcan al NBC y/o Economía, administración, contaduría y afines que pertenezcan al NBC establecido por el SNIES. Experiencia general mínima de UN (1) año debidamente certificado y experiencia específica en la coordinación de mínimo UN (1) proyecto social con población víctima del conflicto y/o proyectos sociales.  </t>
  </si>
  <si>
    <t xml:space="preserve">Profesional en áreas afines a Administración, Economía, Contaduría, Mercadeo, Trabajo Social, Desarrollo Local o afines.Mínimo 2 años de experiencia certificada en formación a población vulnerable y/o víctimas del conflicto armado. Con experiencia en formulación y fortalecimiento de emprendimientos.
</t>
  </si>
  <si>
    <t xml:space="preserve">Profesional en Comunicación, Publicidad, Mercadeo, Diseño, Tecnología o afines.Mínimo 2 años de experiencia en formación en marketing digital, herramientas TIC y ventas. Experiencia trabajando con comunidades vulnerables.
</t>
  </si>
  <si>
    <t>Técnico o tecnólogo en áreas administrativas, sistemas, gestión documental o afines. Mínimo 1 año de experiencia en procesos de inscripción, sistematización de información y apoyo en procesos de formación o atención a población vulnerable.</t>
  </si>
  <si>
    <t>Estudios de educación básica primaría o título de bachiller. El o la postulada debe pertenecer a la población víctima de la localidad de engativa</t>
  </si>
  <si>
    <t>Afiches medio pliego impresos en Propalcote 200g 4x0 tíntas (full color).</t>
  </si>
  <si>
    <t>Pendón vertical: impresión en Lona Banner policromía 13 onzas impreso a full color tamaño de 90x140m con estructura en araña (diseño estregado por el área de prensa de la Alcaldía Local).</t>
  </si>
  <si>
    <t>Volantes publicitarios de 1/4 de carta cortado 10x133cm, impresión 4x0 tintas (full color). Paquete de 1000 unidades</t>
  </si>
  <si>
    <t>Mes</t>
  </si>
  <si>
    <t xml:space="preserve">Mes </t>
  </si>
  <si>
    <t>dias</t>
  </si>
  <si>
    <t xml:space="preserve">AGENDA ECOLÓGICA  </t>
  </si>
  <si>
    <t xml:space="preserve">CERTIFICADOS </t>
  </si>
  <si>
    <t>ALMUERZO TIPO BUFFETE</t>
  </si>
  <si>
    <t>SILLAS</t>
  </si>
  <si>
    <t xml:space="preserve">BONO SIMBÓLICO </t>
  </si>
  <si>
    <t xml:space="preserve">Refrigerio </t>
  </si>
  <si>
    <t xml:space="preserve">Logisticos </t>
  </si>
  <si>
    <t>Coordinador logístico</t>
  </si>
  <si>
    <t>TULA</t>
  </si>
  <si>
    <t>Gorras</t>
  </si>
  <si>
    <t xml:space="preserve">ALQUILER BUS </t>
  </si>
  <si>
    <t>HOSPEDAJE</t>
  </si>
  <si>
    <t xml:space="preserve">ACTIVIDAD DE RAFTING </t>
  </si>
  <si>
    <t>SENDERISMO PEDAGOGICO</t>
  </si>
  <si>
    <t>HIDRATACIÓN</t>
  </si>
  <si>
    <t>SONIDO</t>
  </si>
  <si>
    <t>Apuesta artística folcor llanero</t>
  </si>
  <si>
    <t>Manillas tipo de ingreso</t>
  </si>
  <si>
    <t>Plan de contingencia</t>
  </si>
  <si>
    <t>Micrófonos inalámbricos adicionales</t>
  </si>
  <si>
    <t>Pendones o banners</t>
  </si>
  <si>
    <t xml:space="preserve">Galería de arte </t>
  </si>
  <si>
    <t>Botella de gaseosa</t>
  </si>
  <si>
    <t xml:space="preserve">Hidratación  </t>
  </si>
  <si>
    <t>Montaje para evento Conmemoración</t>
  </si>
  <si>
    <t>Coordinador Logístico</t>
  </si>
  <si>
    <t>Diseñador Gráfico / Comunicador Visual</t>
  </si>
  <si>
    <t xml:space="preserve">Apoyo logístico </t>
  </si>
  <si>
    <t>Maestro/a de Ceremonias</t>
  </si>
  <si>
    <t>Técnico de sonido</t>
  </si>
  <si>
    <t>Agrupaciones o artistas comunitarios</t>
  </si>
  <si>
    <t>Facilitador de acto simbólico</t>
  </si>
  <si>
    <t>Libreta ecológica: Diseño e Impresión de libretas: Tamaño: 14 cm x 21.5 cm cerrado Páginas: 30 – impresión 1 tintas Papel: bond de 90 gr. Carátula en propalcote de 200 gr. Impresión 4x4 tintas Cosida con dos anchos al caballete. Debe incluir la imagen institucional Alcaldía Local de Engativá y tres separadores en propalcote de 90 gramos. (Diseño suministrado por el operador y aprobado por el área de prensa de la Alcaldía Local de Engativá)</t>
  </si>
  <si>
    <t>Impresiones de papel propalcote 115 gramos, Impresión de alta calidad offset (hexachrome). Color mode: CMYK: Paleta para impresión estándar, compuesta por los valores cian, magenta, amarillo (yellow) y negro (black).  (Diseño suministrado por el operador y aprobado por el área de prensa de la Alcaldía Local de Engativá)</t>
  </si>
  <si>
    <t>Servicio de alimentación caliente tipo buffet con proteína 
Pollo, carne, pescado, lentejas, tofu, etc.
150  g
, carbohidrato Arroz, papa, pasta, yuca, plátano, etc.120 g
, ensalada 100 g, bebida 300 ml y postre 80 g. Opciones para dietas especiales (vegetariana).</t>
  </si>
  <si>
    <t xml:space="preserve">Formato impreso a color, Papel Opalina, soportado con Carton piedra Gruesa, 200 – 250 g/m², con medidas de 200 cm de largo x 95 cm de ancho.
Representa de manera visual y ceremonial el incentivo económico en especie entregado a los beneficiarios del programa de fortalecimiento de emprendimientos dirigido a población víctima del conflicto armado.
Nota: El diseño debe ser enviado para aprobación al área de prensa de la alcaldía local de Engativá, previa impresión. </t>
  </si>
  <si>
    <t xml:space="preserve">Formato impreso a color, tamaño carta, Papel Opalina o Cartulina Gruesa, 200 – 250 g/m² 
Representa de manera visual y ceremonial el incentivo económico en especie entregado a los beneficiarios del programa de fortalecimiento de emprendimientos dirigido a población víctima del conflicto armado.
Nota: El diseño debe ser enviado para aprobación al área de prensa de la alcaldía local de Engativá, previa impresión. </t>
  </si>
  <si>
    <t xml:space="preserve">Libreta ecológica: Diseño e Impresión de libretas: Tamaño: 14 cm x 21.5 cm cerrado Páginas: 30 – impresión 1 tintas Papel: bond de 90 gr. Carátula en propalcote de 200 gr. Impresión 4x4 tintas Cosida con dos anchos al caballete. Debe incluir la imagen institucional Alcaldía Local de Engativá y tres separadores en propalcote de 90 gramos. (Diseño suministrado por el operador y aprobado por el área de prensa de la Alcaldía </t>
  </si>
  <si>
    <t>Título Profesional en ciencias sociales y/o humanas, y/o ciencias o que pertenezcan al NBC y/o Economía, administración, contaduría y afines que pertenezcan al NBC establecido por el SNIES. Experiencia general mínima de CUATRO (4) años debidamente certificado y experiencia específica en la coordinación de eventos logísticos y mínimo UN (1) proyecto social con población víctima del conflicto y/o proyectos sociales.</t>
  </si>
  <si>
    <t>Tula ecológica tipo mochila elaborada en lona cruda o drill 100% algodón, con dimensiones aproximadas de 42 cm de alto por 34 cm de ancho, capacidad de 8 a 10 litros y cordones de algodón o nylon reforzado para cierre doble. El diseño incluye un estampado frontal mediante serigrafía o sublimación (según el tipo de tela), con el logotipo oficial de la marca “Engativá Siembra Paz” acompañado del eslogan “Desde la memoria florece el futuro”, en un área de impresión de aproximadamente 20 x 25 cm.</t>
  </si>
  <si>
    <t>Gorra tipo béisbol de cinco paneles, elaborada en dril pesado 100% algodón, con visera curva preformada, costuras reforzadas y ajuste posterior con hebilla metálica o cierre en velcro. El diseño incluye estampado frontal o bordado del logotipo de la marca “Engativá Siembra Paz” en un área de aproximadamente 10 x 5 cm,</t>
  </si>
  <si>
    <t xml:space="preserve">Alquiler de buses con baño con capacidad mínima de 40 pasajeros, en perfectas condiciones técnicas con documentación completamente al día Modelo Mínimo 2015, con aire acondicianado planilla de salida fuera de Bogotá (SOAT, Revisión Técnico- Mecánica, Tarjeta de Propiedad, Copia de revisión de ultimo Mantenimiento) para transporte punto de partida localidad de Engativá (Incluye ida y regreso y traslados dentro del municipio de Uribe, pago de peajes, combustible y otros gastos en que pueda incurrir).
</t>
  </si>
  <si>
    <t>Guías Certificados: Instructores locales capacitados en turismo de aventura, primeros auxilios y salvamento acuático, quienes lideran y acompañan toda la actividad.
Elementos de seguridad: Cada participante contará con:
– Chaleco salvavidas 
– Casco protector
– Remos individuales
– Balsa neumática profesional (6 a 8 personas por balsa)
– Kit de primeros auxilios a bordo
Seguro de actividad extrema: Cobertura médica temporal que incluye accidentes durante el desarrollo del rafting, traslados de emergencia y atención básica. 
Material fotográfico y de video: Captura profesional del recorrido (fotografía y video HD) para memoria del evento, con entrega posterior a los participantes en formato digital.
Acompañamiento completo: Coordinador/a de logística del grupo estará presente durante todo el recorrido, junto con el equipo técnico de rafting. Además, se contará con personal de apoyo en tierra y transporte auxiliar.
Inducción previa: Charla técnica sobre seguridad, remado, comportamiento en el río y sensibilización ambiental y territorial antes de ingresar al agua.</t>
  </si>
  <si>
    <t xml:space="preserve">CASCADA ARENALES
– Salida desde la oficina principal en Mesetas (07:30 a.m.).
– Traslado hacia la Cascada Arenales en transporte interno.
– Senderismo y caminata  para llegar a la cascada
– Baño recreativo y almuerzo en el lugar​.
– Regreso a la oficina principal en Mesetas
Seguro de actividad extrema: Cobertura médica temporal que incluye accidentes durante el desarrollo de la actividad de senderismo, traslados de emergencia y atención básica. </t>
  </si>
  <si>
    <t>Botellas individuales de agua potable de 100 mililitros, selladas y listas para el consumo, envase tetra pack y/o botella plástica desechable)</t>
  </si>
  <si>
    <t>Alquiler de sistema de sonido portátil de uso profesional, con potencia adecuada para espacios abiertos y actividades al aire libre, Potencia: Mínimo 300W RMS reales (preferiblemente 400W o más)
Conectividad: Bluetooth, entrada auxiliar (3.5 mm), USB, ranura para tarjeta SD
Micrófonos: Mínimo 2 micrófonos inalámbricos incluidos (tipo UHF o VHF)
Entradas adicionales: 2 entradas de micrófono con control independiente de volumen
Batería recargable: Autonomía mínima de 6 horas en uso continuo
Pantalla: Digital o LED para control de funciones
Rango de cobertura: Aprox. 100 a 150 personas en espacio abierto
Portabilidad: Manijas, ruedas o estructura tipo trolley para fácil transporte
Accesorios incluidos: Control remoto, cargador de batería, cables auxiliares
Nota: incluye montaje, desmonataje, transporte ida y regreso 
Calidad de audio: Sonido claro y sin distorsión, ideal para voces y música ambiental</t>
  </si>
  <si>
    <t>Disponer de presentación de agrupación llanera que contemple puesta en escena de entre 45-60 minutos; concertada para el día de Cena. Nota: el grupo artístico debe ser de la región.</t>
  </si>
  <si>
    <t>Manilla de seguridad pen papel Tyvek para eventos con autoadecible en una de las puntas (valor por paquete de 80 y/o 100 unidades)</t>
  </si>
  <si>
    <t xml:space="preserve">Alquiler de Micrófonos de mano tipo UHF compatibles con el sistema de sonido principal Alcance mínimo 30 metros, frecuencia estable, con pilas o baterías recargables incluidas. </t>
  </si>
  <si>
    <t xml:space="preserve">Lechona para 100 personas. Plato de lechona con arepa, piel de cerdo. Que cumpla con las normas de Bioseguridad - Empacado (evitando el plástico de un sólo uso), </t>
  </si>
  <si>
    <t>Bebida gaseosa de 500 ml, debidamente embotellada, para 100 personas, envase tetra pack y/o botella plástica desechable biodegradable)</t>
  </si>
  <si>
    <t>Botellas individuales de agua potable de 100 mililitros, selladas y listas para el consumo, envase tetra pack y/o botella plástica desechable biodegradable)</t>
  </si>
  <si>
    <t>1. Prestación de servicios de Audio: 2 cabinas de 500 mhz de sonido RCF con trípode, 1 consola de audio midas 32 canales, 1 Subwoofer, cableado de energía, 2 micrófonos inalámbricos. con personal: 1 Ingeniero de Sonido.
2. Carpa tipo Hangar: 8x8. con laterales, para equipos.
3. Carpa: Alquiler de carpa tradicional aguas 6*6 con laterales. Para equipos y segunda carpa para electricidad.
4. Carpa: Alquiler de carpa para Eventos 10x20 Pies con 6 Paredes Laterales Extraíbles, para montar Museo artistico.
5. Tarima: configuración de 4 mts de largo por 4 mts de ancho y 0,40mts dealtura (incluye montaje y desmontaje). Debe contar con faldon y escalera
6. Planta eléctrica 75 kva con su respectivo cableado.
8. Transporte, montaje, desmontaje de evento, pruebas técnicas y pruebas de sonido.
Nota: El Fondo de Desarrollo suministrará por medio de cronograma al operador fecha, hora y lugar de las actividades, el operador deberá prever la duración del montaje de equipos, para dar inicio del evento a la hora acordada. El montaje debe quedar listo antes de la hora de inicio del evento.
Nota. en caso de no suministrar uno o varios de los ítems que conforman el ítem global, se entenderá como un incumplimiento total del ítem y no se reconocerá el pago general.</t>
  </si>
  <si>
    <t>Profesional en áreas sociales, logísticas o afines Mínimo 3 años en coordinación de eventos comunitarios o con enfoque de derechos</t>
  </si>
  <si>
    <t>Profesional en diseño gráfico, comunicación visual o afines Mínimo 2 años en diseño de identidad visual y piezas para proyectos sociales</t>
  </si>
  <si>
    <t xml:space="preserve">Estudios de educación básica primaría o título de bachiller. El o la postulada debe pertenecer a la población víctima de la localidad de Engativá. Sin experiencia </t>
  </si>
  <si>
    <t>Profesional o técnico en comunicación o artes escénicas, Mínimo 1 año en conducción de eventos culturales o sociales,</t>
  </si>
  <si>
    <t>Técnico en producción de sonido o áreas afines 1 año operando sonido para eventos en vivo1</t>
  </si>
  <si>
    <t>Grupos No requiere título formal (experiencia comprobable) Mínimo 1 año en presentaciones artísticas con enfoque comunitario o social</t>
  </si>
  <si>
    <t>Profesional o líder comunitario con experiencia en enfoque psicosocial
Nota: Debe pertenecer a la población víctima de la localidad de Engativá. Mínimo 2 años en trabajo con víctimas del conflicto</t>
  </si>
  <si>
    <t>Jornada</t>
  </si>
  <si>
    <t xml:space="preserve"> Unidad </t>
  </si>
  <si>
    <t xml:space="preserve">DIAS </t>
  </si>
  <si>
    <t>dia</t>
  </si>
  <si>
    <t xml:space="preserve">dias  </t>
  </si>
  <si>
    <t xml:space="preserve">dias </t>
  </si>
  <si>
    <t>días</t>
  </si>
  <si>
    <t>Cotización 1.  MULTIPROYECTOS SAS</t>
  </si>
  <si>
    <t>Cotización 4. D&amp;R PRODUCCIONES SAS</t>
  </si>
  <si>
    <t xml:space="preserve">Cotización 5. Zoom Creativo </t>
  </si>
  <si>
    <t xml:space="preserve">Cotización 6. D.O.Neith </t>
  </si>
  <si>
    <t>Cotización 7. Uribe Maravillas del Guape Uribe Meta SAS ZOMAC</t>
  </si>
  <si>
    <t>Cotización 8. Tecnicrear avisos y carpas</t>
  </si>
  <si>
    <t>Cotización 9. Asociación ACUA</t>
  </si>
  <si>
    <t>Fotografía: Impresa en papel fotográfico profesional (260 g/m²), acabado mate o satinado. Tintas pigmentadas de calidad archivística, resistentes a rayos UV y humedad. (10 unidades)
Marco: Estructura de madera sólida inmunizada (pino, roble u otra), tratada por autoclave con preservantes contra hongos e insectos. Secciones de 5 cm x 2,5 cm. Acabado con barniz al agua o poliuretano transparente. (10 unidades)
Vidrio protector: Vidrio flotado de 3 mm de espesor, opcional antirreflejo o con filtro UV. Asegurado mediante rebaje interno en el marco y sujetadores metálicos. (10 unidades)
Respaldo:MDF de 3 mm o backing foam sellado, con protección contra humedad. Sistema de sujeción reforzado, apto para transporte. (10 unidades)
Sistema de soporte autónomo: Estructura vertical autoportante integrada al marco o acoplada desde la parte trasera, fabricada en metal tubular o madera reforzada. Incluye base con ruedas giratorias de alta resistencia (tipo industrial), mínimo 4 unidades, Material: goma termoplástica o poliuretano. Diámetro: 50–75 mm. Al menos 2 ruedas con frenos de bloqueo para fijación segura durante la exhibición. Altura total del sistema: 1,60 m aprox., incluyendo la base móvil.</t>
  </si>
  <si>
    <t>Cotización 10. Proyectos y desarrollo por Colombia SAS</t>
  </si>
  <si>
    <t>Cotizado 11. Eventos Bogotá</t>
  </si>
  <si>
    <t>Cotización 12. Tecnicrear Avisas y carpas</t>
  </si>
  <si>
    <t xml:space="preserve">Tabla de Honorarios </t>
  </si>
  <si>
    <t>Insumo</t>
  </si>
  <si>
    <t>Item</t>
  </si>
  <si>
    <t>mes</t>
  </si>
  <si>
    <t>Cotización 13. Dirección y gestión de proyectos SAS</t>
  </si>
  <si>
    <t>COEFICIENTE DE VARIACIÓN PROMEDIO</t>
  </si>
  <si>
    <t>COEFICIENTE DE VARIACIÓN MEDIANA</t>
  </si>
  <si>
    <t>MEDIANA UNITARIO</t>
  </si>
  <si>
    <t>TOTAL MEDIANA SIN IVA</t>
  </si>
  <si>
    <t>Resolución 1124 Por medio de la cual se adopta la Tabla de honorarios para la contratación de personas naturales por Prestación de servicios profesionales y de apoyo a la gestión.</t>
  </si>
  <si>
    <t>Cotización 16. Digital SAS</t>
  </si>
  <si>
    <t>Paquete Volantes</t>
  </si>
  <si>
    <t xml:space="preserve">LAPICERO </t>
  </si>
  <si>
    <t>Esfero</t>
  </si>
  <si>
    <t xml:space="preserve">Refrigerio AM: bebida caliente (200 ml) + panadería (50 g). Refrigerio PM: jugo tetrapack o  botella plastica que cumpla con llas normas ambientales  (200 ml) + snack (fruta, barra o galleta). Entregados en empaques biodegradables individuales, cada uno con servilleta y cubiertos </t>
  </si>
  <si>
    <t>Mesa plegable</t>
  </si>
  <si>
    <t>Alquiler de mesa de plegable portátil en Polipropileno (base en estructura Metálica en tubo cal. 18) con medida 1,80 x74 x74 m.</t>
  </si>
  <si>
    <t>Cotización 2. Vamos por Colombia</t>
  </si>
  <si>
    <t>Cotización 3. TRANVAPA</t>
  </si>
  <si>
    <t>Alquiler Silla plástica blanca sin brazos, con medidas de 48 ancho, 48 largo, 88 alto</t>
  </si>
  <si>
    <t xml:space="preserve">Proyector 
</t>
  </si>
  <si>
    <t>Tenologia de Visualizacion
LCD
Uso
Hogar
Brillo
3000 Lumens
Resolucion Imagen
WXGA
Tamaño Proyeccion</t>
  </si>
  <si>
    <t>Cotización  14. SGI</t>
  </si>
  <si>
    <t>Cotización 17. Tecnicrear</t>
  </si>
  <si>
    <t xml:space="preserve"> Cotización 18. LAEJ COMPANY</t>
  </si>
  <si>
    <t>Cotización 19. Carmen Edelmira Niño Castro</t>
  </si>
  <si>
    <t>Cotización 20. DISTRI ONCE SUCESORES SAS</t>
  </si>
  <si>
    <t xml:space="preserve"> Cotización 21. ABASTECE</t>
  </si>
  <si>
    <t xml:space="preserve"> Cotización 22. PAPELES DE COLOMBIA</t>
  </si>
  <si>
    <t xml:space="preserve"> Cotización 23. PARTNERS PUBLICIDAD &amp; SERVICIOS SAS</t>
  </si>
  <si>
    <t xml:space="preserve"> Cotización 24. ARMONING CLASS</t>
  </si>
  <si>
    <t>Cotización 25. IMPORMASIVOS</t>
  </si>
  <si>
    <t>Cotización 26. Aventurar</t>
  </si>
  <si>
    <t>Cotización 27. Family Tours el diamante</t>
  </si>
  <si>
    <t xml:space="preserve">Cotización 28. ASESORIAS DE EMPRESAS SOLIDARIAS – ASESOL  </t>
  </si>
  <si>
    <t>Cotización 29. FUNDACION OTRO ROLLO SOCIAL</t>
  </si>
  <si>
    <t>Cotización 30. CONSULTORES Y ASESORES TIC SAS</t>
  </si>
  <si>
    <t>Cotización 31. NEMESIS</t>
  </si>
  <si>
    <t>Cotización 32. D&amp;R PRODUCIONES</t>
  </si>
  <si>
    <t>Cotización 33. TECNICARPAS</t>
  </si>
  <si>
    <t xml:space="preserve">Cotización 34. AUDIOPROYECTOS </t>
  </si>
  <si>
    <t>Cotización 35. Me late</t>
  </si>
  <si>
    <t>Observaciones</t>
  </si>
  <si>
    <t>IVA</t>
  </si>
  <si>
    <t>Total sin IVA</t>
  </si>
  <si>
    <t>Total con IVA</t>
  </si>
  <si>
    <t>Elaboro:</t>
  </si>
  <si>
    <t>Diana M. Mateus V.</t>
  </si>
  <si>
    <t>Profesional estdística</t>
  </si>
  <si>
    <t xml:space="preserve">Dado los valores totales y escogiendo el menor valor que se ajuste al mercado escogemos la mediana como medida de referencia. </t>
  </si>
  <si>
    <t>5,6,16</t>
  </si>
  <si>
    <t>5,6,17</t>
  </si>
  <si>
    <t>5, 16, 17</t>
  </si>
  <si>
    <t>5, 18, 19</t>
  </si>
  <si>
    <t>12, 13, 14</t>
  </si>
  <si>
    <t>20, 21, 22</t>
  </si>
  <si>
    <t>14,13,35</t>
  </si>
  <si>
    <t>31, 32, 33</t>
  </si>
  <si>
    <t>31, 33, 34</t>
  </si>
  <si>
    <t>23, 24 , 25</t>
  </si>
  <si>
    <t>5, 6, 18</t>
  </si>
  <si>
    <t>2, 12, 13</t>
  </si>
  <si>
    <t>7, 26, 27</t>
  </si>
  <si>
    <t>28, 29, 30</t>
  </si>
  <si>
    <t>23, 25, 24</t>
  </si>
  <si>
    <t xml:space="preserve">1, 4, 26 </t>
  </si>
  <si>
    <t>4,9,10</t>
  </si>
  <si>
    <t>11, 33, 34</t>
  </si>
  <si>
    <t>6, 18, 19</t>
  </si>
  <si>
    <t>5, 6, 17</t>
  </si>
  <si>
    <t>1, 4, 10</t>
  </si>
  <si>
    <t>1, 9, 10</t>
  </si>
  <si>
    <t xml:space="preserve">Alojamiento para una noche en Meseta, Meta, acomodación doble. </t>
  </si>
  <si>
    <t xml:space="preserve">Evento </t>
  </si>
  <si>
    <t>ACTIVIDAD 1-COMPONENTE 1: Talleres de Formación e Incentivo a Emprendimientos</t>
  </si>
  <si>
    <t>ACTIVIDAD 2 – "CAMINOS DE PAZ Y MEMORIA: INMERSIÓN TERRITORIAL EN URIBE, META"</t>
  </si>
  <si>
    <t>ACTIVIDAD 3 – "CONMEMORACIÓN DE MEMORÍA, PAZ Y RECONCILIACIÓN - Zona de emprendimientos por la paz"</t>
  </si>
  <si>
    <t>UNIDAD</t>
  </si>
  <si>
    <t>VALOR BONO SIMBÓLICO ITEM NO OFERTABLE</t>
  </si>
  <si>
    <t xml:space="preserve">Estación de Café </t>
  </si>
  <si>
    <r>
      <rPr>
        <b/>
        <sz val="11"/>
        <color theme="1"/>
        <rFont val="Calibri"/>
        <family val="2"/>
        <scheme val="minor"/>
      </rPr>
      <t>Desayuno</t>
    </r>
    <r>
      <rPr>
        <sz val="11"/>
        <color theme="1"/>
        <rFont val="Calibri"/>
        <family val="2"/>
        <scheme val="minor"/>
      </rPr>
      <t xml:space="preserve">, 
Caldo de carne (hervido con yuca, papa criolla y cilantro) 250 ml
Arepa de maíz pelado o arepa de arroz 1 unidad
Huevos al gusto (perico, cocidos o fritos) 2 unidades
Queso campesino fresco 40–50 g
Chocolate caliente o café 
Jugo natural
</t>
    </r>
    <r>
      <rPr>
        <b/>
        <sz val="11"/>
        <color theme="1"/>
        <rFont val="Calibri"/>
        <family val="2"/>
        <scheme val="minor"/>
      </rPr>
      <t>Almuerzos</t>
    </r>
    <r>
      <rPr>
        <sz val="11"/>
        <color theme="1"/>
        <rFont val="Calibri"/>
        <family val="2"/>
        <scheme val="minor"/>
      </rPr>
      <t xml:space="preserve">, sopa, plato fuerte: proteína Pollo, carne, pescado, lentejas, tofu, etc.150 g 
, carbohidrato Arroz, papa, pasta, yuca, plátano, etc.120 g
, ensalada 100 g, bebida 300 ml y postre 80 g. Opciones para dietas especiales (vegetariana).
</t>
    </r>
    <r>
      <rPr>
        <b/>
        <sz val="11"/>
        <color theme="1"/>
        <rFont val="Calibri"/>
        <family val="2"/>
        <scheme val="minor"/>
      </rPr>
      <t xml:space="preserve">Cenas, </t>
    </r>
    <r>
      <rPr>
        <sz val="11"/>
        <color theme="1"/>
        <rFont val="Calibri"/>
        <family val="2"/>
        <scheme val="minor"/>
      </rPr>
      <t xml:space="preserve">
arroz, ensalada, proteína 
Pollo, carne, pescado, lentejas, tofu, etc.
150  g
Bebida: limonada natural o bebida de panela con limón
</t>
    </r>
    <r>
      <rPr>
        <b/>
        <sz val="11"/>
        <color theme="1"/>
        <rFont val="Calibri"/>
        <family val="2"/>
        <scheme val="minor"/>
      </rPr>
      <t>Refrigerios</t>
    </r>
    <r>
      <rPr>
        <sz val="11"/>
        <color theme="1"/>
        <rFont val="Calibri"/>
        <family val="2"/>
        <scheme val="minor"/>
      </rPr>
      <t xml:space="preserve">, 
bebida caliente o fria y snack típico de la región. </t>
    </r>
  </si>
  <si>
    <t>ALIMENTACIÓN COMPLETA (Desayuno, Almuerzo, Refrigerio y Cena)</t>
  </si>
  <si>
    <t>Plan de contingencia, Duración de 2 dias, Brigada contra incendio, punto médico.</t>
  </si>
  <si>
    <t>Cotización 15. LUIS FORERO</t>
  </si>
  <si>
    <t xml:space="preserve">Punto de servicio que ofrece café y aromática, acompañado de mezcladores, vasos ecológicos para tinto y aromática, y una selección de endulzantes que incluye sobres de azúcar, stevia e instacream. La estación se complementa con galletas como acompañamiento. Insumos para 110 personas </t>
  </si>
  <si>
    <t xml:space="preserve">Jornada </t>
  </si>
  <si>
    <t>Cotización 36. Star Coffee</t>
  </si>
  <si>
    <t>13,15, 36</t>
  </si>
  <si>
    <t>Etiquetas de fila</t>
  </si>
  <si>
    <t>Total general</t>
  </si>
  <si>
    <t>Suma de TOTAL MEDIANA SIN IVA</t>
  </si>
  <si>
    <t>Mediana</t>
  </si>
  <si>
    <t>Media Aritmetica</t>
  </si>
  <si>
    <t xml:space="preserve">                                                                                                         Medida
Actividad</t>
  </si>
  <si>
    <t>ACTIVIDAD 2 – "CAMINOS DE PAZ Y MEMORIA: INMERSIÓN TERRITORIAL EN MESETAS,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</si>
</sst>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 #,##0_-;\-* #,##0_-;_-* &quot;-&quot;??_-;_-@_-"/>
    <numFmt numFmtId="166" formatCode="_-[$$-240A]\ * #,##0_-;\-[$$-240A]\ * #,##0_-;_-[$$-240A]\ * &quot;-&quot;??_-;_-@"/>
    <numFmt numFmtId="167" formatCode="_(&quot;$ &quot;* #,##0_);_(&quot;$ &quot;* \(#,##0\);_(&quot;$ &quot;* \-_);_(@_)"/>
    <numFmt numFmtId="168" formatCode="_ &quot;$&quot;* #,##0.00_ ;_ &quot;$&quot;* \-#,##0.00_ ;_ &quot;$&quot;* &quot;-&quot;??_ ;_ @_ "/>
  </numFmts>
  <fonts count="2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0"/>
      <color theme="1"/>
      <name val="Arial"/>
      <family val="2"/>
    </font>
    <font>
      <sz val="9"/>
      <color theme="1"/>
      <name val="Arial"/>
      <family val="2"/>
    </font>
    <font>
      <sz val="12"/>
      <color theme="1"/>
      <name val="Arial"/>
      <family val="2"/>
    </font>
    <font>
      <b/>
      <sz val="11"/>
      <color theme="1"/>
      <name val="Calibri"/>
      <family val="2"/>
      <scheme val="minor"/>
    </font>
    <font>
      <sz val="11"/>
      <name val="Calibri"/>
      <family val="2"/>
      <scheme val="minor"/>
    </font>
    <font>
      <b/>
      <sz val="10"/>
      <color theme="1"/>
      <name val="Calibri"/>
      <family val="2"/>
      <scheme val="minor"/>
    </font>
    <font>
      <sz val="10"/>
      <color theme="1"/>
      <name val="Calibri"/>
      <family val="2"/>
      <scheme val="minor"/>
    </font>
    <font>
      <sz val="10"/>
      <color rgb="FF000000"/>
      <name val="Calibri"/>
      <family val="2"/>
      <scheme val="minor"/>
    </font>
    <font>
      <sz val="10"/>
      <name val="Calibri"/>
      <family val="2"/>
      <scheme val="minor"/>
    </font>
    <font>
      <sz val="10"/>
      <color rgb="FFFF0000"/>
      <name val="Calibri"/>
      <family val="2"/>
      <scheme val="minor"/>
    </font>
    <font>
      <sz val="11"/>
      <color rgb="FF000000"/>
      <name val="Calibri"/>
      <family val="2"/>
      <scheme val="minor"/>
    </font>
    <font>
      <i/>
      <sz val="12"/>
      <color theme="1"/>
      <name val="Calibri"/>
      <family val="2"/>
      <scheme val="minor"/>
    </font>
    <font>
      <b/>
      <sz val="14"/>
      <color theme="1"/>
      <name val="Calibri"/>
      <family val="2"/>
      <scheme val="minor"/>
    </font>
    <font>
      <b/>
      <sz val="14"/>
      <name val="Calibri"/>
      <family val="2"/>
      <scheme val="minor"/>
    </font>
  </fonts>
  <fills count="4">
    <fill>
      <patternFill patternType="none"/>
    </fill>
    <fill>
      <patternFill patternType="gray125"/>
    </fill>
    <fill>
      <patternFill patternType="solid">
        <fgColor theme="2"/>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s>
  <cellStyleXfs count="8">
    <xf numFmtId="0" fontId="0" fillId="0" borderId="0"/>
    <xf numFmtId="42" fontId="3" fillId="0" borderId="0" applyFont="0" applyFill="0" applyBorder="0" applyAlignment="0" applyProtection="0"/>
    <xf numFmtId="0" fontId="4" fillId="0" borderId="0"/>
    <xf numFmtId="42" fontId="4"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cellStyleXfs>
  <cellXfs count="129">
    <xf numFmtId="0" fontId="0" fillId="0" borderId="0" xfId="0"/>
    <xf numFmtId="42" fontId="2" fillId="0" borderId="0" xfId="1" applyFont="1" applyFill="1" applyBorder="1" applyAlignment="1">
      <alignment vertical="center" wrapText="1"/>
    </xf>
    <xf numFmtId="165" fontId="2" fillId="0" borderId="0" xfId="6" applyNumberFormat="1" applyFont="1" applyFill="1" applyBorder="1" applyAlignment="1">
      <alignment vertical="center" wrapText="1"/>
    </xf>
    <xf numFmtId="9" fontId="2" fillId="0" borderId="0" xfId="5" applyFont="1" applyFill="1" applyBorder="1" applyAlignment="1">
      <alignment vertical="center" wrapText="1"/>
    </xf>
    <xf numFmtId="164" fontId="2" fillId="0" borderId="0" xfId="6" applyNumberFormat="1" applyFont="1" applyFill="1" applyBorder="1" applyAlignment="1">
      <alignment vertical="center" wrapText="1"/>
    </xf>
    <xf numFmtId="42" fontId="2" fillId="0" borderId="0" xfId="1" applyFont="1" applyFill="1" applyBorder="1" applyAlignment="1">
      <alignment horizontal="left" vertical="center" wrapText="1"/>
    </xf>
    <xf numFmtId="165" fontId="5" fillId="0" borderId="0" xfId="6" applyNumberFormat="1" applyFont="1" applyFill="1" applyBorder="1" applyAlignment="1">
      <alignment vertical="center" wrapText="1"/>
    </xf>
    <xf numFmtId="165" fontId="5" fillId="0" borderId="0" xfId="6" applyNumberFormat="1" applyFont="1" applyFill="1" applyBorder="1" applyAlignment="1">
      <alignment horizontal="center" vertical="center" wrapText="1"/>
    </xf>
    <xf numFmtId="165" fontId="11" fillId="0" borderId="1" xfId="6" applyNumberFormat="1" applyFont="1" applyFill="1" applyBorder="1" applyAlignment="1">
      <alignment horizontal="center" vertical="center" wrapText="1"/>
    </xf>
    <xf numFmtId="42" fontId="11" fillId="0" borderId="1" xfId="3" applyFont="1" applyFill="1" applyBorder="1" applyAlignment="1">
      <alignment horizontal="center" vertical="center" wrapText="1"/>
    </xf>
    <xf numFmtId="165" fontId="12" fillId="0" borderId="1" xfId="6" applyNumberFormat="1" applyFont="1" applyFill="1" applyBorder="1" applyAlignment="1">
      <alignment horizontal="center" vertical="center" wrapText="1"/>
    </xf>
    <xf numFmtId="165" fontId="12" fillId="0" borderId="1" xfId="6" applyNumberFormat="1" applyFont="1" applyFill="1" applyBorder="1" applyAlignment="1">
      <alignment horizontal="right" vertical="center" wrapText="1"/>
    </xf>
    <xf numFmtId="42" fontId="12" fillId="0" borderId="1" xfId="1" applyFont="1" applyFill="1" applyBorder="1" applyAlignment="1">
      <alignment vertical="center" wrapText="1"/>
    </xf>
    <xf numFmtId="165" fontId="12" fillId="0" borderId="1" xfId="6" applyNumberFormat="1" applyFont="1" applyFill="1" applyBorder="1" applyAlignment="1">
      <alignment vertical="center" wrapText="1"/>
    </xf>
    <xf numFmtId="165" fontId="11" fillId="0" borderId="1" xfId="6" applyNumberFormat="1" applyFont="1" applyFill="1" applyBorder="1" applyAlignment="1">
      <alignment vertical="center" wrapText="1"/>
    </xf>
    <xf numFmtId="42" fontId="11" fillId="0" borderId="1" xfId="1" applyFont="1" applyFill="1" applyBorder="1" applyAlignment="1">
      <alignment vertical="center" wrapText="1"/>
    </xf>
    <xf numFmtId="42" fontId="12" fillId="0" borderId="1" xfId="1" applyFont="1" applyFill="1" applyBorder="1" applyAlignment="1">
      <alignment horizontal="center" vertical="center" wrapText="1"/>
    </xf>
    <xf numFmtId="42" fontId="12" fillId="0" borderId="1" xfId="1" applyFont="1" applyFill="1" applyBorder="1" applyAlignment="1">
      <alignment horizontal="left" vertical="center" wrapText="1"/>
    </xf>
    <xf numFmtId="165" fontId="12" fillId="0" borderId="1" xfId="6" applyNumberFormat="1" applyFont="1" applyFill="1" applyBorder="1" applyAlignment="1">
      <alignment horizontal="left" vertical="center" wrapText="1"/>
    </xf>
    <xf numFmtId="42" fontId="12" fillId="0" borderId="1" xfId="3" applyFont="1" applyFill="1" applyBorder="1" applyAlignment="1">
      <alignment horizontal="center" vertical="center" wrapText="1"/>
    </xf>
    <xf numFmtId="165" fontId="13" fillId="0" borderId="1" xfId="6" applyNumberFormat="1" applyFont="1" applyFill="1" applyBorder="1" applyAlignment="1">
      <alignment horizontal="center" vertical="center" wrapText="1"/>
    </xf>
    <xf numFmtId="0" fontId="2" fillId="0" borderId="0" xfId="2" applyFont="1" applyAlignment="1">
      <alignment horizontal="center" vertical="center" wrapText="1"/>
    </xf>
    <xf numFmtId="0" fontId="2" fillId="0" borderId="1" xfId="2" applyFont="1" applyBorder="1" applyAlignment="1">
      <alignment horizontal="center" vertical="center" wrapText="1"/>
    </xf>
    <xf numFmtId="0" fontId="5" fillId="0" borderId="0" xfId="2" applyFont="1" applyAlignment="1">
      <alignment horizontal="center" vertical="center" wrapText="1"/>
    </xf>
    <xf numFmtId="0" fontId="11" fillId="0" borderId="1" xfId="2" applyFont="1" applyBorder="1" applyAlignment="1">
      <alignment horizontal="center" vertical="center" wrapText="1"/>
    </xf>
    <xf numFmtId="0" fontId="12" fillId="0" borderId="1" xfId="0" applyFont="1" applyBorder="1"/>
    <xf numFmtId="0" fontId="12" fillId="0" borderId="1" xfId="0" applyFont="1" applyBorder="1" applyAlignment="1">
      <alignment horizontal="center" vertical="center" wrapText="1"/>
    </xf>
    <xf numFmtId="164" fontId="12" fillId="0" borderId="1" xfId="2" applyNumberFormat="1" applyFont="1" applyBorder="1" applyAlignment="1">
      <alignment horizontal="right" vertical="center" wrapText="1"/>
    </xf>
    <xf numFmtId="0" fontId="12" fillId="0" borderId="1" xfId="2" applyFont="1" applyBorder="1" applyAlignment="1">
      <alignment vertical="center" wrapText="1"/>
    </xf>
    <xf numFmtId="0" fontId="2" fillId="0" borderId="0" xfId="2" applyFont="1" applyAlignment="1">
      <alignment vertical="center" wrapText="1"/>
    </xf>
    <xf numFmtId="0" fontId="2" fillId="0" borderId="0" xfId="0" applyFont="1" applyAlignment="1">
      <alignment vertical="center" wrapText="1"/>
    </xf>
    <xf numFmtId="0" fontId="12" fillId="0" borderId="1" xfId="0" applyFont="1" applyBorder="1" applyAlignment="1">
      <alignment horizontal="center"/>
    </xf>
    <xf numFmtId="0" fontId="13"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12" fillId="0" borderId="5" xfId="0" applyFont="1" applyBorder="1" applyAlignment="1">
      <alignment horizontal="left" vertical="center" wrapText="1"/>
    </xf>
    <xf numFmtId="0" fontId="14"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horizontal="center" wrapText="1"/>
    </xf>
    <xf numFmtId="0" fontId="12" fillId="0" borderId="1" xfId="0" applyFont="1" applyBorder="1" applyAlignment="1">
      <alignment wrapText="1"/>
    </xf>
    <xf numFmtId="165" fontId="12" fillId="0" borderId="1" xfId="6" applyNumberFormat="1" applyFont="1" applyFill="1" applyBorder="1" applyAlignment="1">
      <alignment wrapText="1"/>
    </xf>
    <xf numFmtId="165" fontId="12" fillId="0" borderId="1" xfId="6" applyNumberFormat="1" applyFont="1" applyFill="1" applyBorder="1" applyAlignment="1">
      <alignment horizontal="center" wrapText="1"/>
    </xf>
    <xf numFmtId="0" fontId="12" fillId="0" borderId="1" xfId="2" applyFont="1" applyBorder="1" applyAlignment="1">
      <alignment horizontal="center" vertical="center" wrapText="1"/>
    </xf>
    <xf numFmtId="0" fontId="11" fillId="0" borderId="1" xfId="2" applyFont="1" applyBorder="1" applyAlignment="1">
      <alignment vertical="center" wrapText="1"/>
    </xf>
    <xf numFmtId="0" fontId="15" fillId="0" borderId="1" xfId="0" applyFont="1" applyBorder="1" applyAlignment="1">
      <alignment horizontal="center" vertical="center" wrapText="1"/>
    </xf>
    <xf numFmtId="166" fontId="12" fillId="0" borderId="1" xfId="0" applyNumberFormat="1" applyFont="1" applyBorder="1" applyAlignment="1">
      <alignment vertical="center"/>
    </xf>
    <xf numFmtId="168" fontId="12" fillId="0" borderId="1" xfId="0" applyNumberFormat="1" applyFont="1" applyBorder="1"/>
    <xf numFmtId="0" fontId="7" fillId="0" borderId="0" xfId="0" applyFont="1" applyAlignment="1">
      <alignment horizontal="center"/>
    </xf>
    <xf numFmtId="0" fontId="2" fillId="0" borderId="0" xfId="0" applyFont="1" applyAlignment="1">
      <alignment horizontal="center" vertical="center" wrapText="1"/>
    </xf>
    <xf numFmtId="0" fontId="5" fillId="0" borderId="0" xfId="2" applyFont="1" applyAlignment="1">
      <alignment vertical="center" wrapText="1"/>
    </xf>
    <xf numFmtId="165" fontId="5" fillId="0" borderId="0" xfId="2" applyNumberFormat="1" applyFont="1" applyAlignment="1">
      <alignment vertical="center" wrapText="1"/>
    </xf>
    <xf numFmtId="164" fontId="2" fillId="0" borderId="1" xfId="0" applyNumberFormat="1" applyFont="1" applyBorder="1" applyAlignment="1">
      <alignment vertical="center" wrapText="1"/>
    </xf>
    <xf numFmtId="164" fontId="2" fillId="0" borderId="0" xfId="2" applyNumberFormat="1" applyFont="1" applyAlignment="1">
      <alignment vertical="center" wrapText="1"/>
    </xf>
    <xf numFmtId="0" fontId="6" fillId="0" borderId="0" xfId="0" applyFont="1" applyAlignment="1">
      <alignment horizontal="center" vertical="center"/>
    </xf>
    <xf numFmtId="164" fontId="2" fillId="0" borderId="1" xfId="2" applyNumberFormat="1" applyFont="1" applyBorder="1" applyAlignment="1">
      <alignment vertical="center" wrapText="1"/>
    </xf>
    <xf numFmtId="0" fontId="17" fillId="0" borderId="0" xfId="2" applyFont="1" applyAlignment="1">
      <alignment vertical="center" wrapText="1"/>
    </xf>
    <xf numFmtId="0" fontId="8" fillId="0" borderId="0" xfId="0" applyFont="1"/>
    <xf numFmtId="164" fontId="2" fillId="0" borderId="0" xfId="0" applyNumberFormat="1" applyFont="1" applyAlignment="1">
      <alignment vertical="center" wrapText="1"/>
    </xf>
    <xf numFmtId="0" fontId="11" fillId="2" borderId="1" xfId="0" applyFont="1" applyFill="1" applyBorder="1" applyAlignment="1">
      <alignment horizontal="center" vertical="center" wrapText="1"/>
    </xf>
    <xf numFmtId="164" fontId="12" fillId="2" borderId="1" xfId="0" applyNumberFormat="1" applyFont="1" applyFill="1" applyBorder="1" applyAlignment="1">
      <alignment horizontal="center" vertical="center" wrapText="1"/>
    </xf>
    <xf numFmtId="42" fontId="12" fillId="2" borderId="1" xfId="1" applyFont="1" applyFill="1" applyBorder="1" applyAlignment="1">
      <alignment horizontal="center" vertical="center" wrapText="1"/>
    </xf>
    <xf numFmtId="0" fontId="12" fillId="2" borderId="1" xfId="5" applyNumberFormat="1" applyFont="1" applyFill="1" applyBorder="1" applyAlignment="1">
      <alignment horizontal="center" vertical="center" wrapText="1"/>
    </xf>
    <xf numFmtId="164" fontId="12" fillId="2" borderId="1" xfId="6" applyNumberFormat="1" applyFont="1" applyFill="1" applyBorder="1" applyAlignment="1">
      <alignment horizontal="center" vertical="center" wrapText="1"/>
    </xf>
    <xf numFmtId="9" fontId="12" fillId="2" borderId="1" xfId="5" applyFont="1" applyFill="1" applyBorder="1" applyAlignment="1">
      <alignment horizontal="center" vertical="center" wrapText="1"/>
    </xf>
    <xf numFmtId="164" fontId="12" fillId="2" borderId="1" xfId="2" applyNumberFormat="1" applyFont="1" applyFill="1" applyBorder="1" applyAlignment="1">
      <alignment horizontal="center" vertical="center" wrapText="1"/>
    </xf>
    <xf numFmtId="0" fontId="5" fillId="2" borderId="1" xfId="2" applyFont="1" applyFill="1" applyBorder="1" applyAlignment="1">
      <alignment horizontal="center" vertical="center" wrapText="1"/>
    </xf>
    <xf numFmtId="0" fontId="11" fillId="2" borderId="6" xfId="2" applyFont="1" applyFill="1" applyBorder="1" applyAlignment="1">
      <alignment horizontal="center" vertical="center" wrapText="1"/>
    </xf>
    <xf numFmtId="0" fontId="11" fillId="2" borderId="1" xfId="2" applyFont="1" applyFill="1" applyBorder="1" applyAlignment="1">
      <alignment horizontal="center" vertical="center" wrapText="1"/>
    </xf>
    <xf numFmtId="0" fontId="2" fillId="2" borderId="1" xfId="0" applyFont="1" applyFill="1" applyBorder="1" applyAlignment="1">
      <alignment vertical="center" wrapText="1"/>
    </xf>
    <xf numFmtId="0" fontId="0" fillId="2" borderId="1" xfId="0" applyFill="1" applyBorder="1" applyAlignment="1">
      <alignment horizontal="center" vertical="center" wrapText="1"/>
    </xf>
    <xf numFmtId="0" fontId="0" fillId="2" borderId="1" xfId="2" applyFont="1" applyFill="1" applyBorder="1" applyAlignment="1">
      <alignment horizontal="center" vertical="center" wrapText="1"/>
    </xf>
    <xf numFmtId="0" fontId="0" fillId="2" borderId="1" xfId="0" applyFill="1" applyBorder="1" applyAlignment="1">
      <alignment horizontal="left" vertical="center" wrapText="1"/>
    </xf>
    <xf numFmtId="0" fontId="12" fillId="2" borderId="1" xfId="7" applyNumberFormat="1" applyFont="1" applyFill="1" applyBorder="1" applyAlignment="1">
      <alignment horizontal="center" vertical="center" wrapText="1"/>
    </xf>
    <xf numFmtId="0" fontId="12" fillId="2" borderId="1" xfId="0" applyFont="1" applyFill="1" applyBorder="1"/>
    <xf numFmtId="0" fontId="12" fillId="2" borderId="1" xfId="0" applyFont="1" applyFill="1" applyBorder="1" applyAlignment="1">
      <alignment horizontal="center" vertical="center" wrapText="1"/>
    </xf>
    <xf numFmtId="167" fontId="13" fillId="2" borderId="1" xfId="0" applyNumberFormat="1" applyFont="1" applyFill="1" applyBorder="1" applyAlignment="1">
      <alignment horizontal="center" vertical="center" wrapText="1"/>
    </xf>
    <xf numFmtId="0" fontId="16" fillId="2" borderId="1" xfId="0" applyFont="1" applyFill="1" applyBorder="1" applyAlignment="1">
      <alignment vertical="center" wrapText="1"/>
    </xf>
    <xf numFmtId="0" fontId="12" fillId="2" borderId="1" xfId="0" applyFont="1" applyFill="1" applyBorder="1" applyAlignment="1">
      <alignment horizontal="center"/>
    </xf>
    <xf numFmtId="0" fontId="13"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0" fillId="2" borderId="1" xfId="0" applyFill="1" applyBorder="1" applyAlignment="1">
      <alignment wrapText="1"/>
    </xf>
    <xf numFmtId="0" fontId="0" fillId="2" borderId="1" xfId="0" applyFill="1" applyBorder="1" applyAlignment="1">
      <alignment horizontal="left" wrapText="1"/>
    </xf>
    <xf numFmtId="0" fontId="10" fillId="2" borderId="1" xfId="0" applyFont="1" applyFill="1" applyBorder="1" applyAlignment="1">
      <alignment horizontal="center" vertical="center" wrapText="1"/>
    </xf>
    <xf numFmtId="0" fontId="0" fillId="2" borderId="1" xfId="0" applyFill="1" applyBorder="1" applyAlignment="1">
      <alignment horizontal="left" vertical="top" wrapText="1"/>
    </xf>
    <xf numFmtId="167" fontId="12"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2" fillId="2" borderId="1" xfId="2" applyFont="1" applyFill="1" applyBorder="1" applyAlignment="1">
      <alignment vertical="center" wrapText="1"/>
    </xf>
    <xf numFmtId="0" fontId="12" fillId="2" borderId="1" xfId="0" applyFont="1" applyFill="1" applyBorder="1" applyAlignment="1">
      <alignment horizontal="center" wrapText="1"/>
    </xf>
    <xf numFmtId="0" fontId="13" fillId="2" borderId="1" xfId="7" applyNumberFormat="1" applyFont="1" applyFill="1" applyBorder="1" applyAlignment="1">
      <alignment horizontal="center" vertical="center" wrapText="1"/>
    </xf>
    <xf numFmtId="0" fontId="0" fillId="2" borderId="1" xfId="0" applyFill="1" applyBorder="1" applyAlignment="1">
      <alignment horizontal="justify" vertical="center" wrapText="1"/>
    </xf>
    <xf numFmtId="0" fontId="0" fillId="2" borderId="1" xfId="0" applyFill="1" applyBorder="1" applyAlignment="1">
      <alignment vertical="center" wrapText="1"/>
    </xf>
    <xf numFmtId="0" fontId="15"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12" fillId="2" borderId="1" xfId="2" applyFont="1" applyFill="1" applyBorder="1" applyAlignment="1">
      <alignment horizontal="center" vertical="center" wrapText="1"/>
    </xf>
    <xf numFmtId="0" fontId="18" fillId="3" borderId="1" xfId="0" applyFont="1" applyFill="1" applyBorder="1" applyAlignment="1">
      <alignment vertical="center" wrapText="1"/>
    </xf>
    <xf numFmtId="0" fontId="18" fillId="3" borderId="1" xfId="0" applyFont="1" applyFill="1" applyBorder="1" applyAlignment="1">
      <alignment horizontal="center" vertical="center" wrapText="1"/>
    </xf>
    <xf numFmtId="0" fontId="18" fillId="3" borderId="1" xfId="0" applyFont="1" applyFill="1" applyBorder="1" applyAlignment="1">
      <alignment horizontal="left" vertical="center" wrapText="1"/>
    </xf>
    <xf numFmtId="0" fontId="18" fillId="3" borderId="1" xfId="7" applyNumberFormat="1" applyFont="1" applyFill="1" applyBorder="1" applyAlignment="1">
      <alignment horizontal="center" vertical="center" wrapText="1"/>
    </xf>
    <xf numFmtId="167" fontId="18" fillId="3" borderId="1" xfId="0" applyNumberFormat="1" applyFont="1" applyFill="1" applyBorder="1" applyAlignment="1">
      <alignment horizontal="center" vertical="center" wrapText="1"/>
    </xf>
    <xf numFmtId="0" fontId="19" fillId="3" borderId="1" xfId="0" applyFont="1" applyFill="1" applyBorder="1" applyAlignment="1">
      <alignment horizontal="center" vertical="center" wrapText="1"/>
    </xf>
    <xf numFmtId="165" fontId="18" fillId="3" borderId="1" xfId="6" applyNumberFormat="1" applyFont="1" applyFill="1" applyBorder="1" applyAlignment="1">
      <alignment vertical="center" wrapText="1"/>
    </xf>
    <xf numFmtId="42" fontId="18" fillId="3" borderId="1" xfId="1" applyFont="1" applyFill="1" applyBorder="1" applyAlignment="1">
      <alignment vertical="center" wrapText="1"/>
    </xf>
    <xf numFmtId="164" fontId="18" fillId="3" borderId="1" xfId="0" applyNumberFormat="1" applyFont="1" applyFill="1" applyBorder="1" applyAlignment="1">
      <alignment horizontal="center" vertical="center" wrapText="1"/>
    </xf>
    <xf numFmtId="42" fontId="18" fillId="3" borderId="1" xfId="1" applyFont="1" applyFill="1" applyBorder="1" applyAlignment="1">
      <alignment horizontal="center" vertical="center" wrapText="1"/>
    </xf>
    <xf numFmtId="9" fontId="18" fillId="3" borderId="1" xfId="5" applyFont="1" applyFill="1" applyBorder="1" applyAlignment="1">
      <alignment horizontal="center" vertical="center" wrapText="1"/>
    </xf>
    <xf numFmtId="164" fontId="18" fillId="3" borderId="1" xfId="6" applyNumberFormat="1" applyFont="1" applyFill="1" applyBorder="1" applyAlignment="1">
      <alignment horizontal="center" vertical="center" wrapText="1"/>
    </xf>
    <xf numFmtId="0" fontId="18" fillId="3" borderId="1" xfId="2" applyFont="1" applyFill="1" applyBorder="1" applyAlignment="1">
      <alignment vertical="center" wrapText="1"/>
    </xf>
    <xf numFmtId="0" fontId="18" fillId="3" borderId="0" xfId="2" applyFont="1" applyFill="1" applyAlignment="1">
      <alignment vertical="center" wrapText="1"/>
    </xf>
    <xf numFmtId="0" fontId="0" fillId="0" borderId="0" xfId="0" pivotButton="1"/>
    <xf numFmtId="0" fontId="0" fillId="0" borderId="0" xfId="0" applyAlignment="1">
      <alignment horizontal="left"/>
    </xf>
    <xf numFmtId="5" fontId="0" fillId="0" borderId="0" xfId="0" applyNumberFormat="1"/>
    <xf numFmtId="0" fontId="0" fillId="0" borderId="1" xfId="0" applyBorder="1" applyAlignment="1">
      <alignment horizontal="left" wrapText="1"/>
    </xf>
    <xf numFmtId="164" fontId="2" fillId="0" borderId="1" xfId="0" applyNumberFormat="1" applyFont="1" applyBorder="1" applyAlignment="1">
      <alignment horizontal="center" vertical="center" wrapText="1"/>
    </xf>
    <xf numFmtId="42" fontId="2" fillId="0" borderId="1" xfId="1" applyFont="1" applyFill="1" applyBorder="1" applyAlignment="1">
      <alignment horizontal="center" vertical="center" wrapText="1"/>
    </xf>
    <xf numFmtId="164" fontId="2" fillId="0" borderId="7" xfId="0" applyNumberFormat="1" applyFont="1" applyBorder="1" applyAlignment="1">
      <alignment vertical="center" wrapText="1"/>
    </xf>
    <xf numFmtId="0" fontId="5" fillId="0" borderId="0" xfId="2" applyFont="1" applyAlignment="1">
      <alignment horizontal="center" vertical="center" wrapText="1"/>
    </xf>
    <xf numFmtId="0" fontId="5" fillId="0" borderId="1"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2" xfId="2" applyFont="1" applyBorder="1" applyAlignment="1">
      <alignment horizontal="center" vertical="center" wrapText="1"/>
    </xf>
    <xf numFmtId="0" fontId="9" fillId="0" borderId="3" xfId="2" applyFont="1" applyBorder="1" applyAlignment="1">
      <alignment horizontal="center" vertical="center"/>
    </xf>
    <xf numFmtId="0" fontId="9" fillId="0" borderId="4" xfId="2" applyFont="1" applyBorder="1" applyAlignment="1">
      <alignment horizontal="center" vertical="center"/>
    </xf>
    <xf numFmtId="0" fontId="9" fillId="0" borderId="2" xfId="2" applyFont="1" applyBorder="1" applyAlignment="1">
      <alignment horizontal="center" vertical="center"/>
    </xf>
    <xf numFmtId="0" fontId="9" fillId="0" borderId="1" xfId="2" applyFont="1" applyBorder="1" applyAlignment="1">
      <alignment horizontal="center" vertical="center"/>
    </xf>
    <xf numFmtId="164" fontId="2" fillId="0" borderId="0" xfId="2" applyNumberFormat="1" applyFont="1" applyAlignment="1">
      <alignment horizontal="center" vertical="center" wrapText="1"/>
    </xf>
    <xf numFmtId="0" fontId="5" fillId="2" borderId="1" xfId="2" applyFont="1" applyFill="1" applyBorder="1" applyAlignment="1">
      <alignment horizontal="center" vertical="center" wrapText="1"/>
    </xf>
    <xf numFmtId="0" fontId="1" fillId="2" borderId="1" xfId="2" applyFont="1" applyFill="1" applyBorder="1" applyAlignment="1">
      <alignment vertical="center" wrapText="1"/>
    </xf>
  </cellXfs>
  <cellStyles count="8">
    <cellStyle name="Millares" xfId="6" builtinId="3"/>
    <cellStyle name="Moneda" xfId="7" builtinId="4"/>
    <cellStyle name="Moneda [0]" xfId="1" builtinId="7"/>
    <cellStyle name="Moneda [0] 2" xfId="3" xr:uid="{00000000-0005-0000-0000-000001000000}"/>
    <cellStyle name="Normal" xfId="0" builtinId="0"/>
    <cellStyle name="Normal 2 3" xfId="4" xr:uid="{00000000-0005-0000-0000-000003000000}"/>
    <cellStyle name="Normal 3" xfId="2" xr:uid="{00000000-0005-0000-0000-000004000000}"/>
    <cellStyle name="Porcentaje" xfId="5" builtinId="5"/>
  </cellStyles>
  <dxfs count="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iana M. Mateus" refreshedDate="45853.82294351852" createdVersion="8" refreshedVersion="8" minRefreshableVersion="3" recordCount="52" xr:uid="{77C2260D-C2C2-4FEE-9FD1-6635565A2B6F}">
  <cacheSource type="worksheet">
    <worksheetSource ref="A4:GT56" sheet="APORTES FDLE"/>
  </cacheSource>
  <cacheFields count="202">
    <cacheField name="Evento " numFmtId="0">
      <sharedItems count="3">
        <s v="ACTIVIDAD 1-COMPONENTE 1: Talleres de Formación e Incentivo a Emprendimientos"/>
        <s v="ACTIVIDAD 2 – &quot;CAMINOS DE PAZ Y MEMORIA: INMERSIÓN TERRITORIAL EN URIBE, META&quot;"/>
        <s v="ACTIVIDAD 3 – &quot;CONMEMORACIÓN DE MEMORÍA, PAZ Y RECONCILIACIÓN - Zona de emprendimientos por la paz&quot;"/>
      </sharedItems>
    </cacheField>
    <cacheField name="Item" numFmtId="0">
      <sharedItems containsString="0" containsBlank="1" containsNumber="1" containsInteger="1" minValue="1" maxValue="54"/>
    </cacheField>
    <cacheField name="Insumo" numFmtId="0">
      <sharedItems/>
    </cacheField>
    <cacheField name="Descripción" numFmtId="0">
      <sharedItems containsBlank="1" longText="1"/>
    </cacheField>
    <cacheField name="Cantidad" numFmtId="0">
      <sharedItems containsSemiMixedTypes="0" containsString="0" containsNumber="1" containsInteger="1" minValue="1" maxValue="200"/>
    </cacheField>
    <cacheField name="Unidad de medida" numFmtId="0">
      <sharedItems/>
    </cacheField>
    <cacheField name="Tiempo de uso" numFmtId="0">
      <sharedItems containsString="0" containsBlank="1" containsNumber="1" containsInteger="1" minValue="1" maxValue="6"/>
    </cacheField>
    <cacheField name="Unidad de medida de tiempo" numFmtId="0">
      <sharedItems containsBlank="1"/>
    </cacheField>
    <cacheField name="Valor unitario sin IVA" numFmtId="0">
      <sharedItems containsString="0" containsBlank="1" containsNumber="1" minValue="43137.254901960761" maxValue="4735294.9579831939"/>
    </cacheField>
    <cacheField name="Valor IVA" numFmtId="0">
      <sharedItems containsString="0" containsBlank="1" containsNumber="1" minValue="0" maxValue="899706.0420168069"/>
    </cacheField>
    <cacheField name="Valor unitario con IVA" numFmtId="0">
      <sharedItems containsString="0" containsBlank="1" containsNumber="1" minValue="0" maxValue="5635001.0000000009"/>
    </cacheField>
    <cacheField name="Valor total Sin IVA" numFmtId="0">
      <sharedItems containsString="0" containsBlank="1" containsNumber="1" minValue="0" maxValue="28411769.747899164"/>
    </cacheField>
    <cacheField name="Valor total con IVA" numFmtId="0">
      <sharedItems containsString="0" containsBlank="1" containsNumber="1" minValue="0" maxValue="33810006.000000007"/>
    </cacheField>
    <cacheField name="Valor unitario sin IVA2" numFmtId="165">
      <sharedItems containsString="0" containsBlank="1" containsNumber="1" containsInteger="1" minValue="2300" maxValue="24500000"/>
    </cacheField>
    <cacheField name="Valor IVA2" numFmtId="0">
      <sharedItems containsString="0" containsBlank="1" containsNumber="1" containsInteger="1" minValue="0" maxValue="4655000"/>
    </cacheField>
    <cacheField name="Valor unitario con IVA2" numFmtId="0">
      <sharedItems containsString="0" containsBlank="1" containsNumber="1" containsInteger="1" minValue="0" maxValue="29155000"/>
    </cacheField>
    <cacheField name="Valor total Sin IVA2" numFmtId="0">
      <sharedItems containsString="0" containsBlank="1" containsNumber="1" containsInteger="1" minValue="0" maxValue="24500000"/>
    </cacheField>
    <cacheField name="Valor total con IVA2" numFmtId="0">
      <sharedItems containsString="0" containsBlank="1" containsNumber="1" containsInteger="1" minValue="0" maxValue="29155000"/>
    </cacheField>
    <cacheField name="Valor unitario sin IVA3" numFmtId="0">
      <sharedItems containsString="0" containsBlank="1" containsNumber="1" containsInteger="1" minValue="6000000" maxValue="6000000"/>
    </cacheField>
    <cacheField name="Valor IVA3" numFmtId="42">
      <sharedItems containsString="0" containsBlank="1" containsNumber="1" containsInteger="1" minValue="0" maxValue="1140000"/>
    </cacheField>
    <cacheField name="Valor unitario con IVA3" numFmtId="42">
      <sharedItems containsString="0" containsBlank="1" containsNumber="1" containsInteger="1" minValue="0" maxValue="7140000"/>
    </cacheField>
    <cacheField name="Valor total Sin IVA3" numFmtId="42">
      <sharedItems containsString="0" containsBlank="1" containsNumber="1" containsInteger="1" minValue="0" maxValue="24000000"/>
    </cacheField>
    <cacheField name="Valor total con IVA3" numFmtId="42">
      <sharedItems containsString="0" containsBlank="1" containsNumber="1" containsInteger="1" minValue="0" maxValue="28560000"/>
    </cacheField>
    <cacheField name="Valor unitario sin IVA4" numFmtId="0">
      <sharedItems containsString="0" containsBlank="1" containsNumber="1" containsInteger="1" minValue="7000000" maxValue="7000000"/>
    </cacheField>
    <cacheField name="Valor IVA4" numFmtId="42">
      <sharedItems containsString="0" containsBlank="1" containsNumber="1" containsInteger="1" minValue="0" maxValue="1330000"/>
    </cacheField>
    <cacheField name="Valor unitario con IVA4" numFmtId="42">
      <sharedItems containsString="0" containsBlank="1" containsNumber="1" containsInteger="1" minValue="0" maxValue="8330000"/>
    </cacheField>
    <cacheField name="Valor total Sin IVA4" numFmtId="42">
      <sharedItems containsString="0" containsBlank="1" containsNumber="1" containsInteger="1" minValue="0" maxValue="28000000"/>
    </cacheField>
    <cacheField name="Valor total con IVA4" numFmtId="42">
      <sharedItems containsString="0" containsBlank="1" containsNumber="1" containsInteger="1" minValue="0" maxValue="33320000"/>
    </cacheField>
    <cacheField name="Valor unitario sin IVA5" numFmtId="0">
      <sharedItems containsString="0" containsBlank="1" containsNumber="1" containsInteger="1" minValue="1900" maxValue="17500000"/>
    </cacheField>
    <cacheField name="Valor IVA5" numFmtId="42">
      <sharedItems containsString="0" containsBlank="1" containsNumber="1" containsInteger="1" minValue="0" maxValue="3325000"/>
    </cacheField>
    <cacheField name="Valor unitario con IVA5" numFmtId="42">
      <sharedItems containsString="0" containsBlank="1" containsNumber="1" containsInteger="1" minValue="0" maxValue="20825000"/>
    </cacheField>
    <cacheField name="Valor total Sin IVA5" numFmtId="42">
      <sharedItems containsString="0" containsBlank="1" containsNumber="1" containsInteger="1" minValue="0" maxValue="17500000"/>
    </cacheField>
    <cacheField name="Valor total con IVA5" numFmtId="42">
      <sharedItems containsString="0" containsBlank="1" containsNumber="1" containsInteger="1" minValue="0" maxValue="20825000"/>
    </cacheField>
    <cacheField name="Valor unitario sin IVA6" numFmtId="42">
      <sharedItems containsString="0" containsBlank="1" containsNumber="1" containsInteger="1" minValue="18000" maxValue="140000"/>
    </cacheField>
    <cacheField name="Valor IVA6" numFmtId="42">
      <sharedItems containsString="0" containsBlank="1" containsNumber="1" containsInteger="1" minValue="0" maxValue="26600"/>
    </cacheField>
    <cacheField name="Valor unitario con IVA6" numFmtId="42">
      <sharedItems containsString="0" containsBlank="1" containsNumber="1" containsInteger="1" minValue="0" maxValue="166600"/>
    </cacheField>
    <cacheField name="Valor total Sin IVA6" numFmtId="42">
      <sharedItems containsString="0" containsBlank="1" containsNumber="1" containsInteger="1" minValue="0" maxValue="1800000"/>
    </cacheField>
    <cacheField name="Valor total con IVA6" numFmtId="42">
      <sharedItems containsString="0" containsBlank="1" containsNumber="1" containsInteger="1" minValue="0" maxValue="2142000"/>
    </cacheField>
    <cacheField name="Valor unitario sin IVA7" numFmtId="42">
      <sharedItems containsString="0" containsBlank="1" containsNumber="1" containsInteger="1" minValue="150" maxValue="180000"/>
    </cacheField>
    <cacheField name="Valor IVA7" numFmtId="42">
      <sharedItems containsString="0" containsBlank="1" containsNumber="1" minValue="0" maxValue="34200"/>
    </cacheField>
    <cacheField name="Valor unitario con IVA7" numFmtId="42">
      <sharedItems containsString="0" containsBlank="1" containsNumber="1" minValue="0" maxValue="214200"/>
    </cacheField>
    <cacheField name="Valor total Sin IVA7" numFmtId="42">
      <sharedItems containsString="0" containsBlank="1" containsNumber="1" containsInteger="1" minValue="0" maxValue="848000"/>
    </cacheField>
    <cacheField name="Valor total con IVA7" numFmtId="42">
      <sharedItems containsString="0" containsBlank="1" containsNumber="1" containsInteger="1" minValue="0" maxValue="1009120"/>
    </cacheField>
    <cacheField name="Valor unitario sin IVA8" numFmtId="42">
      <sharedItems containsString="0" containsBlank="1" containsNumber="1" containsInteger="1" minValue="30000" maxValue="5500000"/>
    </cacheField>
    <cacheField name="Valor IVA8" numFmtId="42">
      <sharedItems containsString="0" containsBlank="1" containsNumber="1" containsInteger="1" minValue="0" maxValue="1045000"/>
    </cacheField>
    <cacheField name="Valor unitario con IVA8" numFmtId="42">
      <sharedItems containsString="0" containsBlank="1" containsNumber="1" containsInteger="1" minValue="0" maxValue="6545000"/>
    </cacheField>
    <cacheField name="Valor total Sin IVA8" numFmtId="42">
      <sharedItems containsString="0" containsBlank="1" containsNumber="1" containsInteger="1" minValue="0" maxValue="31800000"/>
    </cacheField>
    <cacheField name="Valor total con IVA8" numFmtId="42">
      <sharedItems containsString="0" containsBlank="1" containsNumber="1" containsInteger="1" minValue="0" maxValue="37842000"/>
    </cacheField>
    <cacheField name="Valor unitario sin IVA9" numFmtId="42">
      <sharedItems containsNonDate="0" containsString="0" containsBlank="1"/>
    </cacheField>
    <cacheField name="Valor IVA9" numFmtId="42">
      <sharedItems containsString="0" containsBlank="1" containsNumber="1" containsInteger="1" minValue="0" maxValue="0"/>
    </cacheField>
    <cacheField name="Valor unitario con IVA9" numFmtId="42">
      <sharedItems containsString="0" containsBlank="1" containsNumber="1" containsInteger="1" minValue="0" maxValue="0"/>
    </cacheField>
    <cacheField name="Valor total Sin IVA9" numFmtId="42">
      <sharedItems containsString="0" containsBlank="1" containsNumber="1" containsInteger="1" minValue="0" maxValue="0"/>
    </cacheField>
    <cacheField name="Valor total con IVA9" numFmtId="42">
      <sharedItems containsString="0" containsBlank="1" containsNumber="1" containsInteger="1" minValue="0" maxValue="0"/>
    </cacheField>
    <cacheField name="Valor unitario sin IVA10" numFmtId="42">
      <sharedItems containsString="0" containsBlank="1" containsNumber="1" containsInteger="1" minValue="5500" maxValue="16000000"/>
    </cacheField>
    <cacheField name="Valor IVA10" numFmtId="42">
      <sharedItems containsString="0" containsBlank="1" containsNumber="1" containsInteger="1" minValue="0" maxValue="3040000"/>
    </cacheField>
    <cacheField name="Valor unitario con IVA10" numFmtId="42">
      <sharedItems containsString="0" containsBlank="1" containsNumber="1" containsInteger="1" minValue="0" maxValue="19040000"/>
    </cacheField>
    <cacheField name="Valor total Sin IVA10" numFmtId="42">
      <sharedItems containsString="0" containsBlank="1" containsNumber="1" containsInteger="1" minValue="0" maxValue="16000000"/>
    </cacheField>
    <cacheField name="Valor total con IVA10" numFmtId="42">
      <sharedItems containsString="0" containsBlank="1" containsNumber="1" containsInteger="1" minValue="0" maxValue="19040000"/>
    </cacheField>
    <cacheField name="Valor unitario sin IVA11" numFmtId="42">
      <sharedItems containsString="0" containsBlank="1" containsNumber="1" containsInteger="1" minValue="8900" maxValue="23000000"/>
    </cacheField>
    <cacheField name="Valor IVA11" numFmtId="42">
      <sharedItems containsString="0" containsBlank="1" containsNumber="1" containsInteger="1" minValue="0" maxValue="4370000"/>
    </cacheField>
    <cacheField name="Valor unitario con IVA11" numFmtId="42">
      <sharedItems containsString="0" containsBlank="1" containsNumber="1" containsInteger="1" minValue="0" maxValue="27370000"/>
    </cacheField>
    <cacheField name="Valor total Sin IVA11" numFmtId="42">
      <sharedItems containsString="0" containsBlank="1" containsNumber="1" containsInteger="1" minValue="0" maxValue="23000000"/>
    </cacheField>
    <cacheField name="Valor total con IVA11" numFmtId="42">
      <sharedItems containsString="0" containsBlank="1" containsNumber="1" containsInteger="1" minValue="0" maxValue="27370000"/>
    </cacheField>
    <cacheField name="Valor unitario sin IVA12" numFmtId="42">
      <sharedItems containsString="0" containsBlank="1" containsNumber="1" containsInteger="1" minValue="1500000" maxValue="1500000"/>
    </cacheField>
    <cacheField name="Valor IVA12" numFmtId="42">
      <sharedItems containsString="0" containsBlank="1" containsNumber="1" containsInteger="1" minValue="0" maxValue="0"/>
    </cacheField>
    <cacheField name="Valor unitario con IVA12" numFmtId="42">
      <sharedItems containsString="0" containsBlank="1" containsNumber="1" containsInteger="1" minValue="0" maxValue="0"/>
    </cacheField>
    <cacheField name="Valor total Sin IVA12" numFmtId="42">
      <sharedItems containsString="0" containsBlank="1" containsNumber="1" containsInteger="1" minValue="0" maxValue="0"/>
    </cacheField>
    <cacheField name="Valor total con IVA12" numFmtId="42">
      <sharedItems containsString="0" containsBlank="1" containsNumber="1" containsInteger="1" minValue="0" maxValue="0"/>
    </cacheField>
    <cacheField name="Valor unitario sin IVA13" numFmtId="42">
      <sharedItems containsString="0" containsBlank="1" containsNumber="1" containsInteger="1" minValue="2941" maxValue="2941"/>
    </cacheField>
    <cacheField name="Valor IVA13" numFmtId="42">
      <sharedItems containsString="0" containsBlank="1" containsNumber="1" containsInteger="1" minValue="0" maxValue="0"/>
    </cacheField>
    <cacheField name="Valor unitario con IVA13" numFmtId="42">
      <sharedItems containsString="0" containsBlank="1" containsNumber="1" containsInteger="1" minValue="0" maxValue="0"/>
    </cacheField>
    <cacheField name="Valor total Sin IVA13" numFmtId="42">
      <sharedItems containsString="0" containsBlank="1" containsNumber="1" containsInteger="1" minValue="0" maxValue="0"/>
    </cacheField>
    <cacheField name="Valor total con IVA13" numFmtId="42">
      <sharedItems containsString="0" containsBlank="1" containsNumber="1" containsInteger="1" minValue="0" maxValue="0"/>
    </cacheField>
    <cacheField name="Valor unitario sin IVA14" numFmtId="42">
      <sharedItems containsString="0" containsBlank="1" containsNumber="1" containsInteger="1" minValue="4500" maxValue="8000000"/>
    </cacheField>
    <cacheField name="Valor IVA14" numFmtId="42">
      <sharedItems containsString="0" containsBlank="1" containsNumber="1" containsInteger="1" minValue="0" maxValue="1520000"/>
    </cacheField>
    <cacheField name="Valor unitario con IVA14" numFmtId="42">
      <sharedItems containsString="0" containsBlank="1" containsNumber="1" containsInteger="1" minValue="0" maxValue="9520000"/>
    </cacheField>
    <cacheField name="Valor total Sin IVA14" numFmtId="42">
      <sharedItems containsString="0" containsBlank="1" containsNumber="1" containsInteger="1" minValue="0" maxValue="32000000"/>
    </cacheField>
    <cacheField name="Valor total con IVA14" numFmtId="42">
      <sharedItems containsString="0" containsBlank="1" containsNumber="1" containsInteger="1" minValue="0" maxValue="38080000"/>
    </cacheField>
    <cacheField name="Valor unitario sin IVA15" numFmtId="42">
      <sharedItems containsString="0" containsBlank="1" containsNumber="1" containsInteger="1" minValue="3500" maxValue="45000"/>
    </cacheField>
    <cacheField name="Valor IVA15" numFmtId="42">
      <sharedItems containsString="0" containsBlank="1" containsNumber="1" containsInteger="1" minValue="0" maxValue="8550"/>
    </cacheField>
    <cacheField name="Valor unitario con IVA15" numFmtId="42">
      <sharedItems containsString="0" containsBlank="1" containsNumber="1" containsInteger="1" minValue="0" maxValue="53550"/>
    </cacheField>
    <cacheField name="Valor total Sin IVA15" numFmtId="42">
      <sharedItems containsString="0" containsBlank="1" containsNumber="1" containsInteger="1" minValue="0" maxValue="4950000"/>
    </cacheField>
    <cacheField name="Valor total con IVA15" numFmtId="42">
      <sharedItems containsString="0" containsBlank="1" containsNumber="1" containsInteger="1" minValue="0" maxValue="5890500"/>
    </cacheField>
    <cacheField name="Valor unitario sin IVA16" numFmtId="42">
      <sharedItems containsString="0" containsBlank="1" containsNumber="1" containsInteger="1" minValue="1026000" maxValue="1026000"/>
    </cacheField>
    <cacheField name="Valor IVA16" numFmtId="42">
      <sharedItems containsString="0" containsBlank="1" containsNumber="1" containsInteger="1" minValue="82080" maxValue="82080"/>
    </cacheField>
    <cacheField name="Valor unitario con IVA16" numFmtId="42">
      <sharedItems containsString="0" containsBlank="1" containsNumber="1" containsInteger="1" minValue="1108080" maxValue="1108080"/>
    </cacheField>
    <cacheField name="Valor total Sin IVA16" numFmtId="42">
      <sharedItems containsString="0" containsBlank="1" containsNumber="1" containsInteger="1" minValue="2052000" maxValue="2052000"/>
    </cacheField>
    <cacheField name="Valor total con IVA16" numFmtId="42">
      <sharedItems containsString="0" containsBlank="1" containsNumber="1" containsInteger="1" minValue="2216160" maxValue="2216160"/>
    </cacheField>
    <cacheField name="Valor unitario sin IVA17" numFmtId="42">
      <sharedItems containsString="0" containsBlank="1" containsNumber="1" minValue="2436.9747899159665" maxValue="160000"/>
    </cacheField>
    <cacheField name="Valor IVA17" numFmtId="42">
      <sharedItems containsString="0" containsBlank="1" containsNumber="1" minValue="463.02521008403363" maxValue="30400"/>
    </cacheField>
    <cacheField name="Valor unitario con IVA17" numFmtId="42">
      <sharedItems containsString="0" containsBlank="1" containsNumber="1" containsInteger="1" minValue="2900" maxValue="190400"/>
    </cacheField>
    <cacheField name="Valor total Sin IVA17" numFmtId="42">
      <sharedItems containsString="0" containsBlank="1" containsNumber="1" minValue="243697.47899159667" maxValue="756302.52100840339"/>
    </cacheField>
    <cacheField name="Valor total con IVA17" numFmtId="42">
      <sharedItems containsString="0" containsBlank="1" containsNumber="1" containsInteger="1" minValue="290000" maxValue="900000"/>
    </cacheField>
    <cacheField name="Valor unitario sin IVA18" numFmtId="0">
      <sharedItems containsString="0" containsBlank="1" containsNumber="1" containsInteger="1" minValue="100000" maxValue="220000"/>
    </cacheField>
    <cacheField name="Valor IVA18" numFmtId="42">
      <sharedItems containsString="0" containsBlank="1" containsNumber="1" containsInteger="1" minValue="0" maxValue="41800"/>
    </cacheField>
    <cacheField name="Valor unitario con IVA18" numFmtId="42">
      <sharedItems containsString="0" containsBlank="1" containsNumber="1" containsInteger="1" minValue="0" maxValue="261800"/>
    </cacheField>
    <cacheField name="Valor total Sin IVA18" numFmtId="42">
      <sharedItems containsString="0" containsBlank="1" containsNumber="1" containsInteger="1" minValue="0" maxValue="880000"/>
    </cacheField>
    <cacheField name="Valor total con IVA18" numFmtId="42">
      <sharedItems containsString="0" containsBlank="1" containsNumber="1" containsInteger="1" minValue="0" maxValue="1047200"/>
    </cacheField>
    <cacheField name="Valor unitario sin IVA19" numFmtId="42">
      <sharedItems containsString="0" containsBlank="1" containsNumber="1" minValue="168" maxValue="45378"/>
    </cacheField>
    <cacheField name="Valor IVA19" numFmtId="42">
      <sharedItems containsString="0" containsBlank="1" containsNumber="1" minValue="31.92" maxValue="8621.82"/>
    </cacheField>
    <cacheField name="Valor unitario con IVA19" numFmtId="42">
      <sharedItems containsString="0" containsBlank="1" containsNumber="1" minValue="199.92000000000002" maxValue="53999.82"/>
    </cacheField>
    <cacheField name="Valor total Sin IVA19" numFmtId="42">
      <sharedItems containsString="0" containsBlank="1" containsNumber="1" minValue="18480" maxValue="2647058.823529412"/>
    </cacheField>
    <cacheField name="Valor total con IVA19" numFmtId="42">
      <sharedItems containsString="0" containsBlank="1" containsNumber="1" minValue="21991.200000000001" maxValue="3150000"/>
    </cacheField>
    <cacheField name="Valor unitario sin IVA20" numFmtId="42">
      <sharedItems containsString="0" containsBlank="1" containsNumber="1" minValue="126" maxValue="25210.084033613446"/>
    </cacheField>
    <cacheField name="Valor IVA20" numFmtId="42">
      <sharedItems containsString="0" containsBlank="1" containsNumber="1" minValue="23.94" maxValue="4789.9159663865548"/>
    </cacheField>
    <cacheField name="Valor unitario con IVA20" numFmtId="42">
      <sharedItems containsString="0" containsBlank="1" containsNumber="1" minValue="149.94" maxValue="30000"/>
    </cacheField>
    <cacheField name="Valor total Sin IVA20" numFmtId="42">
      <sharedItems containsString="0" containsBlank="1" containsNumber="1" minValue="13860" maxValue="2521008.4033613447"/>
    </cacheField>
    <cacheField name="Valor total con IVA20" numFmtId="42">
      <sharedItems containsString="0" containsBlank="1" containsNumber="1" minValue="16493.400000000001" maxValue="3000000"/>
    </cacheField>
    <cacheField name="Valor unitario sin IVA21" numFmtId="42">
      <sharedItems containsString="0" containsBlank="1" containsNumber="1" containsInteger="1" minValue="500" maxValue="500"/>
    </cacheField>
    <cacheField name="Valor IVA21" numFmtId="42">
      <sharedItems containsString="0" containsBlank="1" containsNumber="1" containsInteger="1" minValue="0" maxValue="95"/>
    </cacheField>
    <cacheField name="Valor unitario con IVA21" numFmtId="42">
      <sharedItems containsString="0" containsBlank="1" containsNumber="1" containsInteger="1" minValue="0" maxValue="595"/>
    </cacheField>
    <cacheField name="Valor total Sin IVA21" numFmtId="42">
      <sharedItems containsString="0" containsBlank="1" containsNumber="1" containsInteger="1" minValue="0" maxValue="50000"/>
    </cacheField>
    <cacheField name="Valor total con IVA21" numFmtId="42">
      <sharedItems containsString="0" containsBlank="1" containsNumber="1" containsInteger="1" minValue="0" maxValue="59500"/>
    </cacheField>
    <cacheField name="Valor unitario sin IVA22" numFmtId="42">
      <sharedItems containsString="0" containsBlank="1" containsNumber="1" containsInteger="1" minValue="411" maxValue="411"/>
    </cacheField>
    <cacheField name="Valor IVA22" numFmtId="42">
      <sharedItems containsString="0" containsBlank="1" containsNumber="1" minValue="0" maxValue="78.09"/>
    </cacheField>
    <cacheField name="Valor unitario con IVA22" numFmtId="42">
      <sharedItems containsString="0" containsBlank="1" containsNumber="1" minValue="0" maxValue="489.09000000000003"/>
    </cacheField>
    <cacheField name="Valor total Sin IVA22" numFmtId="42">
      <sharedItems containsString="0" containsBlank="1" containsNumber="1" containsInteger="1" minValue="0" maxValue="41100"/>
    </cacheField>
    <cacheField name="Valor total con IVA22" numFmtId="42">
      <sharedItems containsString="0" containsBlank="1" containsNumber="1" minValue="0" maxValue="48909"/>
    </cacheField>
    <cacheField name="Valor unitario sin IVA23" numFmtId="42">
      <sharedItems containsString="0" containsBlank="1" containsNumber="1" containsInteger="1" minValue="420" maxValue="420"/>
    </cacheField>
    <cacheField name="Valor IVA23" numFmtId="42">
      <sharedItems containsString="0" containsBlank="1" containsNumber="1" minValue="0" maxValue="79.8"/>
    </cacheField>
    <cacheField name="Valor unitario con IVA23" numFmtId="42">
      <sharedItems containsString="0" containsBlank="1" containsNumber="1" minValue="0" maxValue="499.8"/>
    </cacheField>
    <cacheField name="Valor total Sin IVA23" numFmtId="42">
      <sharedItems containsString="0" containsBlank="1" containsNumber="1" containsInteger="1" minValue="0" maxValue="42000"/>
    </cacheField>
    <cacheField name="Valor total con IVA23" numFmtId="42">
      <sharedItems containsString="0" containsBlank="1" containsNumber="1" minValue="0" maxValue="49980"/>
    </cacheField>
    <cacheField name="Valor unitario sin IVA24" numFmtId="42">
      <sharedItems containsString="0" containsBlank="1" containsNumber="1" containsInteger="1" minValue="14880" maxValue="14880"/>
    </cacheField>
    <cacheField name="Valor IVA24" numFmtId="42">
      <sharedItems containsString="0" containsBlank="1" containsNumber="1" minValue="0" maxValue="2827.2"/>
    </cacheField>
    <cacheField name="Valor unitario con IVA24" numFmtId="42">
      <sharedItems containsString="0" containsBlank="1" containsNumber="1" minValue="0" maxValue="17707.2"/>
    </cacheField>
    <cacheField name="Valor total Sin IVA24" numFmtId="42">
      <sharedItems containsString="0" containsBlank="1" containsNumber="1" containsInteger="1" minValue="0" maxValue="1636800"/>
    </cacheField>
    <cacheField name="Valor total con IVA24" numFmtId="42">
      <sharedItems containsString="0" containsBlank="1" containsNumber="1" containsInteger="1" minValue="0" maxValue="1947792"/>
    </cacheField>
    <cacheField name="Valor unitario sin IVA25" numFmtId="42">
      <sharedItems containsString="0" containsBlank="1" containsNumber="1" containsInteger="1" minValue="17500" maxValue="17500"/>
    </cacheField>
    <cacheField name="Valor IVA25" numFmtId="42">
      <sharedItems containsString="0" containsBlank="1" containsNumber="1" containsInteger="1" minValue="0" maxValue="3325"/>
    </cacheField>
    <cacheField name="Valor unitario con IVA25" numFmtId="42">
      <sharedItems containsString="0" containsBlank="1" containsNumber="1" containsInteger="1" minValue="0" maxValue="20825"/>
    </cacheField>
    <cacheField name="Valor total Sin IVA25" numFmtId="42">
      <sharedItems containsString="0" containsBlank="1" containsNumber="1" containsInteger="1" minValue="0" maxValue="1925000"/>
    </cacheField>
    <cacheField name="Valor total con IVA25" numFmtId="42">
      <sharedItems containsString="0" containsBlank="1" containsNumber="1" containsInteger="1" minValue="0" maxValue="2290750"/>
    </cacheField>
    <cacheField name="Valor unitario sin IVA26" numFmtId="42">
      <sharedItems containsString="0" containsBlank="1" containsNumber="1" containsInteger="1" minValue="14800" maxValue="14800"/>
    </cacheField>
    <cacheField name="Valor IVA26" numFmtId="42">
      <sharedItems containsString="0" containsBlank="1" containsNumber="1" containsInteger="1" minValue="0" maxValue="2812"/>
    </cacheField>
    <cacheField name="Valor unitario con IVA26" numFmtId="42">
      <sharedItems containsString="0" containsBlank="1" containsNumber="1" containsInteger="1" minValue="0" maxValue="17612"/>
    </cacheField>
    <cacheField name="Valor total Sin IVA26" numFmtId="42">
      <sharedItems containsString="0" containsBlank="1" containsNumber="1" containsInteger="1" minValue="0" maxValue="1628000"/>
    </cacheField>
    <cacheField name="Valor total con IVA26" numFmtId="42">
      <sharedItems containsString="0" containsBlank="1" containsNumber="1" containsInteger="1" minValue="0" maxValue="1937320"/>
    </cacheField>
    <cacheField name="Valor unitario sin IVA27" numFmtId="42">
      <sharedItems containsString="0" containsBlank="1" containsNumber="1" containsInteger="1" minValue="2000" maxValue="4000000"/>
    </cacheField>
    <cacheField name="Valor IVA27" numFmtId="42">
      <sharedItems containsString="0" containsBlank="1" containsNumber="1" containsInteger="1" minValue="0" maxValue="760000"/>
    </cacheField>
    <cacheField name="Valor unitario con IVA27" numFmtId="42">
      <sharedItems containsString="0" containsBlank="1" containsNumber="1" containsInteger="1" minValue="0" maxValue="4760000"/>
    </cacheField>
    <cacheField name="Valor total Sin IVA27" numFmtId="42">
      <sharedItems containsString="0" containsBlank="1" containsNumber="1" containsInteger="1" minValue="0" maxValue="18444000"/>
    </cacheField>
    <cacheField name="Valor total con IVA27" numFmtId="42">
      <sharedItems containsString="0" containsBlank="1" containsNumber="1" containsInteger="1" minValue="0" maxValue="21948360"/>
    </cacheField>
    <cacheField name="Valor unitario sin IVA28" numFmtId="42">
      <sharedItems containsString="0" containsBlank="1" containsNumber="1" containsInteger="1" minValue="25000" maxValue="5000000"/>
    </cacheField>
    <cacheField name="Valor IVA28" numFmtId="42">
      <sharedItems containsString="0" containsBlank="1" containsNumber="1" containsInteger="1" minValue="0" maxValue="950000"/>
    </cacheField>
    <cacheField name="Valor unitario con IVA28" numFmtId="42">
      <sharedItems containsString="0" containsBlank="1" containsNumber="1" containsInteger="1" minValue="0" maxValue="5950000"/>
    </cacheField>
    <cacheField name="Valor total Sin IVA28" numFmtId="42">
      <sharedItems containsString="0" containsBlank="1" containsNumber="1" containsInteger="1" minValue="0" maxValue="23320000"/>
    </cacheField>
    <cacheField name="Valor total con IVA28" numFmtId="42">
      <sharedItems containsString="0" containsBlank="1" containsNumber="1" containsInteger="1" minValue="0" maxValue="27750800"/>
    </cacheField>
    <cacheField name="Valor unitario sin IVA29" numFmtId="42">
      <sharedItems containsString="0" containsBlank="1" containsNumber="1" minValue="840336.13445378153" maxValue="840336.13445378153"/>
    </cacheField>
    <cacheField name="Valor IVA29" numFmtId="42">
      <sharedItems containsString="0" containsBlank="1" containsNumber="1" minValue="0" maxValue="159663.8655462185"/>
    </cacheField>
    <cacheField name="Valor unitario con IVA29" numFmtId="42">
      <sharedItems containsString="0" containsBlank="1" containsNumber="1" containsInteger="1" minValue="0" maxValue="1000000"/>
    </cacheField>
    <cacheField name="Valor total Sin IVA29" numFmtId="42">
      <sharedItems containsString="0" containsBlank="1" containsNumber="1" minValue="0" maxValue="1680672.2689075631"/>
    </cacheField>
    <cacheField name="Valor total con IVA29" numFmtId="42">
      <sharedItems containsString="0" containsBlank="1" containsNumber="1" containsInteger="1" minValue="0" maxValue="2000000"/>
    </cacheField>
    <cacheField name="Valor unitario sin IVA30" numFmtId="42">
      <sharedItems containsString="0" containsBlank="1" containsNumber="1" containsInteger="1" minValue="1500000" maxValue="1500000"/>
    </cacheField>
    <cacheField name="Valor IVA30" numFmtId="42">
      <sharedItems containsString="0" containsBlank="1" containsNumber="1" containsInteger="1" minValue="0" maxValue="285000"/>
    </cacheField>
    <cacheField name="Valor unitario con IVA30" numFmtId="42">
      <sharedItems containsString="0" containsBlank="1" containsNumber="1" containsInteger="1" minValue="0" maxValue="1785000"/>
    </cacheField>
    <cacheField name="Valor total Sin IVA30" numFmtId="42">
      <sharedItems containsString="0" containsBlank="1" containsNumber="1" containsInteger="1" minValue="0" maxValue="3000000"/>
    </cacheField>
    <cacheField name="Valor total con IVA30" numFmtId="42">
      <sharedItems containsString="0" containsBlank="1" containsNumber="1" containsInteger="1" minValue="0" maxValue="3570000"/>
    </cacheField>
    <cacheField name="Valor unitario sin IVA31" numFmtId="0">
      <sharedItems containsString="0" containsBlank="1" containsNumber="1" containsInteger="1" minValue="2500000" maxValue="2500000"/>
    </cacheField>
    <cacheField name="Valor IVA31" numFmtId="42">
      <sharedItems containsString="0" containsBlank="1" containsNumber="1" containsInteger="1" minValue="0" maxValue="475000"/>
    </cacheField>
    <cacheField name="Valor unitario con IVA31" numFmtId="42">
      <sharedItems containsString="0" containsBlank="1" containsNumber="1" containsInteger="1" minValue="0" maxValue="2975000"/>
    </cacheField>
    <cacheField name="Valor total Sin IVA31" numFmtId="42">
      <sharedItems containsString="0" containsBlank="1" containsNumber="1" containsInteger="1" minValue="0" maxValue="5000000"/>
    </cacheField>
    <cacheField name="Valor total con IVA31" numFmtId="42">
      <sharedItems containsString="0" containsBlank="1" containsNumber="1" containsInteger="1" minValue="0" maxValue="5950000"/>
    </cacheField>
    <cacheField name="Valor unitario sin IVA32" numFmtId="42">
      <sharedItems containsString="0" containsBlank="1" containsNumber="1" containsInteger="1" minValue="2000" maxValue="450000"/>
    </cacheField>
    <cacheField name="Valor IVA32" numFmtId="42">
      <sharedItems containsString="0" containsBlank="1" containsNumber="1" containsInteger="1" minValue="0" maxValue="85500"/>
    </cacheField>
    <cacheField name="Valor unitario con IVA32" numFmtId="42">
      <sharedItems containsString="0" containsBlank="1" containsNumber="1" containsInteger="1" minValue="0" maxValue="535500"/>
    </cacheField>
    <cacheField name="Valor total Sin IVA32" numFmtId="42">
      <sharedItems containsString="0" containsBlank="1" containsNumber="1" containsInteger="1" minValue="0" maxValue="900000"/>
    </cacheField>
    <cacheField name="Valor total con IVA32" numFmtId="42">
      <sharedItems containsString="0" containsBlank="1" containsNumber="1" containsInteger="1" minValue="0" maxValue="1071000"/>
    </cacheField>
    <cacheField name="Valor unitario sin IVA33" numFmtId="42">
      <sharedItems containsString="0" containsBlank="1" containsNumber="1" containsInteger="1" minValue="1850" maxValue="75000"/>
    </cacheField>
    <cacheField name="Valor IVA33" numFmtId="42">
      <sharedItems containsString="0" containsBlank="1" containsNumber="1" minValue="0" maxValue="14250"/>
    </cacheField>
    <cacheField name="Valor unitario con IVA33" numFmtId="42">
      <sharedItems containsString="0" containsBlank="1" containsNumber="1" minValue="0" maxValue="89250"/>
    </cacheField>
    <cacheField name="Valor total Sin IVA33" numFmtId="42">
      <sharedItems containsString="0" containsBlank="1" containsNumber="1" containsInteger="1" minValue="0" maxValue="370000"/>
    </cacheField>
    <cacheField name="Valor total con IVA33" numFmtId="42">
      <sharedItems containsString="0" containsBlank="1" containsNumber="1" containsInteger="1" minValue="0" maxValue="440300"/>
    </cacheField>
    <cacheField name="Valor unitario sin IVA34" numFmtId="42">
      <sharedItems containsString="0" containsBlank="1" containsNumber="1" containsInteger="1" minValue="2500" maxValue="1500000"/>
    </cacheField>
    <cacheField name="Valor IVA34" numFmtId="42">
      <sharedItems containsString="0" containsBlank="1" containsNumber="1" containsInteger="1" minValue="0" maxValue="285000"/>
    </cacheField>
    <cacheField name="Valor unitario con IVA34" numFmtId="42">
      <sharedItems containsString="0" containsBlank="1" containsNumber="1" containsInteger="1" minValue="0" maxValue="1785000"/>
    </cacheField>
    <cacheField name="Valor total Sin IVA34" numFmtId="42">
      <sharedItems containsString="0" containsBlank="1" containsNumber="1" containsInteger="1" minValue="0" maxValue="3000000"/>
    </cacheField>
    <cacheField name="Valor total con IVA34" numFmtId="42">
      <sharedItems containsString="0" containsBlank="1" containsNumber="1" containsInteger="1" minValue="0" maxValue="3570000"/>
    </cacheField>
    <cacheField name="Valor unitario sin IVA35" numFmtId="42">
      <sharedItems containsString="0" containsBlank="1" containsNumber="1" containsInteger="1" minValue="150000" maxValue="1500000"/>
    </cacheField>
    <cacheField name="Valor IVA35" numFmtId="42">
      <sharedItems containsString="0" containsBlank="1" containsNumber="1" containsInteger="1" minValue="0" maxValue="285000"/>
    </cacheField>
    <cacheField name="Valor unitario con IVA35" numFmtId="42">
      <sharedItems containsString="0" containsBlank="1" containsNumber="1" containsInteger="1" minValue="0" maxValue="1785000"/>
    </cacheField>
    <cacheField name="Valor total Sin IVA35" numFmtId="42">
      <sharedItems containsString="0" containsBlank="1" containsNumber="1" containsInteger="1" minValue="0" maxValue="3000000"/>
    </cacheField>
    <cacheField name="Valor total con IVA35" numFmtId="42">
      <sharedItems containsString="0" containsBlank="1" containsNumber="1" containsInteger="1" minValue="0" maxValue="3570000"/>
    </cacheField>
    <cacheField name="Valor unitario sin IVA36" numFmtId="42">
      <sharedItems containsString="0" containsBlank="1" containsNumber="1" containsInteger="1" minValue="49220" maxValue="49220"/>
    </cacheField>
    <cacheField name="Valor IVA36" numFmtId="42">
      <sharedItems containsString="0" containsBlank="1" containsNumber="1" minValue="0" maxValue="9351.7999999999993"/>
    </cacheField>
    <cacheField name="Valor unitario con IVA36" numFmtId="42">
      <sharedItems containsString="0" containsBlank="1" containsNumber="1" minValue="0" maxValue="58571.8"/>
    </cacheField>
    <cacheField name="Valor total Sin IVA36" numFmtId="42">
      <sharedItems containsString="0" containsBlank="1" containsNumber="1" containsInteger="1" minValue="0" maxValue="5414200"/>
    </cacheField>
    <cacheField name="Valor total con IVA36" numFmtId="42">
      <sharedItems containsString="0" containsBlank="1" containsNumber="1" containsInteger="1" minValue="0" maxValue="6442898"/>
    </cacheField>
    <cacheField name="Valor unitario sin IVA37" numFmtId="42">
      <sharedItems containsString="0" containsBlank="1" containsNumber="1" minValue="613445.37815126055" maxValue="613445.37815126055"/>
    </cacheField>
    <cacheField name="Valor IVA37" numFmtId="42">
      <sharedItems containsString="0" containsBlank="1" containsNumber="1" minValue="0" maxValue="116554.62184873951"/>
    </cacheField>
    <cacheField name="Valor unitario con IVA37" numFmtId="42">
      <sharedItems containsString="0" containsBlank="1" containsNumber="1" containsInteger="1" minValue="0" maxValue="730000"/>
    </cacheField>
    <cacheField name="Valor total Sin IVA37" numFmtId="42">
      <sharedItems containsString="0" containsBlank="1" containsNumber="1" minValue="0" maxValue="1226890.7563025211"/>
    </cacheField>
    <cacheField name="Valor total con IVA37" numFmtId="42">
      <sharedItems containsString="0" containsBlank="1" containsNumber="1" containsInteger="1" minValue="0" maxValue="1460000"/>
    </cacheField>
    <cacheField name="PROMEDIO UNITARIO" numFmtId="164">
      <sharedItems containsSemiMixedTypes="0" containsString="0" containsNumber="1" minValue="148" maxValue="18833333.333333332"/>
    </cacheField>
    <cacheField name="TOTAL PROMEDIO SIN IVA" numFmtId="164">
      <sharedItems containsSemiMixedTypes="0" containsString="0" containsNumber="1" minValue="8960.6666666666661" maxValue="352941176.47058827"/>
    </cacheField>
    <cacheField name="DESVIACIÓN ESTANDAR" numFmtId="0">
      <sharedItems containsString="0" containsBlank="1" containsNumber="1" minValue="0" maxValue="3009245.014211298"/>
    </cacheField>
    <cacheField name="COEFICIENTE DE VARIACIÓN PROMEDIO" numFmtId="0">
      <sharedItems containsString="0" containsBlank="1" containsNumber="1" minValue="0" maxValue="0.54113791480268691"/>
    </cacheField>
    <cacheField name="MEDIANA UNITARIO" numFmtId="164">
      <sharedItems containsSemiMixedTypes="0" containsString="0" containsNumber="1" minValue="150" maxValue="17500000"/>
    </cacheField>
    <cacheField name="TOTAL MEDIANA SIN IVA" numFmtId="164">
      <sharedItems containsSemiMixedTypes="0" containsString="0" containsNumber="1" minValue="7000" maxValue="352941176.47058827"/>
    </cacheField>
    <cacheField name="DESVIACIÓN ESTANDAR2" numFmtId="164">
      <sharedItems containsString="0" containsBlank="1" containsNumber="1" minValue="0" maxValue="3009245.014211298"/>
    </cacheField>
    <cacheField name="COEFICIENTE DE VARIACIÓN MEDIANA" numFmtId="0">
      <sharedItems containsString="0" containsBlank="1" containsNumber="1" minValue="0" maxValue="0.57994111088013833"/>
    </cacheField>
    <cacheField name="Observacion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x v="0"/>
    <n v="1"/>
    <s v="Coordinador (perfil acorde a los estudios previos)"/>
    <s v="Título Profesional en ciencias sociales y/o humanas, y/o ciencias o que pertenezcan al NBC y/o Economía, administración, contaduría y afines que pertenezcan al NBC establecido por el SNIES. Experiencia general mínima de UN (1) año debidamente certificado y experiencia específica en la coordinación de mínimo UN (1) proyecto social con población víctima del conflicto y/o proyectos sociales.  "/>
    <n v="1"/>
    <s v="Unidad"/>
    <n v="6"/>
    <s v="Mes"/>
    <n v="4735294.9579831939"/>
    <n v="899706.0420168069"/>
    <n v="5635001.0000000009"/>
    <n v="28411769.747899164"/>
    <n v="33810006.000000007"/>
    <m/>
    <m/>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735294.9579831939"/>
    <n v="28411769.747899164"/>
    <n v="0"/>
    <m/>
    <n v="4735294.9579831939"/>
    <n v="28411769.747899164"/>
    <n v="0"/>
    <m/>
    <s v="Resolución 1124 Por medio de la cual se adopta la Tabla de honorarios para la contratación de personas naturales por Prestación de servicios profesionales y de apoyo a la gestión."/>
  </r>
  <r>
    <x v="0"/>
    <n v="2"/>
    <s v="Profesional formador "/>
    <s v="Profesional en áreas afines a Administración, Economía, Contaduría, Mercadeo, Trabajo Social, Desarrollo Local o afines.Mínimo 2 años de experiencia certificada en formación a población vulnerable y/o víctimas del conflicto armado. Con experiencia en formulación y fortalecimiento de emprendimientos._x000a_"/>
    <n v="1"/>
    <s v="Unidad"/>
    <n v="6"/>
    <s v="Mes"/>
    <n v="4735294.9579831939"/>
    <n v="899706.0420168069"/>
    <n v="5635001.0000000009"/>
    <n v="28411769.747899164"/>
    <n v="33810006.000000007"/>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735294.9579831939"/>
    <n v="28411769.747899164"/>
    <n v="0"/>
    <m/>
    <n v="4735294.9579831939"/>
    <n v="28411769.747899164"/>
    <n v="0"/>
    <m/>
    <s v="Resolución 1124 Por medio de la cual se adopta la Tabla de honorarios para la contratación de personas naturales por Prestación de servicios profesionales y de apoyo a la gestión."/>
  </r>
  <r>
    <x v="0"/>
    <n v="3"/>
    <s v="Profesional formador "/>
    <s v="Profesional en Comunicación, Publicidad, Mercadeo, Diseño, Tecnología o afines.Mínimo 2 años de experiencia en formación en marketing digital, herramientas TIC y ventas. Experiencia trabajando con comunidades vulnerables._x000a_"/>
    <n v="1"/>
    <s v="Unidad"/>
    <n v="6"/>
    <s v="Mes "/>
    <n v="4735294.9579831939"/>
    <n v="899706.0420168069"/>
    <n v="5635001.0000000009"/>
    <n v="28411769.747899164"/>
    <n v="33810006.000000007"/>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735294.9579831939"/>
    <n v="28411769.747899164"/>
    <n v="0"/>
    <m/>
    <n v="4735294.9579831939"/>
    <n v="28411769.747899164"/>
    <n v="0"/>
    <m/>
    <s v="Resolución 1124 Por medio de la cual se adopta la Tabla de honorarios para la contratación de personas naturales por Prestación de servicios profesionales y de apoyo a la gestión."/>
  </r>
  <r>
    <x v="0"/>
    <n v="4"/>
    <s v="Técnico  "/>
    <s v="Técnico o tecnólogo en áreas administrativas, sistemas, gestión documental o afines. Mínimo 1 año de experiencia en procesos de inscripción, sistematización de información y apoyo en procesos de formación o atención a población vulnerable."/>
    <n v="1"/>
    <s v="Unidad"/>
    <n v="6"/>
    <s v="Mes"/>
    <n v="3127793.5656836461"/>
    <n v="594280.77747989271"/>
    <n v="3722074.3431635387"/>
    <n v="18766761.394101877"/>
    <n v="22332446.058981232"/>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3127793.5656836461"/>
    <n v="18766761.394101877"/>
    <n v="0"/>
    <m/>
    <n v="3127793.5656836461"/>
    <n v="18766761.394101877"/>
    <n v="0"/>
    <m/>
    <s v="Resolución 1124 Por medio de la cual se adopta la Tabla de honorarios para la contratación de personas naturales por Prestación de servicios profesionales y de apoyo a la gestión."/>
  </r>
  <r>
    <x v="0"/>
    <n v="5"/>
    <s v="Apoyo Logistico "/>
    <s v="Estudios de educación básica primaría o título de bachiller. El o la postulada debe pertenecer a la población víctima de la localidad de engativa"/>
    <n v="10"/>
    <s v="Unidad"/>
    <n v="2"/>
    <s v="dias"/>
    <n v="43137.254901960761"/>
    <n v="8196.0784313725453"/>
    <n v="51333.333333333307"/>
    <n v="862745.0980392152"/>
    <n v="1026666.6666666662"/>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3137.254901960761"/>
    <n v="862745.0980392152"/>
    <n v="0"/>
    <m/>
    <n v="43137.254901960761"/>
    <n v="862745.0980392152"/>
    <n v="0"/>
    <m/>
    <s v="Resolución 1124 Por medio de la cual se adopta la Tabla de honorarios para la contratación de personas naturales por Prestación de servicios profesionales y de apoyo a la gestión."/>
  </r>
  <r>
    <x v="0"/>
    <n v="6"/>
    <s v="Afiches"/>
    <s v="Afiches medio pliego impresos en Propalcote 200g 4x0 tíntas (full color)."/>
    <n v="30"/>
    <s v="Unidad"/>
    <n v="1"/>
    <m/>
    <m/>
    <m/>
    <m/>
    <m/>
    <m/>
    <m/>
    <n v="0"/>
    <n v="0"/>
    <n v="0"/>
    <n v="0"/>
    <m/>
    <n v="0"/>
    <n v="0"/>
    <n v="0"/>
    <n v="0"/>
    <m/>
    <n v="0"/>
    <n v="0"/>
    <n v="0"/>
    <n v="0"/>
    <m/>
    <n v="0"/>
    <n v="0"/>
    <n v="0"/>
    <n v="0"/>
    <n v="35000"/>
    <n v="6650"/>
    <n v="41650"/>
    <n v="1050000"/>
    <n v="1249500"/>
    <n v="9000"/>
    <n v="1710"/>
    <n v="10710"/>
    <n v="270000"/>
    <n v="321300"/>
    <m/>
    <n v="0"/>
    <n v="0"/>
    <n v="0"/>
    <n v="0"/>
    <m/>
    <n v="0"/>
    <n v="0"/>
    <n v="0"/>
    <n v="0"/>
    <m/>
    <n v="0"/>
    <n v="0"/>
    <n v="0"/>
    <n v="0"/>
    <m/>
    <n v="0"/>
    <n v="0"/>
    <n v="0"/>
    <n v="0"/>
    <m/>
    <n v="0"/>
    <n v="0"/>
    <n v="0"/>
    <n v="0"/>
    <m/>
    <n v="0"/>
    <n v="0"/>
    <n v="0"/>
    <n v="0"/>
    <m/>
    <m/>
    <m/>
    <m/>
    <m/>
    <m/>
    <m/>
    <m/>
    <m/>
    <m/>
    <m/>
    <m/>
    <m/>
    <m/>
    <m/>
    <n v="25210.084033613446"/>
    <n v="4789.9159663865548"/>
    <n v="30000"/>
    <n v="756302.52100840339"/>
    <n v="900000"/>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23070.028011204482"/>
    <n v="692100.84033613442"/>
    <n v="10721.780941438374"/>
    <n v="0.46474936815122625"/>
    <n v="25210.084033613446"/>
    <n v="756302.52100840339"/>
    <n v="10721.780941438374"/>
    <n v="0.42529731067705545"/>
    <s v="5,6,16"/>
  </r>
  <r>
    <x v="0"/>
    <n v="7"/>
    <s v="Pendon"/>
    <s v="Pendón vertical: impresión en Lona Banner policromía 13 onzas impreso a full color tamaño de 90x140m con estructura en araña (diseño estregado por el área de prensa de la Alcaldía Local)."/>
    <n v="4"/>
    <s v="Unidad"/>
    <n v="1"/>
    <m/>
    <m/>
    <m/>
    <m/>
    <m/>
    <m/>
    <m/>
    <n v="0"/>
    <n v="0"/>
    <n v="0"/>
    <n v="0"/>
    <m/>
    <n v="0"/>
    <n v="0"/>
    <n v="0"/>
    <n v="0"/>
    <m/>
    <n v="0"/>
    <n v="0"/>
    <n v="0"/>
    <n v="0"/>
    <m/>
    <n v="0"/>
    <n v="0"/>
    <n v="0"/>
    <n v="0"/>
    <n v="140000"/>
    <n v="26600"/>
    <n v="166600"/>
    <n v="560000"/>
    <n v="666400"/>
    <n v="180000"/>
    <n v="34200"/>
    <n v="214200"/>
    <n v="720000"/>
    <n v="856800"/>
    <m/>
    <n v="0"/>
    <n v="0"/>
    <n v="0"/>
    <n v="0"/>
    <m/>
    <n v="0"/>
    <n v="0"/>
    <n v="0"/>
    <n v="0"/>
    <m/>
    <n v="0"/>
    <n v="0"/>
    <n v="0"/>
    <n v="0"/>
    <m/>
    <n v="0"/>
    <n v="0"/>
    <n v="0"/>
    <n v="0"/>
    <m/>
    <n v="0"/>
    <n v="0"/>
    <n v="0"/>
    <n v="0"/>
    <m/>
    <n v="0"/>
    <n v="0"/>
    <n v="0"/>
    <n v="0"/>
    <m/>
    <m/>
    <m/>
    <m/>
    <m/>
    <m/>
    <m/>
    <m/>
    <m/>
    <m/>
    <m/>
    <m/>
    <m/>
    <m/>
    <m/>
    <m/>
    <m/>
    <m/>
    <m/>
    <m/>
    <n v="220000"/>
    <n v="41800"/>
    <n v="261800"/>
    <n v="880000"/>
    <n v="1047200"/>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180000"/>
    <n v="720000"/>
    <n v="32659.863237109039"/>
    <n v="0.18144368465060579"/>
    <n v="180000"/>
    <n v="720000"/>
    <n v="32659.863237109039"/>
    <n v="0.18144368465060579"/>
    <s v="5,6,17"/>
  </r>
  <r>
    <x v="0"/>
    <n v="8"/>
    <s v="Paquete Volantes"/>
    <s v="Volantes publicitarios de 1/4 de carta cortado 10x133cm, impresión 4x0 tintas (full color). Paquete de 1000 unidades"/>
    <n v="4"/>
    <s v="Paquete"/>
    <n v="1"/>
    <m/>
    <m/>
    <m/>
    <m/>
    <m/>
    <m/>
    <m/>
    <n v="0"/>
    <n v="0"/>
    <n v="0"/>
    <n v="0"/>
    <m/>
    <n v="0"/>
    <n v="0"/>
    <n v="0"/>
    <n v="0"/>
    <m/>
    <n v="0"/>
    <n v="0"/>
    <n v="0"/>
    <n v="0"/>
    <m/>
    <n v="0"/>
    <n v="0"/>
    <n v="0"/>
    <n v="0"/>
    <n v="80000"/>
    <n v="15200"/>
    <n v="95200"/>
    <n v="320000"/>
    <n v="380800"/>
    <m/>
    <n v="0"/>
    <n v="0"/>
    <n v="0"/>
    <n v="0"/>
    <m/>
    <n v="0"/>
    <n v="0"/>
    <n v="0"/>
    <n v="0"/>
    <m/>
    <n v="0"/>
    <n v="0"/>
    <n v="0"/>
    <n v="0"/>
    <m/>
    <n v="0"/>
    <n v="0"/>
    <n v="0"/>
    <n v="0"/>
    <m/>
    <n v="0"/>
    <n v="0"/>
    <n v="0"/>
    <n v="0"/>
    <m/>
    <n v="0"/>
    <n v="0"/>
    <n v="0"/>
    <n v="0"/>
    <m/>
    <n v="0"/>
    <n v="0"/>
    <n v="0"/>
    <n v="0"/>
    <m/>
    <m/>
    <m/>
    <m/>
    <m/>
    <m/>
    <m/>
    <m/>
    <m/>
    <m/>
    <m/>
    <m/>
    <m/>
    <m/>
    <m/>
    <n v="160000"/>
    <n v="30400"/>
    <n v="190400"/>
    <n v="640000"/>
    <n v="761600"/>
    <n v="100000"/>
    <n v="19000"/>
    <n v="119000"/>
    <n v="400000"/>
    <n v="476000"/>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113333.33333333333"/>
    <n v="453333.33333333331"/>
    <n v="33993.4634239519"/>
    <n v="0.29994232432898738"/>
    <n v="100000"/>
    <n v="400000"/>
    <n v="33993.4634239519"/>
    <n v="0.33993463423951897"/>
    <s v="5, 16, 17"/>
  </r>
  <r>
    <x v="0"/>
    <n v="9"/>
    <s v="AGENDA ECOLÓGICA  "/>
    <s v="Libreta ecológica: Diseño e Impresión de libretas: Tamaño: 14 cm x 21.5 cm cerrado Páginas: 30 – impresión 1 tintas Papel: bond de 90 gr. Carátula en propalcote de 200 gr. Impresión 4x4 tintas Cosida con dos anchos al caballete. Debe incluir la imagen institucional Alcaldía Local de Engativá y tres separadores en propalcote de 90 gramos. (Diseño suministrado por el operador y aprobado por el área de prensa de la Alcaldía Local de Engativá)"/>
    <n v="100"/>
    <s v="Unidad"/>
    <n v="1"/>
    <m/>
    <m/>
    <m/>
    <m/>
    <m/>
    <m/>
    <m/>
    <n v="0"/>
    <n v="0"/>
    <n v="0"/>
    <n v="0"/>
    <m/>
    <n v="0"/>
    <n v="0"/>
    <n v="0"/>
    <n v="0"/>
    <m/>
    <n v="0"/>
    <n v="0"/>
    <n v="0"/>
    <n v="0"/>
    <m/>
    <n v="0"/>
    <n v="0"/>
    <n v="0"/>
    <n v="0"/>
    <n v="18000"/>
    <n v="3420"/>
    <n v="21420"/>
    <n v="1800000"/>
    <n v="2142000"/>
    <m/>
    <n v="0"/>
    <n v="0"/>
    <n v="0"/>
    <n v="0"/>
    <m/>
    <n v="0"/>
    <n v="0"/>
    <n v="0"/>
    <n v="0"/>
    <m/>
    <n v="0"/>
    <n v="0"/>
    <n v="0"/>
    <n v="0"/>
    <m/>
    <n v="0"/>
    <n v="0"/>
    <n v="0"/>
    <n v="0"/>
    <m/>
    <n v="0"/>
    <n v="0"/>
    <n v="0"/>
    <n v="0"/>
    <m/>
    <n v="0"/>
    <n v="0"/>
    <n v="0"/>
    <n v="0"/>
    <m/>
    <n v="0"/>
    <n v="0"/>
    <n v="0"/>
    <n v="0"/>
    <m/>
    <m/>
    <m/>
    <m/>
    <m/>
    <m/>
    <m/>
    <m/>
    <m/>
    <m/>
    <m/>
    <m/>
    <m/>
    <m/>
    <m/>
    <m/>
    <m/>
    <m/>
    <m/>
    <m/>
    <m/>
    <m/>
    <m/>
    <m/>
    <m/>
    <n v="26470.588235294119"/>
    <n v="5029.4117647058829"/>
    <n v="31500"/>
    <n v="2647058.823529412"/>
    <n v="3150000"/>
    <n v="25210.084033613446"/>
    <n v="4789.9159663865548"/>
    <n v="30000"/>
    <n v="2521008.4033613447"/>
    <n v="300000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23226.890756302524"/>
    <n v="2322689.0756302522"/>
    <n v="3731.6223410516964"/>
    <n v="0.16065957257060484"/>
    <n v="25210.084033613446"/>
    <n v="2521008.4033613447"/>
    <n v="3731.6223410516964"/>
    <n v="0.14802101952838395"/>
    <s v="5, 18, 19"/>
  </r>
  <r>
    <x v="0"/>
    <n v="10"/>
    <s v="CERTIFICADOS "/>
    <s v="Impresiones de papel propalcote 115 gramos, Impresión de alta calidad offset (hexachrome). Color mode: CMYK: Paleta para impresión estándar, compuesta por los valores cian, magenta, amarillo (yellow) y negro (black).  (Diseño suministrado por el operador y aprobado por el área de prensa de la Alcaldía Local de Engativá)"/>
    <n v="100"/>
    <s v="Unidad"/>
    <n v="1"/>
    <m/>
    <m/>
    <m/>
    <m/>
    <m/>
    <m/>
    <m/>
    <n v="0"/>
    <n v="0"/>
    <n v="0"/>
    <n v="0"/>
    <m/>
    <n v="0"/>
    <n v="0"/>
    <n v="0"/>
    <n v="0"/>
    <m/>
    <n v="0"/>
    <n v="0"/>
    <n v="0"/>
    <n v="0"/>
    <m/>
    <n v="0"/>
    <n v="0"/>
    <n v="0"/>
    <n v="0"/>
    <m/>
    <n v="0"/>
    <n v="0"/>
    <n v="0"/>
    <n v="0"/>
    <m/>
    <n v="0"/>
    <n v="0"/>
    <n v="0"/>
    <n v="0"/>
    <m/>
    <n v="0"/>
    <n v="0"/>
    <n v="0"/>
    <n v="0"/>
    <m/>
    <n v="0"/>
    <n v="0"/>
    <n v="0"/>
    <n v="0"/>
    <m/>
    <n v="0"/>
    <n v="0"/>
    <n v="0"/>
    <n v="0"/>
    <m/>
    <n v="0"/>
    <n v="0"/>
    <n v="0"/>
    <n v="0"/>
    <m/>
    <n v="0"/>
    <n v="0"/>
    <n v="0"/>
    <n v="0"/>
    <n v="2941"/>
    <n v="0"/>
    <n v="0"/>
    <n v="0"/>
    <n v="0"/>
    <n v="4500"/>
    <n v="855"/>
    <n v="5355"/>
    <n v="450000"/>
    <n v="535500"/>
    <n v="8000"/>
    <n v="1520"/>
    <n v="9520"/>
    <n v="800000"/>
    <n v="952000"/>
    <m/>
    <m/>
    <m/>
    <m/>
    <m/>
    <n v="2436.9747899159665"/>
    <n v="463.02521008403363"/>
    <n v="2900"/>
    <n v="243697.47899159667"/>
    <n v="290000"/>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5147"/>
    <n v="514700"/>
    <n v="2115.39231979949"/>
    <n v="0.41099520493481445"/>
    <n v="4500"/>
    <n v="450000"/>
    <n v="2115.39231979949"/>
    <n v="0.47008718217766443"/>
    <s v="12, 13, 14"/>
  </r>
  <r>
    <x v="0"/>
    <n v="11"/>
    <s v="LAPICERO "/>
    <s v="Esfero"/>
    <n v="100"/>
    <s v="Unidad"/>
    <n v="1"/>
    <m/>
    <m/>
    <m/>
    <m/>
    <m/>
    <m/>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n v="500"/>
    <n v="95"/>
    <n v="595"/>
    <n v="50000"/>
    <n v="59500"/>
    <n v="411"/>
    <n v="78.09"/>
    <n v="489.09000000000003"/>
    <n v="41100"/>
    <n v="48909"/>
    <n v="420"/>
    <n v="79.8"/>
    <n v="499.8"/>
    <n v="42000"/>
    <n v="4998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43.66666666666669"/>
    <n v="44366.666666666672"/>
    <n v="40.00277768133386"/>
    <n v="9.016403684748428E-2"/>
    <n v="420"/>
    <n v="42000"/>
    <n v="40.00277768133386"/>
    <n v="9.5244708765080621E-2"/>
    <s v="20, 21, 22"/>
  </r>
  <r>
    <x v="0"/>
    <n v="12"/>
    <s v="ALMUERZO TIPO BUFFETE"/>
    <s v="Servicio de alimentación caliente tipo buffet con proteína _x000a_Pollo, carne, pescado, lentejas, tofu, etc._x000a_150  g_x000a_, carbohidrato Arroz, papa, pasta, yuca, plátano, etc.120 g_x000a_, ensalada 100 g, bebida 300 ml y postre 80 g. Opciones para dietas especiales (vegetariana)."/>
    <n v="110"/>
    <s v="Unidad"/>
    <n v="1"/>
    <m/>
    <m/>
    <m/>
    <m/>
    <m/>
    <m/>
    <m/>
    <n v="0"/>
    <n v="0"/>
    <n v="0"/>
    <n v="0"/>
    <m/>
    <n v="0"/>
    <n v="0"/>
    <n v="0"/>
    <n v="0"/>
    <m/>
    <n v="0"/>
    <n v="0"/>
    <n v="0"/>
    <n v="0"/>
    <m/>
    <n v="0"/>
    <n v="0"/>
    <n v="0"/>
    <n v="0"/>
    <m/>
    <n v="0"/>
    <n v="0"/>
    <n v="0"/>
    <n v="0"/>
    <m/>
    <n v="0"/>
    <n v="0"/>
    <n v="0"/>
    <n v="0"/>
    <m/>
    <n v="0"/>
    <n v="0"/>
    <n v="0"/>
    <n v="0"/>
    <m/>
    <n v="0"/>
    <n v="0"/>
    <n v="0"/>
    <n v="0"/>
    <m/>
    <n v="0"/>
    <n v="0"/>
    <n v="0"/>
    <n v="0"/>
    <m/>
    <n v="0"/>
    <n v="0"/>
    <n v="0"/>
    <n v="0"/>
    <m/>
    <n v="0"/>
    <n v="0"/>
    <n v="0"/>
    <n v="0"/>
    <m/>
    <n v="0"/>
    <n v="0"/>
    <n v="0"/>
    <n v="0"/>
    <n v="40000"/>
    <n v="7600"/>
    <n v="47600"/>
    <n v="4400000"/>
    <n v="5236000"/>
    <n v="45000"/>
    <n v="8550"/>
    <n v="53550"/>
    <n v="4950000"/>
    <n v="589050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49220"/>
    <n v="9351.7999999999993"/>
    <n v="58571.8"/>
    <n v="5414200"/>
    <n v="6442898"/>
    <m/>
    <n v="0"/>
    <n v="0"/>
    <n v="0"/>
    <n v="0"/>
    <n v="44740"/>
    <n v="4921400"/>
    <n v="3768.5364090939424"/>
    <n v="8.4231926890789954E-2"/>
    <n v="45000"/>
    <n v="4950000"/>
    <n v="3768.5364090939424"/>
    <n v="8.3745253535420949E-2"/>
    <s v="14,13,35"/>
  </r>
  <r>
    <x v="0"/>
    <n v="13"/>
    <s v="Estación de Café "/>
    <s v="Punto de servicio que ofrece café y aromática, acompañado de mezcladores, vasos ecológicos para tinto y aromática, y una selección de endulzantes que incluye sobres de azúcar, stevia e instacream. La estación se complementa con galletas como acompañamiento. Insumos para 110 personas "/>
    <n v="1"/>
    <s v="Jornada "/>
    <n v="2"/>
    <s v="DIAS "/>
    <m/>
    <m/>
    <m/>
    <m/>
    <m/>
    <m/>
    <n v="0"/>
    <n v="0"/>
    <n v="0"/>
    <n v="0"/>
    <m/>
    <n v="0"/>
    <n v="0"/>
    <n v="0"/>
    <n v="0"/>
    <m/>
    <n v="0"/>
    <n v="0"/>
    <n v="0"/>
    <n v="0"/>
    <m/>
    <n v="0"/>
    <n v="0"/>
    <n v="0"/>
    <n v="0"/>
    <m/>
    <n v="0"/>
    <n v="0"/>
    <n v="0"/>
    <n v="0"/>
    <m/>
    <n v="0"/>
    <n v="0"/>
    <n v="0"/>
    <n v="0"/>
    <m/>
    <n v="0"/>
    <n v="0"/>
    <n v="0"/>
    <n v="0"/>
    <m/>
    <n v="0"/>
    <n v="0"/>
    <n v="0"/>
    <n v="0"/>
    <m/>
    <n v="0"/>
    <n v="0"/>
    <n v="0"/>
    <n v="0"/>
    <m/>
    <n v="0"/>
    <n v="0"/>
    <n v="0"/>
    <n v="0"/>
    <m/>
    <n v="0"/>
    <n v="0"/>
    <n v="0"/>
    <n v="0"/>
    <m/>
    <n v="0"/>
    <n v="0"/>
    <n v="0"/>
    <n v="0"/>
    <n v="850000"/>
    <n v="161500"/>
    <n v="1011500"/>
    <n v="1700000"/>
    <n v="2023000"/>
    <m/>
    <n v="0"/>
    <n v="0"/>
    <n v="0"/>
    <n v="0"/>
    <n v="1026000"/>
    <n v="82080"/>
    <n v="1108080"/>
    <n v="2052000"/>
    <n v="2216160"/>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613445.37815126055"/>
    <n v="116554.62184873951"/>
    <n v="730000"/>
    <n v="1226890.7563025211"/>
    <n v="1460000"/>
    <n v="829815.12605042011"/>
    <n v="1659630.2521008402"/>
    <n v="169028.40166563651"/>
    <n v="0.20369404745625985"/>
    <n v="850000"/>
    <n v="1700000"/>
    <n v="169028.40166563651"/>
    <n v="0.19885694313604296"/>
    <s v="13,15, 36"/>
  </r>
  <r>
    <x v="0"/>
    <n v="14"/>
    <s v="SILLAS"/>
    <s v="Alquiler Silla plástica blanca sin brazos, con medidas de 48 ancho, 48 largo, 88 alto"/>
    <n v="100"/>
    <s v="Jornada"/>
    <n v="1"/>
    <s v="dia"/>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n v="2000"/>
    <n v="380"/>
    <n v="2380"/>
    <n v="200000"/>
    <n v="238000"/>
    <n v="1850"/>
    <n v="351.5"/>
    <n v="2201.5"/>
    <n v="185000"/>
    <n v="220150"/>
    <n v="2500"/>
    <n v="475"/>
    <n v="2975"/>
    <n v="250000"/>
    <n v="297500"/>
    <m/>
    <n v="0"/>
    <n v="0"/>
    <n v="0"/>
    <n v="0"/>
    <m/>
    <n v="0"/>
    <n v="0"/>
    <n v="0"/>
    <n v="0"/>
    <m/>
    <n v="0"/>
    <n v="0"/>
    <n v="0"/>
    <n v="0"/>
    <n v="2116.6666666666665"/>
    <n v="211666.66666666666"/>
    <n v="277.88886667555113"/>
    <n v="0.13128607874435488"/>
    <n v="2000"/>
    <n v="200000"/>
    <n v="277.88886667555113"/>
    <n v="0.13894443333777556"/>
    <s v="31, 32, 33"/>
  </r>
  <r>
    <x v="0"/>
    <n v="15"/>
    <s v="Proyector _x000a__x000a__x000a__x000a__x000a__x000a__x000a__x000a__x000a_"/>
    <s v="Tenologia de Visualizacion_x000a_LCD_x000a_Uso_x000a_Hogar_x000a_Brillo_x000a_3000 Lumens_x000a_Resolucion Imagen_x000a_WXGA_x000a_Tamaño Proyeccion"/>
    <n v="1"/>
    <s v="Jornada"/>
    <n v="2"/>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n v="450000"/>
    <n v="85500"/>
    <n v="535500"/>
    <n v="900000"/>
    <n v="1071000"/>
    <m/>
    <n v="0"/>
    <n v="0"/>
    <n v="0"/>
    <n v="0"/>
    <n v="520000"/>
    <n v="98800"/>
    <n v="618800"/>
    <n v="1040000"/>
    <n v="1237600"/>
    <n v="400000"/>
    <n v="76000"/>
    <n v="476000"/>
    <n v="800000"/>
    <n v="952000"/>
    <m/>
    <n v="0"/>
    <n v="0"/>
    <n v="0"/>
    <n v="0"/>
    <m/>
    <n v="0"/>
    <n v="0"/>
    <n v="0"/>
    <n v="0"/>
    <n v="456666.66666666669"/>
    <n v="913333.33333333337"/>
    <n v="49216.076867444666"/>
    <n v="0.10777243109659415"/>
    <n v="450000"/>
    <n v="900000"/>
    <n v="49216.076867444666"/>
    <n v="0.10936905970543259"/>
    <s v="31, 33, 34"/>
  </r>
  <r>
    <x v="0"/>
    <n v="16"/>
    <s v="BONO SIMBÓLICO "/>
    <s v="Formato impreso a color, Papel Opalina, soportado con Carton piedra Gruesa, 200 – 250 g/m², con medidas de 200 cm de largo x 95 cm de ancho._x000a__x000a_Representa de manera visual y ceremonial el incentivo económico en especie entregado a los beneficiarios del programa de fortalecimiento de emprendimientos dirigido a población víctima del conflicto armado._x000a__x000a_Nota: El diseño debe ser enviado para aprobación al área de prensa de la alcaldía local de Engativá, previa impresión. "/>
    <n v="2"/>
    <s v="Unidad"/>
    <n v="1"/>
    <m/>
    <m/>
    <m/>
    <m/>
    <m/>
    <m/>
    <m/>
    <n v="0"/>
    <n v="0"/>
    <n v="0"/>
    <n v="0"/>
    <m/>
    <n v="0"/>
    <n v="0"/>
    <n v="0"/>
    <n v="0"/>
    <m/>
    <n v="0"/>
    <n v="0"/>
    <n v="0"/>
    <n v="0"/>
    <m/>
    <n v="0"/>
    <n v="0"/>
    <n v="0"/>
    <n v="0"/>
    <m/>
    <n v="0"/>
    <n v="0"/>
    <n v="0"/>
    <n v="0"/>
    <m/>
    <n v="0"/>
    <n v="0"/>
    <n v="0"/>
    <n v="0"/>
    <m/>
    <n v="0"/>
    <n v="0"/>
    <n v="0"/>
    <n v="0"/>
    <m/>
    <n v="0"/>
    <n v="0"/>
    <n v="0"/>
    <n v="0"/>
    <m/>
    <n v="0"/>
    <n v="0"/>
    <n v="0"/>
    <n v="0"/>
    <m/>
    <n v="0"/>
    <n v="0"/>
    <n v="0"/>
    <n v="0"/>
    <m/>
    <n v="0"/>
    <n v="0"/>
    <n v="0"/>
    <n v="0"/>
    <n v="2941"/>
    <n v="0"/>
    <n v="0"/>
    <n v="0"/>
    <n v="0"/>
    <n v="7000"/>
    <n v="1330"/>
    <n v="8330"/>
    <n v="14000"/>
    <n v="16660"/>
    <n v="3500"/>
    <n v="665"/>
    <n v="4165"/>
    <n v="7000"/>
    <n v="833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480.333333333333"/>
    <n v="8960.6666666666661"/>
    <n v="1796.2294458732777"/>
    <n v="0.40091424281079036"/>
    <n v="3500"/>
    <n v="7000"/>
    <n v="1796.2294458732777"/>
    <n v="0.51320841310665077"/>
    <s v="12, 13, 14"/>
  </r>
  <r>
    <x v="0"/>
    <m/>
    <s v="VALOR BONO SIMBÓLICO ITEM NO OFERTABLE"/>
    <m/>
    <n v="100"/>
    <s v="Unidad"/>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m/>
    <n v="3529411.7647058824"/>
    <n v="352941176.47058827"/>
    <m/>
    <m/>
    <n v="3529411.7647058824"/>
    <n v="352941176.47058827"/>
    <m/>
    <m/>
    <m/>
  </r>
  <r>
    <x v="0"/>
    <n v="17"/>
    <s v="BONO SIMBÓLICO "/>
    <s v="Formato impreso a color, tamaño carta, Papel Opalina o Cartulina Gruesa, 200 – 250 g/m² _x000a__x000a_Representa de manera visual y ceremonial el incentivo económico en especie entregado a los beneficiarios del programa de fortalecimiento de emprendimientos dirigido a población víctima del conflicto armado._x000a__x000a_Nota: El diseño debe ser enviado para aprobación al área de prensa de la alcaldía local de Engativá, previa impresión. "/>
    <n v="100"/>
    <s v=" Unidad "/>
    <n v="1"/>
    <m/>
    <m/>
    <m/>
    <m/>
    <m/>
    <m/>
    <m/>
    <n v="0"/>
    <n v="0"/>
    <n v="0"/>
    <n v="0"/>
    <m/>
    <n v="0"/>
    <n v="0"/>
    <n v="0"/>
    <n v="0"/>
    <m/>
    <n v="0"/>
    <n v="0"/>
    <n v="0"/>
    <n v="0"/>
    <m/>
    <n v="0"/>
    <n v="0"/>
    <n v="0"/>
    <n v="0"/>
    <m/>
    <n v="0"/>
    <n v="0"/>
    <n v="0"/>
    <n v="0"/>
    <m/>
    <n v="0"/>
    <n v="0"/>
    <n v="0"/>
    <n v="0"/>
    <m/>
    <n v="0"/>
    <n v="0"/>
    <n v="0"/>
    <n v="0"/>
    <m/>
    <n v="0"/>
    <n v="0"/>
    <n v="0"/>
    <n v="0"/>
    <m/>
    <n v="0"/>
    <n v="0"/>
    <n v="0"/>
    <n v="0"/>
    <m/>
    <n v="0"/>
    <n v="0"/>
    <n v="0"/>
    <n v="0"/>
    <m/>
    <n v="0"/>
    <n v="0"/>
    <n v="0"/>
    <n v="0"/>
    <n v="2941"/>
    <n v="0"/>
    <n v="0"/>
    <n v="0"/>
    <n v="0"/>
    <n v="7000"/>
    <n v="1330"/>
    <n v="8330"/>
    <n v="700000"/>
    <n v="833000"/>
    <n v="3500"/>
    <n v="665"/>
    <n v="4165"/>
    <n v="350000"/>
    <n v="41650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480.333333333333"/>
    <n v="448033.33333333331"/>
    <n v="1796.2294458732777"/>
    <n v="0.40091424281079036"/>
    <n v="3500"/>
    <n v="350000"/>
    <n v="1796.2294458732777"/>
    <n v="0.51320841310665077"/>
    <s v="12, 13, 14"/>
  </r>
  <r>
    <x v="0"/>
    <n v="18"/>
    <s v="Refrigerio "/>
    <s v="Refrigerio AM: bebida caliente (200 ml) + panadería (50 g). Refrigerio PM: jugo tetrapack o  botella plastica que cumpla con llas normas ambientales  (200 ml) + snack (fruta, barra o galleta). Entregados en empaques biodegradables individuales, cada uno con servilleta y cubiertos "/>
    <n v="110"/>
    <s v="Unidad"/>
    <n v="1"/>
    <s v="dias  "/>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n v="0"/>
    <n v="0"/>
    <n v="0"/>
    <n v="0"/>
    <m/>
    <n v="0"/>
    <n v="0"/>
    <n v="0"/>
    <n v="0"/>
    <m/>
    <n v="0"/>
    <n v="0"/>
    <n v="0"/>
    <n v="0"/>
    <n v="14880"/>
    <n v="2827.2"/>
    <n v="17707.2"/>
    <n v="1636800"/>
    <n v="1947792"/>
    <n v="17500"/>
    <n v="3325"/>
    <n v="20825"/>
    <n v="1925000"/>
    <n v="2290750"/>
    <n v="14800"/>
    <n v="2812"/>
    <n v="17612"/>
    <n v="1628000"/>
    <n v="1937320"/>
    <m/>
    <n v="0"/>
    <n v="0"/>
    <n v="0"/>
    <n v="0"/>
    <m/>
    <n v="0"/>
    <n v="0"/>
    <n v="0"/>
    <n v="0"/>
    <m/>
    <n v="0"/>
    <n v="0"/>
    <n v="0"/>
    <n v="0"/>
    <m/>
    <n v="0"/>
    <n v="0"/>
    <n v="0"/>
    <n v="0"/>
    <m/>
    <n v="0"/>
    <n v="0"/>
    <n v="0"/>
    <n v="0"/>
    <m/>
    <n v="0"/>
    <n v="0"/>
    <n v="0"/>
    <n v="0"/>
    <m/>
    <n v="0"/>
    <n v="0"/>
    <n v="0"/>
    <n v="0"/>
    <m/>
    <n v="0"/>
    <n v="0"/>
    <n v="0"/>
    <n v="0"/>
    <m/>
    <n v="0"/>
    <n v="0"/>
    <n v="0"/>
    <n v="0"/>
    <m/>
    <n v="0"/>
    <n v="0"/>
    <n v="0"/>
    <n v="0"/>
    <m/>
    <m/>
    <m/>
    <m/>
    <m/>
    <n v="15726.666666666666"/>
    <n v="1729933.3333333333"/>
    <n v="1254.3612805815644"/>
    <n v="7.9760149252748908E-2"/>
    <n v="14880"/>
    <n v="1636800"/>
    <n v="1254.3612805815644"/>
    <n v="8.4298473157363205E-2"/>
    <s v="23, 24 , 25"/>
  </r>
  <r>
    <x v="1"/>
    <n v="19"/>
    <s v="AGENDA ECOLÓGICA  "/>
    <s v="Libreta ecológica: Diseño e Impresión de libretas: Tamaño: 14 cm x 21.5 cm cerrado Páginas: 30 – impresión 1 tintas Papel: bond de 90 gr. Carátula en propalcote de 200 gr. Impresión 4x4 tintas Cosida con dos anchos al caballete. Debe incluir la imagen institucional Alcaldía Local de Engativá y tres separadores en propalcote de 90 gramos. (Diseño suministrado por el operador y aprobado por el área de prensa de la Alcaldía "/>
    <n v="53"/>
    <s v="Unidad"/>
    <n v="1"/>
    <m/>
    <m/>
    <m/>
    <m/>
    <m/>
    <m/>
    <m/>
    <n v="0"/>
    <n v="0"/>
    <n v="0"/>
    <n v="0"/>
    <m/>
    <n v="0"/>
    <n v="0"/>
    <n v="0"/>
    <n v="0"/>
    <m/>
    <n v="0"/>
    <n v="0"/>
    <n v="0"/>
    <n v="0"/>
    <m/>
    <n v="0"/>
    <n v="0"/>
    <n v="0"/>
    <n v="0"/>
    <n v="18000"/>
    <n v="3420"/>
    <n v="21420"/>
    <n v="954000"/>
    <n v="1135260"/>
    <m/>
    <n v="0"/>
    <n v="0"/>
    <n v="0"/>
    <n v="0"/>
    <m/>
    <n v="0"/>
    <n v="0"/>
    <n v="0"/>
    <n v="0"/>
    <m/>
    <n v="0"/>
    <n v="0"/>
    <n v="0"/>
    <n v="0"/>
    <m/>
    <n v="0"/>
    <n v="0"/>
    <n v="0"/>
    <n v="0"/>
    <m/>
    <n v="0"/>
    <n v="0"/>
    <n v="0"/>
    <n v="0"/>
    <m/>
    <n v="0"/>
    <n v="0"/>
    <n v="0"/>
    <n v="0"/>
    <m/>
    <n v="0"/>
    <n v="0"/>
    <n v="0"/>
    <n v="0"/>
    <m/>
    <n v="0"/>
    <n v="0"/>
    <n v="0"/>
    <n v="0"/>
    <m/>
    <n v="0"/>
    <n v="0"/>
    <n v="0"/>
    <n v="0"/>
    <m/>
    <m/>
    <m/>
    <m/>
    <m/>
    <m/>
    <m/>
    <m/>
    <m/>
    <m/>
    <m/>
    <m/>
    <m/>
    <m/>
    <m/>
    <n v="26470.588235294119"/>
    <n v="5029.4117647058829"/>
    <n v="31500"/>
    <n v="1402941.1764705882"/>
    <n v="1669500"/>
    <n v="25210.084033613446"/>
    <n v="4789.9159663865548"/>
    <n v="30000"/>
    <n v="1336134.4537815126"/>
    <n v="159000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23226.890756302524"/>
    <n v="1231025.2100840337"/>
    <n v="3731.6223410516964"/>
    <n v="0.16065957257060484"/>
    <n v="25210.084033613446"/>
    <n v="1336134.4537815126"/>
    <n v="3731.6223410516964"/>
    <n v="0.14802101952838395"/>
    <s v="23, 24 , 25"/>
  </r>
  <r>
    <x v="1"/>
    <n v="20"/>
    <s v="Logisticos "/>
    <s v="Estudios de educación básica primaría o título de bachiller. El o la postulada debe pertenecer a la población víctima de la localidad de engativa"/>
    <n v="6"/>
    <s v="Unidad"/>
    <n v="2"/>
    <s v="DIAS "/>
    <n v="43137.254901960761"/>
    <n v="8196.0784313725453"/>
    <n v="51333.333333333307"/>
    <n v="517647.05882352917"/>
    <n v="615999.99999999965"/>
    <m/>
    <n v="0"/>
    <n v="0"/>
    <n v="0"/>
    <n v="0"/>
    <m/>
    <n v="0"/>
    <n v="0"/>
    <n v="0"/>
    <n v="0"/>
    <m/>
    <n v="0"/>
    <n v="0"/>
    <n v="0"/>
    <n v="0"/>
    <m/>
    <n v="0"/>
    <n v="0"/>
    <n v="0"/>
    <n v="0"/>
    <m/>
    <n v="0"/>
    <n v="0"/>
    <n v="0"/>
    <n v="0"/>
    <m/>
    <n v="0"/>
    <n v="0"/>
    <n v="0"/>
    <n v="0"/>
    <m/>
    <n v="0"/>
    <n v="0"/>
    <n v="0"/>
    <n v="0"/>
    <m/>
    <m/>
    <m/>
    <m/>
    <m/>
    <m/>
    <n v="0"/>
    <n v="0"/>
    <n v="0"/>
    <n v="0"/>
    <m/>
    <n v="0"/>
    <n v="0"/>
    <n v="0"/>
    <n v="0"/>
    <m/>
    <n v="0"/>
    <n v="0"/>
    <n v="0"/>
    <n v="0"/>
    <m/>
    <n v="0"/>
    <n v="0"/>
    <n v="0"/>
    <n v="0"/>
    <m/>
    <n v="0"/>
    <n v="0"/>
    <n v="0"/>
    <n v="0"/>
    <m/>
    <n v="0"/>
    <n v="0"/>
    <n v="0"/>
    <n v="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3137.254901960761"/>
    <n v="517647.05882352917"/>
    <n v="0"/>
    <m/>
    <n v="43137.254901960761"/>
    <n v="517647.05882352917"/>
    <n v="0"/>
    <m/>
    <s v="Resolución 1124 Por medio de la cual se adopta la Tabla de honorarios para la contratación de personas naturales por Prestación de servicios profesionales y de apoyo a la gestión."/>
  </r>
  <r>
    <x v="1"/>
    <n v="21"/>
    <s v="Coordinador logístico"/>
    <s v="Título Profesional en ciencias sociales y/o humanas, y/o ciencias o que pertenezcan al NBC y/o Economía, administración, contaduría y afines que pertenezcan al NBC establecido por el SNIES. Experiencia general mínima de CUATRO (4) años debidamente certificado y experiencia específica en la coordinación de eventos logísticos y mínimo UN (1) proyecto social con población víctima del conflicto y/o proyectos sociales."/>
    <n v="1"/>
    <s v="Unidad"/>
    <n v="1"/>
    <s v="dias"/>
    <n v="231162.47899159664"/>
    <n v="43920.871008403359"/>
    <n v="275083.34999999998"/>
    <n v="231162.47899159664"/>
    <n v="275083.34999999998"/>
    <m/>
    <n v="0"/>
    <n v="0"/>
    <n v="0"/>
    <n v="0"/>
    <m/>
    <n v="0"/>
    <n v="0"/>
    <n v="0"/>
    <n v="0"/>
    <m/>
    <n v="0"/>
    <n v="0"/>
    <n v="0"/>
    <n v="0"/>
    <m/>
    <n v="0"/>
    <n v="0"/>
    <n v="0"/>
    <n v="0"/>
    <m/>
    <n v="0"/>
    <n v="0"/>
    <n v="0"/>
    <n v="0"/>
    <m/>
    <n v="0"/>
    <n v="0"/>
    <n v="0"/>
    <n v="0"/>
    <m/>
    <n v="0"/>
    <n v="0"/>
    <n v="0"/>
    <n v="0"/>
    <m/>
    <m/>
    <m/>
    <m/>
    <m/>
    <m/>
    <n v="0"/>
    <n v="0"/>
    <n v="0"/>
    <n v="0"/>
    <m/>
    <n v="0"/>
    <n v="0"/>
    <n v="0"/>
    <n v="0"/>
    <m/>
    <n v="0"/>
    <n v="0"/>
    <n v="0"/>
    <n v="0"/>
    <m/>
    <n v="0"/>
    <n v="0"/>
    <n v="0"/>
    <n v="0"/>
    <n v="4500"/>
    <n v="855"/>
    <n v="5355"/>
    <n v="4500"/>
    <n v="5355"/>
    <m/>
    <n v="0"/>
    <n v="0"/>
    <n v="0"/>
    <n v="0"/>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231162.47899159664"/>
    <n v="231162.47899159664"/>
    <n v="0"/>
    <m/>
    <n v="231162.47899159664"/>
    <n v="231162.47899159664"/>
    <n v="0"/>
    <m/>
    <s v="Resolución 1124 Por medio de la cual se adopta la Tabla de honorarios para la contratación de personas naturales por Prestación de servicios profesionales y de apoyo a la gestión."/>
  </r>
  <r>
    <x v="1"/>
    <n v="22"/>
    <s v="TULA"/>
    <s v="Tula ecológica tipo mochila elaborada en lona cruda o drill 100% algodón, con dimensiones aproximadas de 42 cm de alto por 34 cm de ancho, capacidad de 8 a 10 litros y cordones de algodón o nylon reforzado para cierre doble. El diseño incluye un estampado frontal mediante serigrafía o sublimación (según el tipo de tela), con el logotipo oficial de la marca “Engativá Siembra Paz” acompañado del eslogan “Desde la memoria florece el futuro”, en un área de impresión de aproximadamente 20 x 25 cm."/>
    <n v="53"/>
    <s v="Unidad"/>
    <n v="1"/>
    <m/>
    <m/>
    <m/>
    <m/>
    <m/>
    <m/>
    <m/>
    <n v="0"/>
    <n v="0"/>
    <n v="0"/>
    <n v="0"/>
    <m/>
    <n v="0"/>
    <n v="0"/>
    <n v="0"/>
    <n v="0"/>
    <m/>
    <n v="0"/>
    <n v="0"/>
    <n v="0"/>
    <n v="0"/>
    <m/>
    <n v="0"/>
    <n v="0"/>
    <n v="0"/>
    <n v="0"/>
    <n v="25000"/>
    <n v="4750"/>
    <n v="29750"/>
    <n v="1325000"/>
    <n v="1576750"/>
    <n v="10000"/>
    <n v="1900"/>
    <n v="11900"/>
    <n v="530000"/>
    <n v="630700"/>
    <m/>
    <n v="0"/>
    <n v="0"/>
    <n v="0"/>
    <n v="0"/>
    <m/>
    <n v="0"/>
    <n v="0"/>
    <n v="0"/>
    <n v="0"/>
    <m/>
    <n v="0"/>
    <n v="0"/>
    <n v="0"/>
    <n v="0"/>
    <m/>
    <n v="0"/>
    <n v="0"/>
    <n v="0"/>
    <n v="0"/>
    <m/>
    <n v="0"/>
    <n v="0"/>
    <n v="0"/>
    <n v="0"/>
    <m/>
    <n v="0"/>
    <n v="0"/>
    <n v="0"/>
    <n v="0"/>
    <m/>
    <n v="0"/>
    <n v="0"/>
    <n v="0"/>
    <n v="0"/>
    <m/>
    <n v="0"/>
    <n v="0"/>
    <n v="0"/>
    <n v="0"/>
    <m/>
    <m/>
    <m/>
    <m/>
    <m/>
    <m/>
    <m/>
    <m/>
    <m/>
    <m/>
    <m/>
    <m/>
    <m/>
    <m/>
    <m/>
    <n v="45378"/>
    <n v="8621.82"/>
    <n v="53999.82"/>
    <n v="2405034"/>
    <n v="2861990.46"/>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26792.666666666668"/>
    <n v="1420011.3333333335"/>
    <n v="14498.527772003457"/>
    <n v="0.54113791480268691"/>
    <n v="25000"/>
    <n v="1325000"/>
    <n v="14498.527772003457"/>
    <n v="0.57994111088013833"/>
    <s v="5, 6, 18"/>
  </r>
  <r>
    <x v="1"/>
    <n v="23"/>
    <s v="Gorras"/>
    <s v="Gorra tipo béisbol de cinco paneles, elaborada en dril pesado 100% algodón, con visera curva preformada, costuras reforzadas y ajuste posterior con hebilla metálica o cierre en velcro. El diseño incluye estampado frontal o bordado del logotipo de la marca “Engativá Siembra Paz” en un área de aproximadamente 10 x 5 cm,"/>
    <n v="53"/>
    <s v="Unidad"/>
    <n v="1"/>
    <m/>
    <m/>
    <m/>
    <m/>
    <m/>
    <m/>
    <m/>
    <n v="0"/>
    <n v="0"/>
    <n v="0"/>
    <n v="0"/>
    <m/>
    <n v="0"/>
    <n v="0"/>
    <n v="0"/>
    <n v="0"/>
    <m/>
    <n v="0"/>
    <n v="0"/>
    <n v="0"/>
    <n v="0"/>
    <m/>
    <n v="0"/>
    <n v="0"/>
    <n v="0"/>
    <n v="0"/>
    <n v="26000"/>
    <n v="4940"/>
    <n v="30940"/>
    <n v="1378000"/>
    <n v="1639820"/>
    <n v="16000"/>
    <n v="3040"/>
    <n v="19040"/>
    <n v="848000"/>
    <n v="1009120"/>
    <m/>
    <n v="0"/>
    <n v="0"/>
    <n v="0"/>
    <n v="0"/>
    <m/>
    <n v="0"/>
    <n v="0"/>
    <n v="0"/>
    <n v="0"/>
    <m/>
    <n v="0"/>
    <n v="0"/>
    <n v="0"/>
    <n v="0"/>
    <m/>
    <n v="0"/>
    <n v="0"/>
    <n v="0"/>
    <n v="0"/>
    <m/>
    <n v="0"/>
    <n v="0"/>
    <n v="0"/>
    <n v="0"/>
    <m/>
    <n v="0"/>
    <n v="0"/>
    <n v="0"/>
    <n v="0"/>
    <m/>
    <n v="0"/>
    <n v="0"/>
    <n v="0"/>
    <n v="0"/>
    <m/>
    <n v="0"/>
    <n v="0"/>
    <n v="0"/>
    <n v="0"/>
    <m/>
    <m/>
    <m/>
    <m/>
    <m/>
    <m/>
    <m/>
    <m/>
    <m/>
    <m/>
    <m/>
    <m/>
    <m/>
    <m/>
    <m/>
    <n v="13025"/>
    <n v="2474.75"/>
    <n v="15499.75"/>
    <n v="690325"/>
    <n v="821486.75"/>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8341.666666666668"/>
    <n v="972108.33333333337"/>
    <n v="5549.7872832108515"/>
    <n v="0.30257813447764748"/>
    <n v="16000"/>
    <n v="848000"/>
    <n v="5549.7872832108515"/>
    <n v="0.34686170520067822"/>
    <s v="5, 6, 18"/>
  </r>
  <r>
    <x v="1"/>
    <n v="24"/>
    <s v="LAPICERO "/>
    <s v="Esfero"/>
    <n v="53"/>
    <s v="Unidad"/>
    <n v="1"/>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n v="500"/>
    <n v="95"/>
    <n v="595"/>
    <n v="26500"/>
    <n v="31535"/>
    <n v="411"/>
    <n v="78.09"/>
    <n v="489.09000000000003"/>
    <n v="21783"/>
    <n v="25921.77"/>
    <n v="420"/>
    <n v="79.8"/>
    <n v="499.8"/>
    <n v="22260"/>
    <n v="26489.4"/>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43.66666666666669"/>
    <n v="23514.333333333336"/>
    <n v="40.00277768133386"/>
    <n v="9.016403684748428E-2"/>
    <n v="420"/>
    <n v="22260"/>
    <n v="40.00277768133386"/>
    <n v="9.5244708765080621E-2"/>
    <s v="20, 21, 22"/>
  </r>
  <r>
    <x v="1"/>
    <n v="25"/>
    <s v="ALQUILER BUS "/>
    <s v="Alquiler de buses con baño con capacidad mínima de 40 pasajeros, en perfectas condiciones técnicas con documentación completamente al día Modelo Mínimo 2015, con aire acondicianado planilla de salida fuera de Bogotá (SOAT, Revisión Técnico- Mecánica, Tarjeta de Propiedad, Copia de revisión de ultimo Mantenimiento) para transporte punto de partida localidad de Engativá (Incluye ida y regreso y traslados dentro del municipio de Uribe, pago de peajes, combustible y otros gastos en que pueda incurrir)._x000a__x000a_"/>
    <n v="2"/>
    <s v="Unidad"/>
    <n v="2"/>
    <s v="dias"/>
    <m/>
    <m/>
    <m/>
    <m/>
    <m/>
    <m/>
    <n v="0"/>
    <n v="0"/>
    <n v="0"/>
    <n v="0"/>
    <n v="6000000"/>
    <n v="1140000"/>
    <n v="7140000"/>
    <n v="24000000"/>
    <n v="28560000"/>
    <n v="7000000"/>
    <n v="1330000"/>
    <n v="8330000"/>
    <n v="28000000"/>
    <n v="33320000"/>
    <m/>
    <n v="0"/>
    <n v="0"/>
    <n v="0"/>
    <n v="0"/>
    <m/>
    <n v="0"/>
    <n v="0"/>
    <n v="0"/>
    <n v="0"/>
    <m/>
    <n v="0"/>
    <n v="0"/>
    <n v="0"/>
    <n v="0"/>
    <m/>
    <n v="0"/>
    <n v="0"/>
    <n v="0"/>
    <n v="0"/>
    <m/>
    <n v="0"/>
    <n v="0"/>
    <n v="0"/>
    <n v="0"/>
    <m/>
    <n v="0"/>
    <n v="0"/>
    <n v="0"/>
    <n v="0"/>
    <m/>
    <n v="0"/>
    <n v="0"/>
    <n v="0"/>
    <n v="0"/>
    <m/>
    <n v="0"/>
    <n v="0"/>
    <n v="0"/>
    <n v="0"/>
    <m/>
    <n v="0"/>
    <n v="0"/>
    <n v="0"/>
    <n v="0"/>
    <n v="8000000"/>
    <n v="1520000"/>
    <n v="9520000"/>
    <n v="32000000"/>
    <n v="38080000"/>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7000000"/>
    <n v="28000000"/>
    <n v="816496.580927726"/>
    <n v="0.11664236870396086"/>
    <n v="7000000"/>
    <n v="28000000"/>
    <n v="816496.580927726"/>
    <n v="0.11664236870396086"/>
    <s v="2, 12, 13"/>
  </r>
  <r>
    <x v="1"/>
    <n v="26"/>
    <s v="HOSPEDAJE"/>
    <s v="Alojamiento para una noche en Meseta, Meta, acomodación doble. "/>
    <n v="27"/>
    <s v="Unidad"/>
    <n v="2"/>
    <s v="dias"/>
    <m/>
    <m/>
    <m/>
    <m/>
    <m/>
    <m/>
    <n v="0"/>
    <n v="0"/>
    <n v="0"/>
    <n v="0"/>
    <m/>
    <n v="0"/>
    <n v="0"/>
    <n v="0"/>
    <n v="0"/>
    <m/>
    <n v="0"/>
    <n v="0"/>
    <n v="0"/>
    <n v="0"/>
    <m/>
    <n v="0"/>
    <n v="0"/>
    <n v="0"/>
    <n v="0"/>
    <m/>
    <n v="0"/>
    <n v="0"/>
    <n v="0"/>
    <n v="0"/>
    <m/>
    <n v="0"/>
    <n v="0"/>
    <n v="0"/>
    <n v="0"/>
    <n v="90000"/>
    <n v="17100"/>
    <n v="107100"/>
    <n v="4860000"/>
    <n v="57834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80000"/>
    <n v="15200"/>
    <n v="95200"/>
    <n v="4320000"/>
    <n v="5140800"/>
    <n v="85000"/>
    <n v="16150"/>
    <n v="101150"/>
    <n v="4590000"/>
    <n v="5462100"/>
    <m/>
    <n v="0"/>
    <n v="0"/>
    <n v="0"/>
    <n v="0"/>
    <m/>
    <n v="0"/>
    <n v="0"/>
    <n v="0"/>
    <n v="0"/>
    <m/>
    <n v="0"/>
    <n v="0"/>
    <n v="0"/>
    <n v="0"/>
    <m/>
    <n v="0"/>
    <n v="0"/>
    <n v="0"/>
    <n v="0"/>
    <m/>
    <n v="0"/>
    <n v="0"/>
    <n v="0"/>
    <n v="0"/>
    <m/>
    <n v="0"/>
    <n v="0"/>
    <n v="0"/>
    <n v="0"/>
    <m/>
    <n v="0"/>
    <n v="0"/>
    <n v="0"/>
    <n v="0"/>
    <m/>
    <n v="0"/>
    <n v="0"/>
    <n v="0"/>
    <n v="0"/>
    <m/>
    <m/>
    <m/>
    <m/>
    <m/>
    <n v="85000"/>
    <n v="4590000"/>
    <n v="4082.4829046386299"/>
    <n v="4.8029210642807407E-2"/>
    <n v="85000"/>
    <n v="4590000"/>
    <n v="4082.4829046386299"/>
    <n v="4.8029210642807407E-2"/>
    <s v="7, 26, 27"/>
  </r>
  <r>
    <x v="1"/>
    <n v="27"/>
    <s v="ALIMENTACIÓN COMPLETA (Desayuno, Almuerzo, Refrigerio y Cena)"/>
    <s v="Desayuno, _x000a_Caldo de carne (hervido con yuca, papa criolla y cilantro) 250 ml_x000a_Arepa de maíz pelado o arepa de arroz 1 unidad_x000a_Huevos al gusto (perico, cocidos o fritos) 2 unidades_x000a_Queso campesino fresco 40–50 g_x000a_Chocolate caliente o café _x000a_Jugo natural_x000a_Almuerzos, sopa, plato fuerte: proteína Pollo, carne, pescado, lentejas, tofu, etc.150 g _x000a_, carbohidrato Arroz, papa, pasta, yuca, plátano, etc.120 g_x000a_, ensalada 100 g, bebida 300 ml y postre 80 g. Opciones para dietas especiales (vegetariana)._x000a_Cenas, _x000a_arroz, ensalada, proteína _x000a_Pollo, carne, pescado, lentejas, tofu, etc._x000a_150  g_x000a_Bebida: limonada natural o bebida de panela con limón_x000a_Refrigerios, _x000a_bebida caliente o fria y snack típico de la región. "/>
    <n v="106"/>
    <s v="Unidad"/>
    <n v="2"/>
    <s v="dias"/>
    <m/>
    <m/>
    <m/>
    <m/>
    <m/>
    <m/>
    <n v="0"/>
    <n v="0"/>
    <n v="0"/>
    <n v="0"/>
    <m/>
    <n v="0"/>
    <n v="0"/>
    <n v="0"/>
    <n v="0"/>
    <m/>
    <n v="0"/>
    <n v="0"/>
    <n v="0"/>
    <n v="0"/>
    <m/>
    <n v="0"/>
    <n v="0"/>
    <n v="0"/>
    <n v="0"/>
    <m/>
    <n v="0"/>
    <n v="0"/>
    <n v="0"/>
    <n v="0"/>
    <m/>
    <n v="0"/>
    <n v="0"/>
    <n v="0"/>
    <n v="0"/>
    <n v="150000"/>
    <n v="28500"/>
    <n v="178500"/>
    <n v="31800000"/>
    <n v="378420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87000"/>
    <n v="16530"/>
    <n v="103530"/>
    <n v="18444000"/>
    <n v="21948360"/>
    <n v="110000"/>
    <n v="20900"/>
    <n v="130900"/>
    <n v="23320000"/>
    <n v="27750800"/>
    <m/>
    <n v="0"/>
    <n v="0"/>
    <n v="0"/>
    <n v="0"/>
    <m/>
    <n v="0"/>
    <n v="0"/>
    <n v="0"/>
    <n v="0"/>
    <m/>
    <n v="0"/>
    <n v="0"/>
    <n v="0"/>
    <n v="0"/>
    <m/>
    <n v="0"/>
    <n v="0"/>
    <n v="0"/>
    <n v="0"/>
    <m/>
    <n v="0"/>
    <n v="0"/>
    <n v="0"/>
    <n v="0"/>
    <m/>
    <n v="0"/>
    <n v="0"/>
    <n v="0"/>
    <n v="0"/>
    <m/>
    <n v="0"/>
    <n v="0"/>
    <n v="0"/>
    <n v="0"/>
    <m/>
    <n v="0"/>
    <n v="0"/>
    <n v="0"/>
    <n v="0"/>
    <m/>
    <m/>
    <m/>
    <m/>
    <m/>
    <n v="115666.66666666667"/>
    <n v="24521333.333333336"/>
    <n v="26029.897340472849"/>
    <n v="0.22504234011936181"/>
    <n v="110000"/>
    <n v="23320000"/>
    <n v="26029.897340472849"/>
    <n v="0.236635430367935"/>
    <s v="7, 26, 27"/>
  </r>
  <r>
    <x v="1"/>
    <n v="28"/>
    <s v="Refrigerio "/>
    <s v="Refrigerio AM: bebida caliente (200 ml) + panadería (50 g). Refrigerio PM: jugo tetrapack o  botella plastica que cumpla con llas normas ambientales  (200 ml) + snack (fruta, barra o galleta). Entregados en empaques biodegradables individuales, cada uno con servilleta y cubiertos "/>
    <n v="110"/>
    <s v="Unidad"/>
    <n v="1"/>
    <s v="dias  "/>
    <m/>
    <m/>
    <m/>
    <m/>
    <m/>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m/>
    <n v="0"/>
    <n v="0"/>
    <n v="0"/>
    <n v="0"/>
    <m/>
    <n v="0"/>
    <n v="0"/>
    <n v="0"/>
    <n v="0"/>
    <m/>
    <n v="0"/>
    <n v="0"/>
    <n v="0"/>
    <n v="0"/>
    <n v="14880"/>
    <n v="2827.2"/>
    <n v="17707.2"/>
    <n v="1636800"/>
    <n v="1947792"/>
    <n v="17500"/>
    <n v="3325"/>
    <n v="20825"/>
    <n v="1925000"/>
    <n v="2290750"/>
    <n v="14800"/>
    <n v="2812"/>
    <n v="17612"/>
    <n v="1628000"/>
    <n v="1937320"/>
    <m/>
    <n v="0"/>
    <n v="0"/>
    <n v="0"/>
    <n v="0"/>
    <m/>
    <n v="0"/>
    <n v="0"/>
    <n v="0"/>
    <n v="0"/>
    <m/>
    <n v="0"/>
    <n v="0"/>
    <n v="0"/>
    <n v="0"/>
    <m/>
    <n v="0"/>
    <n v="0"/>
    <n v="0"/>
    <n v="0"/>
    <m/>
    <n v="0"/>
    <n v="0"/>
    <n v="0"/>
    <n v="0"/>
    <m/>
    <n v="0"/>
    <n v="0"/>
    <n v="0"/>
    <n v="0"/>
    <m/>
    <n v="0"/>
    <n v="0"/>
    <n v="0"/>
    <n v="0"/>
    <m/>
    <n v="0"/>
    <n v="0"/>
    <n v="0"/>
    <n v="0"/>
    <m/>
    <n v="0"/>
    <n v="0"/>
    <n v="0"/>
    <n v="0"/>
    <m/>
    <n v="0"/>
    <n v="0"/>
    <n v="0"/>
    <n v="0"/>
    <m/>
    <m/>
    <m/>
    <m/>
    <m/>
    <n v="15726.666666666666"/>
    <n v="1729933.3333333333"/>
    <n v="1254.3612805815644"/>
    <n v="7.9760149252748908E-2"/>
    <n v="14880"/>
    <n v="1636800"/>
    <n v="1254.3612805815644"/>
    <n v="8.4298473157363205E-2"/>
    <s v="23, 25, 24"/>
  </r>
  <r>
    <x v="1"/>
    <n v="29"/>
    <s v="ACTIVIDAD DE RAFTING "/>
    <s v="Guías Certificados: Instructores locales capacitados en turismo de aventura, primeros auxilios y salvamento acuático, quienes lideran y acompañan toda la actividad._x000a_Elementos de seguridad: Cada participante contará con:_x000a_– Chaleco salvavidas _x000a_– Casco protector_x000a_– Remos individuales_x000a_– Balsa neumática profesional (6 a 8 personas por balsa)_x000a_– Kit de primeros auxilios a bordo_x000a_Seguro de actividad extrema: Cobertura médica temporal que incluye accidentes durante el desarrollo del rafting, traslados de emergencia y atención básica. _x000a_Material fotográfico y de video: Captura profesional del recorrido (fotografía y video HD) para memoria del evento, con entrega posterior a los participantes en formato digital._x000a_Acompañamiento completo: Coordinador/a de logística del grupo estará presente durante todo el recorrido, junto con el equipo técnico de rafting. Además, se contará con personal de apoyo en tierra y transporte auxiliar._x000a_Inducción previa: Charla técnica sobre seguridad, remado, comportamiento en el río y sensibilización ambiental y territorial antes de ingresar al agua."/>
    <n v="53"/>
    <s v="Jornada"/>
    <n v="1"/>
    <s v="dias"/>
    <m/>
    <m/>
    <m/>
    <m/>
    <m/>
    <m/>
    <n v="0"/>
    <n v="0"/>
    <n v="0"/>
    <n v="0"/>
    <m/>
    <n v="0"/>
    <n v="0"/>
    <n v="0"/>
    <n v="0"/>
    <m/>
    <n v="0"/>
    <n v="0"/>
    <n v="0"/>
    <n v="0"/>
    <m/>
    <n v="0"/>
    <n v="0"/>
    <n v="0"/>
    <n v="0"/>
    <m/>
    <n v="0"/>
    <n v="0"/>
    <n v="0"/>
    <n v="0"/>
    <m/>
    <n v="0"/>
    <n v="0"/>
    <n v="0"/>
    <n v="0"/>
    <n v="260000"/>
    <n v="49400"/>
    <n v="309400"/>
    <n v="13780000"/>
    <n v="163982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220000"/>
    <n v="41800"/>
    <n v="261800"/>
    <n v="11660000"/>
    <n v="13875400"/>
    <n v="255000"/>
    <n v="48450"/>
    <n v="303450"/>
    <n v="13515000"/>
    <n v="16082850"/>
    <m/>
    <n v="0"/>
    <n v="0"/>
    <n v="0"/>
    <n v="0"/>
    <m/>
    <n v="0"/>
    <n v="0"/>
    <n v="0"/>
    <n v="0"/>
    <m/>
    <n v="0"/>
    <n v="0"/>
    <n v="0"/>
    <n v="0"/>
    <m/>
    <n v="0"/>
    <n v="0"/>
    <n v="0"/>
    <n v="0"/>
    <m/>
    <n v="0"/>
    <n v="0"/>
    <n v="0"/>
    <n v="0"/>
    <m/>
    <n v="0"/>
    <n v="0"/>
    <n v="0"/>
    <n v="0"/>
    <m/>
    <n v="0"/>
    <n v="0"/>
    <n v="0"/>
    <n v="0"/>
    <m/>
    <n v="0"/>
    <n v="0"/>
    <n v="0"/>
    <n v="0"/>
    <m/>
    <m/>
    <m/>
    <m/>
    <m/>
    <n v="245000"/>
    <n v="12985000"/>
    <n v="17795.130420052184"/>
    <n v="7.2633185387968105E-2"/>
    <n v="255000"/>
    <n v="13515000"/>
    <n v="17795.130420052184"/>
    <n v="6.9784825176675239E-2"/>
    <s v="7, 26, 27"/>
  </r>
  <r>
    <x v="1"/>
    <n v="30"/>
    <s v="SENDERISMO PEDAGOGICO"/>
    <s v="CASCADA ARENALES_x000a_– Salida desde la oficina principal en Mesetas (07:30 a.m.)._x000a_– Traslado hacia la Cascada Arenales en transporte interno._x000a_– Senderismo y caminata  para llegar a la cascada_x000a_– Baño recreativo y almuerzo en el lugar​._x000a_– Regreso a la oficina principal en Mesetas_x000a__x000a_Seguro de actividad extrema: Cobertura médica temporal que incluye accidentes durante el desarrollo de la actividad de senderismo, traslados de emergencia y atención básica. "/>
    <n v="53"/>
    <s v="Jornada"/>
    <n v="1"/>
    <s v="días"/>
    <m/>
    <m/>
    <m/>
    <m/>
    <m/>
    <m/>
    <n v="0"/>
    <n v="0"/>
    <n v="0"/>
    <n v="0"/>
    <m/>
    <n v="0"/>
    <n v="0"/>
    <n v="0"/>
    <n v="0"/>
    <m/>
    <n v="0"/>
    <n v="0"/>
    <n v="0"/>
    <n v="0"/>
    <m/>
    <n v="0"/>
    <n v="0"/>
    <n v="0"/>
    <n v="0"/>
    <m/>
    <n v="0"/>
    <n v="0"/>
    <n v="0"/>
    <n v="0"/>
    <m/>
    <n v="0"/>
    <n v="0"/>
    <n v="0"/>
    <n v="0"/>
    <n v="260000"/>
    <n v="49400"/>
    <n v="309400"/>
    <n v="13780000"/>
    <n v="163982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220000"/>
    <n v="41800"/>
    <n v="261800"/>
    <n v="11660000"/>
    <n v="13875400"/>
    <n v="255000"/>
    <n v="48450"/>
    <n v="303450"/>
    <n v="13515000"/>
    <n v="16082850"/>
    <m/>
    <n v="0"/>
    <n v="0"/>
    <n v="0"/>
    <n v="0"/>
    <m/>
    <n v="0"/>
    <n v="0"/>
    <n v="0"/>
    <n v="0"/>
    <m/>
    <n v="0"/>
    <n v="0"/>
    <n v="0"/>
    <n v="0"/>
    <m/>
    <n v="0"/>
    <n v="0"/>
    <n v="0"/>
    <n v="0"/>
    <m/>
    <n v="0"/>
    <n v="0"/>
    <n v="0"/>
    <n v="0"/>
    <m/>
    <n v="0"/>
    <n v="0"/>
    <n v="0"/>
    <n v="0"/>
    <m/>
    <n v="0"/>
    <n v="0"/>
    <n v="0"/>
    <n v="0"/>
    <m/>
    <n v="0"/>
    <n v="0"/>
    <n v="0"/>
    <n v="0"/>
    <m/>
    <m/>
    <m/>
    <m/>
    <m/>
    <n v="245000"/>
    <n v="12985000"/>
    <n v="17795.130420052184"/>
    <n v="7.2633185387968105E-2"/>
    <n v="255000"/>
    <n v="13515000"/>
    <n v="17795.130420052184"/>
    <n v="6.9784825176675239E-2"/>
    <s v="7, 26, 27"/>
  </r>
  <r>
    <x v="1"/>
    <n v="31"/>
    <s v="HIDRATACIÓN"/>
    <s v="Botellas individuales de agua potable de 100 mililitros, selladas y listas para el consumo, envase tetra pack y/o botella plástica desechable)"/>
    <n v="100"/>
    <s v="Unidad"/>
    <n v="1"/>
    <m/>
    <m/>
    <m/>
    <m/>
    <m/>
    <m/>
    <n v="2300"/>
    <n v="437"/>
    <n v="2737"/>
    <n v="230000"/>
    <n v="273700"/>
    <m/>
    <n v="0"/>
    <n v="0"/>
    <n v="0"/>
    <n v="0"/>
    <m/>
    <n v="0"/>
    <n v="0"/>
    <n v="0"/>
    <n v="0"/>
    <n v="1900"/>
    <n v="361"/>
    <n v="2261"/>
    <n v="190000"/>
    <n v="226100"/>
    <m/>
    <n v="0"/>
    <n v="0"/>
    <n v="0"/>
    <n v="0"/>
    <m/>
    <n v="0"/>
    <n v="0"/>
    <n v="0"/>
    <n v="0"/>
    <m/>
    <n v="0"/>
    <n v="0"/>
    <n v="0"/>
    <n v="0"/>
    <m/>
    <n v="0"/>
    <n v="0"/>
    <n v="0"/>
    <n v="0"/>
    <m/>
    <m/>
    <m/>
    <m/>
    <m/>
    <m/>
    <m/>
    <m/>
    <m/>
    <m/>
    <m/>
    <n v="0"/>
    <n v="0"/>
    <n v="0"/>
    <n v="0"/>
    <m/>
    <n v="0"/>
    <n v="0"/>
    <n v="0"/>
    <n v="0"/>
    <m/>
    <m/>
    <m/>
    <m/>
    <m/>
    <m/>
    <m/>
    <m/>
    <m/>
    <m/>
    <m/>
    <m/>
    <m/>
    <m/>
    <m/>
    <m/>
    <m/>
    <m/>
    <m/>
    <m/>
    <m/>
    <m/>
    <m/>
    <m/>
    <m/>
    <m/>
    <m/>
    <m/>
    <m/>
    <m/>
    <m/>
    <m/>
    <m/>
    <m/>
    <m/>
    <m/>
    <n v="0"/>
    <n v="0"/>
    <n v="0"/>
    <n v="0"/>
    <m/>
    <n v="0"/>
    <n v="0"/>
    <n v="0"/>
    <n v="0"/>
    <m/>
    <n v="0"/>
    <n v="0"/>
    <n v="0"/>
    <n v="0"/>
    <m/>
    <n v="0"/>
    <n v="0"/>
    <n v="0"/>
    <n v="0"/>
    <m/>
    <n v="0"/>
    <n v="0"/>
    <n v="0"/>
    <n v="0"/>
    <m/>
    <n v="0"/>
    <n v="0"/>
    <n v="0"/>
    <n v="0"/>
    <n v="2000"/>
    <n v="380"/>
    <n v="2380"/>
    <n v="200000"/>
    <n v="238000"/>
    <m/>
    <n v="0"/>
    <n v="0"/>
    <n v="0"/>
    <n v="0"/>
    <m/>
    <n v="0"/>
    <n v="0"/>
    <n v="0"/>
    <n v="0"/>
    <m/>
    <n v="0"/>
    <n v="0"/>
    <n v="0"/>
    <n v="0"/>
    <m/>
    <n v="0"/>
    <n v="0"/>
    <n v="0"/>
    <n v="0"/>
    <m/>
    <n v="0"/>
    <n v="0"/>
    <n v="0"/>
    <n v="0"/>
    <m/>
    <n v="0"/>
    <n v="0"/>
    <n v="0"/>
    <n v="0"/>
    <m/>
    <n v="0"/>
    <n v="0"/>
    <n v="0"/>
    <n v="0"/>
    <m/>
    <n v="0"/>
    <n v="0"/>
    <n v="0"/>
    <n v="0"/>
    <m/>
    <n v="0"/>
    <n v="0"/>
    <n v="0"/>
    <n v="0"/>
    <m/>
    <m/>
    <m/>
    <m/>
    <m/>
    <n v="2066.6666666666665"/>
    <n v="206666.66666666666"/>
    <n v="200"/>
    <n v="9.6774193548387108E-2"/>
    <n v="2100"/>
    <n v="210000"/>
    <n v="200"/>
    <n v="9.5238095238095233E-2"/>
    <s v="1, 4, 26 "/>
  </r>
  <r>
    <x v="1"/>
    <n v="32"/>
    <s v="SONIDO"/>
    <s v="Alquiler de sistema de sonido portátil de uso profesional, con potencia adecuada para espacios abiertos y actividades al aire libre, Potencia: Mínimo 300W RMS reales (preferiblemente 400W o más)_x000a__x000a_Conectividad: Bluetooth, entrada auxiliar (3.5 mm), USB, ranura para tarjeta SD_x000a__x000a_Micrófonos: Mínimo 2 micrófonos inalámbricos incluidos (tipo UHF o VHF)_x000a__x000a_Entradas adicionales: 2 entradas de micrófono con control independiente de volumen_x000a__x000a_Batería recargable: Autonomía mínima de 6 horas en uso continuo_x000a__x000a_Pantalla: Digital o LED para control de funciones_x000a__x000a_Rango de cobertura: Aprox. 100 a 150 personas en espacio abierto_x000a__x000a_Portabilidad: Manijas, ruedas o estructura tipo trolley para fácil transporte_x000a__x000a_Accesorios incluidos: Control remoto, cargador de batería, cables auxiliares_x000a_Nota: incluye montaje, desmonataje, transporte ida y regreso _x000a_Calidad de audio: Sonido claro y sin distorsión, ideal para voces y música ambiental"/>
    <n v="1"/>
    <s v="Unidad"/>
    <n v="2"/>
    <s v="dia"/>
    <m/>
    <m/>
    <m/>
    <m/>
    <m/>
    <m/>
    <n v="0"/>
    <n v="0"/>
    <n v="0"/>
    <n v="0"/>
    <m/>
    <n v="0"/>
    <n v="0"/>
    <n v="0"/>
    <n v="0"/>
    <m/>
    <n v="0"/>
    <n v="0"/>
    <n v="0"/>
    <n v="0"/>
    <m/>
    <n v="0"/>
    <n v="0"/>
    <n v="0"/>
    <n v="0"/>
    <m/>
    <n v="0"/>
    <n v="0"/>
    <n v="0"/>
    <n v="0"/>
    <m/>
    <n v="0"/>
    <n v="0"/>
    <n v="0"/>
    <n v="0"/>
    <m/>
    <n v="0"/>
    <n v="0"/>
    <n v="0"/>
    <n v="0"/>
    <m/>
    <n v="0"/>
    <n v="0"/>
    <n v="0"/>
    <n v="0"/>
    <m/>
    <n v="0"/>
    <n v="0"/>
    <n v="0"/>
    <n v="0"/>
    <m/>
    <n v="0"/>
    <n v="0"/>
    <n v="0"/>
    <n v="0"/>
    <n v="1500000"/>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n v="1500000"/>
    <n v="285000"/>
    <n v="1785000"/>
    <n v="3000000"/>
    <n v="3570000"/>
    <n v="1500000"/>
    <n v="285000"/>
    <n v="1785000"/>
    <n v="3000000"/>
    <n v="3570000"/>
    <m/>
    <n v="0"/>
    <n v="0"/>
    <n v="0"/>
    <n v="0"/>
    <m/>
    <m/>
    <m/>
    <m/>
    <m/>
    <n v="1500000"/>
    <n v="3000000"/>
    <n v="0"/>
    <n v="0"/>
    <n v="1500000"/>
    <n v="3000000"/>
    <n v="0"/>
    <n v="0"/>
    <s v="11, 33, 34"/>
  </r>
  <r>
    <x v="1"/>
    <n v="33"/>
    <s v="Apuesta artística folcor llanero"/>
    <s v="Disponer de presentación de agrupación llanera que contemple puesta en escena de entre 45-60 minutos; concertada para el día de Cena. Nota: el grupo artístico debe ser de la región."/>
    <n v="1"/>
    <s v="Jornada"/>
    <n v="1"/>
    <m/>
    <m/>
    <m/>
    <m/>
    <m/>
    <m/>
    <m/>
    <n v="0"/>
    <n v="0"/>
    <n v="0"/>
    <n v="0"/>
    <m/>
    <n v="0"/>
    <n v="0"/>
    <n v="0"/>
    <n v="0"/>
    <m/>
    <n v="0"/>
    <n v="0"/>
    <n v="0"/>
    <n v="0"/>
    <m/>
    <n v="0"/>
    <n v="0"/>
    <n v="0"/>
    <n v="0"/>
    <m/>
    <n v="0"/>
    <n v="0"/>
    <n v="0"/>
    <n v="0"/>
    <m/>
    <n v="0"/>
    <n v="0"/>
    <n v="0"/>
    <n v="0"/>
    <n v="30000"/>
    <n v="5700"/>
    <n v="35700"/>
    <n v="30000"/>
    <n v="357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25000"/>
    <n v="4750"/>
    <n v="29750"/>
    <n v="25000"/>
    <n v="29750"/>
    <n v="25000"/>
    <n v="4750"/>
    <n v="29750"/>
    <n v="25000"/>
    <n v="29750"/>
    <m/>
    <n v="0"/>
    <n v="0"/>
    <n v="0"/>
    <n v="0"/>
    <m/>
    <n v="0"/>
    <n v="0"/>
    <n v="0"/>
    <n v="0"/>
    <m/>
    <n v="0"/>
    <n v="0"/>
    <n v="0"/>
    <n v="0"/>
    <m/>
    <n v="0"/>
    <n v="0"/>
    <n v="0"/>
    <n v="0"/>
    <m/>
    <n v="0"/>
    <n v="0"/>
    <n v="0"/>
    <n v="0"/>
    <m/>
    <n v="0"/>
    <n v="0"/>
    <n v="0"/>
    <n v="0"/>
    <m/>
    <n v="0"/>
    <n v="0"/>
    <n v="0"/>
    <n v="0"/>
    <m/>
    <n v="0"/>
    <n v="0"/>
    <n v="0"/>
    <n v="0"/>
    <m/>
    <m/>
    <m/>
    <m/>
    <m/>
    <n v="26666.666666666668"/>
    <n v="26666.666666666668"/>
    <n v="2357.0226039551585"/>
    <n v="8.8388347648318447E-2"/>
    <n v="25000"/>
    <n v="25000"/>
    <n v="2357.0226039551585"/>
    <n v="9.4280904158206336E-2"/>
    <s v="7, 26, 27"/>
  </r>
  <r>
    <x v="1"/>
    <n v="34"/>
    <s v="Manillas tipo de ingreso"/>
    <s v="Manilla de seguridad pen papel Tyvek para eventos con autoadecible en una de las puntas (valor por paquete de 80 y/o 100 unidades)"/>
    <n v="110"/>
    <s v="Unidad"/>
    <n v="1"/>
    <m/>
    <m/>
    <m/>
    <m/>
    <m/>
    <m/>
    <m/>
    <n v="0"/>
    <n v="0"/>
    <n v="0"/>
    <n v="0"/>
    <m/>
    <n v="0"/>
    <n v="0"/>
    <n v="0"/>
    <n v="0"/>
    <m/>
    <n v="0"/>
    <n v="0"/>
    <n v="0"/>
    <n v="0"/>
    <m/>
    <n v="0"/>
    <n v="0"/>
    <n v="0"/>
    <n v="0"/>
    <m/>
    <n v="0"/>
    <n v="0"/>
    <n v="0"/>
    <n v="0"/>
    <n v="150"/>
    <n v="28.5"/>
    <n v="178.5"/>
    <n v="16500"/>
    <n v="19635"/>
    <m/>
    <n v="0"/>
    <n v="0"/>
    <n v="0"/>
    <n v="0"/>
    <m/>
    <n v="0"/>
    <n v="0"/>
    <n v="0"/>
    <n v="0"/>
    <m/>
    <n v="0"/>
    <n v="0"/>
    <n v="0"/>
    <n v="0"/>
    <m/>
    <n v="0"/>
    <n v="0"/>
    <n v="0"/>
    <n v="0"/>
    <m/>
    <n v="0"/>
    <n v="0"/>
    <n v="0"/>
    <n v="0"/>
    <m/>
    <n v="0"/>
    <n v="0"/>
    <n v="0"/>
    <n v="0"/>
    <m/>
    <m/>
    <m/>
    <m/>
    <m/>
    <m/>
    <m/>
    <m/>
    <m/>
    <m/>
    <m/>
    <m/>
    <m/>
    <m/>
    <m/>
    <m/>
    <m/>
    <m/>
    <m/>
    <m/>
    <m/>
    <n v="0"/>
    <n v="0"/>
    <n v="0"/>
    <n v="0"/>
    <n v="168"/>
    <n v="31.92"/>
    <n v="199.92000000000002"/>
    <n v="18480"/>
    <n v="21991.200000000001"/>
    <n v="126"/>
    <n v="23.94"/>
    <n v="149.94"/>
    <n v="13860"/>
    <n v="16493.400000000001"/>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48"/>
    <n v="16280"/>
    <n v="17.204650534085253"/>
    <n v="0.11624763874381928"/>
    <n v="150"/>
    <n v="16500"/>
    <n v="17.204650534085253"/>
    <n v="0.11469767022723502"/>
    <s v="6, 18, 19"/>
  </r>
  <r>
    <x v="1"/>
    <n v="35"/>
    <s v="Plan de contingencia"/>
    <s v="Plan de contingencia, Duración de 2 dias, Brigada contra incendio, punto médico."/>
    <n v="1"/>
    <s v="Jornada"/>
    <n v="1"/>
    <m/>
    <m/>
    <m/>
    <m/>
    <m/>
    <m/>
    <m/>
    <n v="0"/>
    <n v="0"/>
    <n v="0"/>
    <n v="0"/>
    <m/>
    <n v="0"/>
    <n v="0"/>
    <n v="0"/>
    <n v="0"/>
    <m/>
    <n v="0"/>
    <n v="0"/>
    <n v="0"/>
    <n v="0"/>
    <m/>
    <n v="0"/>
    <n v="0"/>
    <n v="0"/>
    <n v="0"/>
    <m/>
    <n v="0"/>
    <n v="0"/>
    <n v="0"/>
    <n v="0"/>
    <m/>
    <n v="0"/>
    <n v="0"/>
    <n v="0"/>
    <n v="0"/>
    <n v="5500000"/>
    <n v="1045000"/>
    <n v="6545000"/>
    <n v="5500000"/>
    <n v="654500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n v="4000000"/>
    <n v="760000"/>
    <n v="4760000"/>
    <n v="4000000"/>
    <n v="4760000"/>
    <n v="5000000"/>
    <n v="950000"/>
    <n v="5950000"/>
    <n v="5000000"/>
    <n v="5950000"/>
    <m/>
    <n v="0"/>
    <n v="0"/>
    <n v="0"/>
    <n v="0"/>
    <m/>
    <n v="0"/>
    <n v="0"/>
    <n v="0"/>
    <n v="0"/>
    <m/>
    <n v="0"/>
    <n v="0"/>
    <n v="0"/>
    <n v="0"/>
    <m/>
    <n v="0"/>
    <n v="0"/>
    <n v="0"/>
    <n v="0"/>
    <m/>
    <n v="0"/>
    <n v="0"/>
    <n v="0"/>
    <n v="0"/>
    <m/>
    <n v="0"/>
    <n v="0"/>
    <n v="0"/>
    <n v="0"/>
    <m/>
    <n v="0"/>
    <n v="0"/>
    <n v="0"/>
    <n v="0"/>
    <m/>
    <n v="0"/>
    <n v="0"/>
    <n v="0"/>
    <n v="0"/>
    <m/>
    <m/>
    <m/>
    <m/>
    <m/>
    <n v="4833333.333333333"/>
    <n v="4833333.333333333"/>
    <n v="623609.56446232356"/>
    <n v="0.12902266850944627"/>
    <n v="5000000"/>
    <n v="5000000"/>
    <n v="623609.56446232356"/>
    <n v="0.12472191289246472"/>
    <s v="7, 26, 27"/>
  </r>
  <r>
    <x v="2"/>
    <n v="36"/>
    <s v="Micrófonos inalámbricos adicionales"/>
    <s v="Alquiler de Micrófonos de mano tipo UHF compatibles con el sistema de sonido principal Alcance mínimo 30 metros, frecuencia estable, con pilas o baterías recargables incluidas. "/>
    <n v="2"/>
    <s v="Unidad"/>
    <n v="1"/>
    <s v="dia"/>
    <m/>
    <m/>
    <m/>
    <m/>
    <m/>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n v="150000"/>
    <n v="28500"/>
    <n v="178500"/>
    <n v="300000"/>
    <n v="357000"/>
    <m/>
    <n v="0"/>
    <n v="0"/>
    <n v="0"/>
    <n v="0"/>
    <n v="150000"/>
    <n v="28500"/>
    <n v="178500"/>
    <n v="300000"/>
    <n v="357000"/>
    <n v="150000"/>
    <n v="28500"/>
    <n v="178500"/>
    <n v="300000"/>
    <n v="357000"/>
    <m/>
    <n v="0"/>
    <n v="0"/>
    <n v="0"/>
    <n v="0"/>
    <m/>
    <m/>
    <m/>
    <m/>
    <m/>
    <n v="150000"/>
    <n v="300000"/>
    <n v="0"/>
    <n v="0"/>
    <n v="150000"/>
    <n v="300000"/>
    <n v="0"/>
    <n v="0"/>
    <s v="31, 33, 34"/>
  </r>
  <r>
    <x v="2"/>
    <n v="37"/>
    <s v="Pendones o banners"/>
    <s v="Pendón vertical: impresión en Lona Banner policromía 13 onzas impreso a full color tamaño de 90x140m con estructura en araña (diseño estregado por el área de prensa de la Alcaldía Local)."/>
    <n v="3"/>
    <s v="Unidad"/>
    <n v="1"/>
    <m/>
    <m/>
    <m/>
    <m/>
    <m/>
    <m/>
    <m/>
    <n v="0"/>
    <n v="0"/>
    <n v="0"/>
    <n v="0"/>
    <m/>
    <n v="0"/>
    <n v="0"/>
    <n v="0"/>
    <n v="0"/>
    <m/>
    <n v="0"/>
    <n v="0"/>
    <n v="0"/>
    <n v="0"/>
    <m/>
    <n v="0"/>
    <n v="0"/>
    <n v="0"/>
    <n v="0"/>
    <n v="140000"/>
    <n v="26600"/>
    <n v="166600"/>
    <n v="420000"/>
    <n v="499800"/>
    <n v="180000"/>
    <n v="34200"/>
    <n v="214200"/>
    <n v="540000"/>
    <n v="642600"/>
    <m/>
    <n v="0"/>
    <n v="0"/>
    <n v="0"/>
    <n v="0"/>
    <m/>
    <n v="0"/>
    <n v="0"/>
    <n v="0"/>
    <n v="0"/>
    <m/>
    <n v="0"/>
    <n v="0"/>
    <n v="0"/>
    <n v="0"/>
    <m/>
    <n v="0"/>
    <n v="0"/>
    <n v="0"/>
    <n v="0"/>
    <m/>
    <n v="0"/>
    <n v="0"/>
    <n v="0"/>
    <n v="0"/>
    <m/>
    <n v="0"/>
    <n v="0"/>
    <n v="0"/>
    <n v="0"/>
    <m/>
    <m/>
    <m/>
    <m/>
    <m/>
    <m/>
    <m/>
    <m/>
    <m/>
    <m/>
    <m/>
    <m/>
    <m/>
    <m/>
    <m/>
    <m/>
    <m/>
    <m/>
    <m/>
    <m/>
    <n v="220000"/>
    <n v="41800"/>
    <n v="261800"/>
    <n v="660000"/>
    <n v="785400"/>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80000"/>
    <n v="540000"/>
    <n v="32659.863237109039"/>
    <n v="0.18144368465060579"/>
    <n v="180000"/>
    <n v="540000"/>
    <n v="32659.863237109039"/>
    <n v="0.18144368465060579"/>
    <s v="5, 6, 17"/>
  </r>
  <r>
    <x v="2"/>
    <n v="38"/>
    <s v="SILLAS"/>
    <s v="Alquiler Silla plástica blanca sin brazos, con medidas de 48 ancho, 48 largo, 88 alto"/>
    <n v="200"/>
    <s v="Unidad"/>
    <n v="1"/>
    <s v="dia"/>
    <m/>
    <m/>
    <m/>
    <m/>
    <m/>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n v="2000"/>
    <n v="380"/>
    <n v="2380"/>
    <n v="400000"/>
    <n v="476000"/>
    <n v="1850"/>
    <n v="351.5"/>
    <n v="2201.5"/>
    <n v="370000"/>
    <n v="440300"/>
    <n v="2500"/>
    <n v="475"/>
    <n v="2975"/>
    <n v="500000"/>
    <n v="595000"/>
    <m/>
    <n v="0"/>
    <n v="0"/>
    <n v="0"/>
    <n v="0"/>
    <m/>
    <n v="0"/>
    <n v="0"/>
    <n v="0"/>
    <n v="0"/>
    <m/>
    <m/>
    <m/>
    <m/>
    <m/>
    <n v="2116.6666666666665"/>
    <n v="423333.33333333331"/>
    <n v="277.88886667555113"/>
    <n v="0.13128607874435488"/>
    <n v="2000"/>
    <n v="400000"/>
    <n v="277.88886667555113"/>
    <n v="0.13894443333777556"/>
    <s v="31, 32, 33"/>
  </r>
  <r>
    <x v="2"/>
    <n v="39"/>
    <s v="Mesa plegable"/>
    <s v="Alquiler de mesa de plegable portátil en Polipropileno (base en estructura Metálica en tubo cal. 18) con medida 1,80 x74 x74 m."/>
    <n v="3"/>
    <s v="Unidad"/>
    <n v="1"/>
    <s v="dia"/>
    <m/>
    <m/>
    <m/>
    <m/>
    <m/>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n v="90000"/>
    <n v="17100"/>
    <n v="107100"/>
    <n v="270000"/>
    <n v="321300"/>
    <n v="75000"/>
    <n v="14250"/>
    <n v="89250"/>
    <n v="225000"/>
    <n v="267750"/>
    <n v="65000"/>
    <n v="12350"/>
    <n v="77350"/>
    <n v="195000"/>
    <n v="232050"/>
    <m/>
    <n v="0"/>
    <n v="0"/>
    <n v="0"/>
    <n v="0"/>
    <m/>
    <n v="0"/>
    <n v="0"/>
    <n v="0"/>
    <n v="0"/>
    <m/>
    <m/>
    <m/>
    <m/>
    <m/>
    <n v="76666.666666666672"/>
    <n v="230000"/>
    <n v="10274.023338281628"/>
    <n v="0.13400900006454297"/>
    <n v="75000"/>
    <n v="225000"/>
    <n v="10274.023338281628"/>
    <n v="0.13698697784375505"/>
    <s v="31, 32, 33"/>
  </r>
  <r>
    <x v="2"/>
    <n v="40"/>
    <s v="Galería de arte "/>
    <s v="Fotografía: Impresa en papel fotográfico profesional (260 g/m²), acabado mate o satinado. Tintas pigmentadas de calidad archivística, resistentes a rayos UV y humedad. (10 unidades)_x000a__x000a_Marco: Estructura de madera sólida inmunizada (pino, roble u otra), tratada por autoclave con preservantes contra hongos e insectos. Secciones de 5 cm x 2,5 cm. Acabado con barniz al agua o poliuretano transparente. (10 unidades)_x000a__x000a_Vidrio protector: Vidrio flotado de 3 mm de espesor, opcional antirreflejo o con filtro UV. Asegurado mediante rebaje interno en el marco y sujetadores metálicos. (10 unidades)_x000a__x000a_Respaldo:MDF de 3 mm o backing foam sellado, con protección contra humedad. Sistema de sujeción reforzado, apto para transporte. (10 unidades)_x000a__x000a_Sistema de soporte autónomo: Estructura vertical autoportante integrada al marco o acoplada desde la parte trasera, fabricada en metal tubular o madera reforzada. Incluye base con ruedas giratorias de alta resistencia (tipo industrial), mínimo 4 unidades, Material: goma termoplástica o poliuretano. Diámetro: 50–75 mm. Al menos 2 ruedas con frenos de bloqueo para fijación segura durante la exhibición. Altura total del sistema: 1,60 m aprox., incluyendo la base móvil."/>
    <n v="10"/>
    <s v="Unidad"/>
    <n v="1"/>
    <m/>
    <m/>
    <m/>
    <m/>
    <m/>
    <m/>
    <n v="700000"/>
    <n v="133000"/>
    <n v="833000"/>
    <n v="7000000"/>
    <n v="8330000"/>
    <m/>
    <n v="0"/>
    <n v="0"/>
    <n v="0"/>
    <n v="0"/>
    <m/>
    <n v="0"/>
    <n v="0"/>
    <n v="0"/>
    <n v="0"/>
    <n v="765000"/>
    <n v="145350"/>
    <n v="910350"/>
    <n v="7650000"/>
    <n v="9103500"/>
    <m/>
    <n v="0"/>
    <n v="0"/>
    <n v="0"/>
    <n v="0"/>
    <m/>
    <n v="0"/>
    <n v="0"/>
    <n v="0"/>
    <n v="0"/>
    <m/>
    <n v="0"/>
    <n v="0"/>
    <n v="0"/>
    <n v="0"/>
    <m/>
    <n v="0"/>
    <n v="0"/>
    <n v="0"/>
    <n v="0"/>
    <m/>
    <m/>
    <m/>
    <m/>
    <m/>
    <n v="670000"/>
    <n v="127300"/>
    <n v="797300"/>
    <n v="6700000"/>
    <n v="797300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711666.66666666663"/>
    <n v="7116666.666666666"/>
    <n v="39651.257511234398"/>
    <n v="5.5716052708994476E-2"/>
    <n v="700000"/>
    <n v="7000000"/>
    <n v="39651.257511234398"/>
    <n v="5.6644653587477715E-2"/>
    <s v="1, 4, 10"/>
  </r>
  <r>
    <x v="2"/>
    <n v="41"/>
    <s v="Refrigerio "/>
    <s v="Lechona para 100 personas. Plato de lechona con arepa, piel de cerdo. Que cumpla con las normas de Bioseguridad - Empacado (evitando el plástico de un sólo uso), "/>
    <n v="110"/>
    <s v="Unidad"/>
    <n v="1"/>
    <s v="dias  "/>
    <m/>
    <m/>
    <m/>
    <m/>
    <m/>
    <n v="25000"/>
    <n v="4750"/>
    <n v="29750"/>
    <n v="2750000"/>
    <n v="3272500"/>
    <m/>
    <n v="0"/>
    <n v="0"/>
    <n v="0"/>
    <n v="0"/>
    <m/>
    <n v="0"/>
    <n v="0"/>
    <n v="0"/>
    <n v="0"/>
    <n v="14500"/>
    <n v="2755"/>
    <n v="17255"/>
    <n v="1595000"/>
    <n v="1898050"/>
    <m/>
    <n v="0"/>
    <n v="0"/>
    <n v="0"/>
    <n v="0"/>
    <m/>
    <n v="0"/>
    <n v="0"/>
    <n v="0"/>
    <n v="0"/>
    <m/>
    <n v="0"/>
    <n v="0"/>
    <n v="0"/>
    <n v="0"/>
    <m/>
    <n v="0"/>
    <n v="0"/>
    <n v="0"/>
    <n v="0"/>
    <n v="15000"/>
    <n v="2850"/>
    <n v="17850"/>
    <n v="1500000"/>
    <n v="1785000"/>
    <m/>
    <m/>
    <m/>
    <m/>
    <m/>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8166.666666666668"/>
    <n v="1998333.3333333335"/>
    <n v="4836.2060428489694"/>
    <n v="0.26621317667058547"/>
    <n v="15000"/>
    <n v="1650000"/>
    <n v="4836.2060428489694"/>
    <n v="0.3224137361899313"/>
    <s v="23, 25, 24"/>
  </r>
  <r>
    <x v="2"/>
    <n v="42"/>
    <s v="Botella de gaseosa"/>
    <s v="Bebida gaseosa de 500 ml, debidamente embotellada, para 100 personas, envase tetra pack y/o botella plástica desechable biodegradable)"/>
    <n v="110"/>
    <s v="Unidad"/>
    <n v="1"/>
    <m/>
    <m/>
    <m/>
    <m/>
    <m/>
    <m/>
    <n v="7000"/>
    <n v="1330"/>
    <n v="8330"/>
    <n v="770000"/>
    <n v="916300"/>
    <m/>
    <n v="0"/>
    <n v="0"/>
    <n v="0"/>
    <n v="0"/>
    <m/>
    <n v="0"/>
    <n v="0"/>
    <n v="0"/>
    <n v="0"/>
    <m/>
    <n v="0"/>
    <n v="0"/>
    <n v="0"/>
    <n v="0"/>
    <m/>
    <n v="0"/>
    <n v="0"/>
    <n v="0"/>
    <n v="0"/>
    <m/>
    <n v="0"/>
    <n v="0"/>
    <n v="0"/>
    <n v="0"/>
    <m/>
    <n v="0"/>
    <n v="0"/>
    <n v="0"/>
    <n v="0"/>
    <m/>
    <n v="0"/>
    <n v="0"/>
    <n v="0"/>
    <n v="0"/>
    <n v="5500"/>
    <n v="1045"/>
    <n v="6545"/>
    <n v="550000"/>
    <n v="654500"/>
    <n v="8900"/>
    <n v="1691"/>
    <n v="10591"/>
    <n v="890000"/>
    <n v="105910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7133.333333333333"/>
    <n v="784666.66666666663"/>
    <n v="1391.2424503139471"/>
    <n v="0.1950339883617683"/>
    <n v="7000"/>
    <n v="770000"/>
    <n v="1391.2424503139471"/>
    <n v="0.19874892147342102"/>
    <s v="1, 9, 10"/>
  </r>
  <r>
    <x v="2"/>
    <n v="43"/>
    <s v="Hidratación  "/>
    <s v="Botellas individuales de agua potable de 100 mililitros, selladas y listas para el consumo, envase tetra pack y/o botella plástica desechable biodegradable)"/>
    <n v="110"/>
    <s v="Unidad"/>
    <n v="1"/>
    <m/>
    <m/>
    <m/>
    <m/>
    <m/>
    <m/>
    <n v="2300"/>
    <n v="437"/>
    <n v="2737"/>
    <n v="253000"/>
    <n v="301070"/>
    <m/>
    <n v="0"/>
    <n v="0"/>
    <n v="0"/>
    <n v="0"/>
    <m/>
    <n v="0"/>
    <n v="0"/>
    <n v="0"/>
    <n v="0"/>
    <n v="1900"/>
    <n v="361"/>
    <n v="2261"/>
    <n v="209000"/>
    <n v="248710"/>
    <m/>
    <n v="0"/>
    <n v="0"/>
    <n v="0"/>
    <n v="0"/>
    <m/>
    <n v="0"/>
    <n v="0"/>
    <n v="0"/>
    <n v="0"/>
    <m/>
    <n v="0"/>
    <n v="0"/>
    <n v="0"/>
    <n v="0"/>
    <m/>
    <n v="0"/>
    <n v="0"/>
    <n v="0"/>
    <n v="0"/>
    <m/>
    <m/>
    <m/>
    <m/>
    <m/>
    <m/>
    <m/>
    <m/>
    <m/>
    <m/>
    <m/>
    <n v="0"/>
    <n v="0"/>
    <n v="0"/>
    <n v="0"/>
    <m/>
    <n v="0"/>
    <n v="0"/>
    <n v="0"/>
    <n v="0"/>
    <m/>
    <m/>
    <m/>
    <m/>
    <m/>
    <m/>
    <m/>
    <m/>
    <m/>
    <m/>
    <m/>
    <m/>
    <m/>
    <m/>
    <m/>
    <m/>
    <m/>
    <m/>
    <m/>
    <m/>
    <m/>
    <m/>
    <m/>
    <m/>
    <m/>
    <m/>
    <m/>
    <m/>
    <m/>
    <m/>
    <m/>
    <m/>
    <m/>
    <m/>
    <m/>
    <m/>
    <n v="0"/>
    <n v="0"/>
    <n v="0"/>
    <n v="0"/>
    <m/>
    <n v="0"/>
    <n v="0"/>
    <n v="0"/>
    <n v="0"/>
    <m/>
    <n v="0"/>
    <n v="0"/>
    <n v="0"/>
    <n v="0"/>
    <m/>
    <n v="0"/>
    <n v="0"/>
    <n v="0"/>
    <n v="0"/>
    <m/>
    <n v="0"/>
    <n v="0"/>
    <n v="0"/>
    <n v="0"/>
    <m/>
    <n v="0"/>
    <n v="0"/>
    <n v="0"/>
    <n v="0"/>
    <n v="2000"/>
    <n v="380"/>
    <n v="2380"/>
    <n v="220000"/>
    <n v="261800"/>
    <m/>
    <n v="0"/>
    <n v="0"/>
    <n v="0"/>
    <n v="0"/>
    <m/>
    <n v="0"/>
    <n v="0"/>
    <n v="0"/>
    <n v="0"/>
    <m/>
    <n v="0"/>
    <n v="0"/>
    <n v="0"/>
    <n v="0"/>
    <m/>
    <n v="0"/>
    <n v="0"/>
    <n v="0"/>
    <n v="0"/>
    <m/>
    <n v="0"/>
    <n v="0"/>
    <n v="0"/>
    <n v="0"/>
    <m/>
    <n v="0"/>
    <n v="0"/>
    <n v="0"/>
    <n v="0"/>
    <m/>
    <n v="0"/>
    <n v="0"/>
    <n v="0"/>
    <n v="0"/>
    <m/>
    <n v="0"/>
    <n v="0"/>
    <n v="0"/>
    <n v="0"/>
    <m/>
    <n v="0"/>
    <n v="0"/>
    <n v="0"/>
    <n v="0"/>
    <m/>
    <m/>
    <m/>
    <m/>
    <m/>
    <n v="2066.6666666666665"/>
    <n v="227333.33333333331"/>
    <n v="200"/>
    <n v="9.6774193548387108E-2"/>
    <n v="2100"/>
    <n v="231000"/>
    <n v="200"/>
    <n v="9.5238095238095233E-2"/>
    <s v="1, 4, 26 "/>
  </r>
  <r>
    <x v="2"/>
    <n v="47"/>
    <s v="Montaje para evento Conmemoración"/>
    <s v="1. Prestación de servicios de Audio: 2 cabinas de 500 mhz de sonido RCF con trípode, 1 consola de audio midas 32 canales, 1 Subwoofer, cableado de energía, 2 micrófonos inalámbricos. con personal: 1 Ingeniero de Sonido._x000a_2. Carpa tipo Hangar: 8x8. con laterales, para equipos._x000a_3. Carpa: Alquiler de carpa tradicional aguas 6*6 con laterales. Para equipos y segunda carpa para electricidad._x000a_4. Carpa: Alquiler de carpa para Eventos 10x20 Pies con 6 Paredes Laterales Extraíbles, para montar Museo artistico._x000a_5. Tarima: configuración de 4 mts de largo por 4 mts de ancho y 0,40mts dealtura (incluye montaje y desmontaje). Debe contar con faldon y escalera_x000a_6. Planta eléctrica 75 kva con su respectivo cableado._x000a_8. Transporte, montaje, desmontaje de evento, pruebas técnicas y pruebas de sonido._x000a_Nota: El Fondo de Desarrollo suministrará por medio de cronograma al operador fecha, hora y lugar de las actividades, el operador deberá prever la duración del montaje de equipos, para dar inicio del evento a la hora acordada. El montaje debe quedar listo antes de la hora de inicio del evento._x000a_Nota. en caso de no suministrar uno o varios de los ítems que conforman el ítem global, se entenderá como un incumplimiento total del ítem y no se reconocerá el pago general."/>
    <n v="1"/>
    <s v="Unidad"/>
    <n v="1"/>
    <m/>
    <m/>
    <m/>
    <m/>
    <m/>
    <m/>
    <n v="24500000"/>
    <n v="4655000"/>
    <n v="29155000"/>
    <n v="24500000"/>
    <n v="29155000"/>
    <m/>
    <n v="0"/>
    <n v="0"/>
    <n v="0"/>
    <n v="0"/>
    <m/>
    <n v="0"/>
    <n v="0"/>
    <n v="0"/>
    <n v="0"/>
    <n v="17500000"/>
    <n v="3325000"/>
    <n v="20825000"/>
    <n v="17500000"/>
    <n v="20825000"/>
    <m/>
    <n v="0"/>
    <n v="0"/>
    <n v="0"/>
    <n v="0"/>
    <m/>
    <n v="0"/>
    <n v="0"/>
    <n v="0"/>
    <n v="0"/>
    <m/>
    <n v="0"/>
    <n v="0"/>
    <n v="0"/>
    <n v="0"/>
    <m/>
    <n v="0"/>
    <n v="0"/>
    <n v="0"/>
    <n v="0"/>
    <n v="16000000"/>
    <n v="3040000"/>
    <n v="19040000"/>
    <n v="16000000"/>
    <n v="19040000"/>
    <n v="23000000"/>
    <n v="4370000"/>
    <n v="27370000"/>
    <n v="23000000"/>
    <n v="2737000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8833333.333333332"/>
    <n v="18833333.333333332"/>
    <n v="3009245.014211298"/>
    <n v="0.15978292110856451"/>
    <n v="17500000"/>
    <n v="17500000"/>
    <n v="3009245.014211298"/>
    <n v="0.17195685795493132"/>
    <s v="4,9,10"/>
  </r>
  <r>
    <x v="2"/>
    <n v="48"/>
    <s v="Coordinador Logístico"/>
    <s v="Profesional en áreas sociales, logísticas o afines Mínimo 3 años en coordinación de eventos comunitarios o con enfoque de derechos"/>
    <n v="1"/>
    <s v="Unidad"/>
    <n v="1"/>
    <s v="dia"/>
    <n v="223256.3305322126"/>
    <n v="42418.702801120395"/>
    <n v="265675.03333333298"/>
    <n v="223256.3305322126"/>
    <n v="265675.03333333298"/>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223256.3305322126"/>
    <n v="223256.3305322126"/>
    <n v="0"/>
    <m/>
    <n v="223256.3305322126"/>
    <n v="223256.3305322126"/>
    <n v="0"/>
    <m/>
    <s v="Resolución 1124 Por medio de la cual se adopta la Tabla de honorarios para la contratación de personas naturales por Prestación de servicios profesionales y de apoyo a la gestión."/>
  </r>
  <r>
    <x v="2"/>
    <n v="49"/>
    <s v="Diseñador Gráfico / Comunicador Visual"/>
    <s v="Profesional en diseño gráfico, comunicación visual o afines Mínimo 2 años en diseño de identidad visual y piezas para proyectos sociales"/>
    <n v="1"/>
    <s v="Unidad"/>
    <n v="1"/>
    <s v="Mes"/>
    <n v="4735294.9579831939"/>
    <n v="899706.0420168069"/>
    <n v="5635001.0000000009"/>
    <n v="4735294.9579831939"/>
    <n v="5635001.0000000009"/>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735294.9579831939"/>
    <n v="4735294.9579831939"/>
    <n v="0"/>
    <m/>
    <n v="4735294.9579831939"/>
    <n v="4735294.9579831939"/>
    <n v="0"/>
    <m/>
    <s v="Resolución 1124 Por medio de la cual se adopta la Tabla de honorarios para la contratación de personas naturales por Prestación de servicios profesionales y de apoyo a la gestión."/>
  </r>
  <r>
    <x v="2"/>
    <n v="50"/>
    <s v="Apoyo logístico "/>
    <s v="Estudios de educación básica primaría o título de bachiller. El o la postulada debe pertenecer a la población víctima de la localidad de Engativá. Sin experiencia "/>
    <n v="10"/>
    <s v="Unidad"/>
    <n v="1"/>
    <s v="dia"/>
    <n v="43137.254901960761"/>
    <n v="8196.0784313725453"/>
    <n v="51333.333333333307"/>
    <n v="431372.5490196076"/>
    <n v="513333.33333333308"/>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43137.254901960761"/>
    <n v="431372.5490196076"/>
    <n v="0"/>
    <m/>
    <n v="43137.254901960761"/>
    <n v="431372.5490196076"/>
    <n v="0"/>
    <m/>
    <s v="Resolución 1124 Por medio de la cual se adopta la Tabla de honorarios para la contratación de personas naturales por Prestación de servicios profesionales y de apoyo a la gestión."/>
  </r>
  <r>
    <x v="2"/>
    <n v="51"/>
    <s v="Maestro/a de Ceremonias"/>
    <s v="Profesional o técnico en comunicación o artes escénicas, Mínimo 1 año en conducción de eventos culturales o sociales,"/>
    <n v="1"/>
    <s v="Unidad"/>
    <n v="1"/>
    <s v="dia"/>
    <n v="137731.12044817899"/>
    <n v="26168.912885154008"/>
    <n v="163900.03333333301"/>
    <n v="137731.12044817899"/>
    <n v="163900.03333333301"/>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37731.12044817899"/>
    <n v="137731.12044817899"/>
    <n v="0"/>
    <m/>
    <n v="137731.12044817899"/>
    <n v="137731.12044817899"/>
    <n v="0"/>
    <m/>
    <s v="Resolución 1124 Por medio de la cual se adopta la Tabla de honorarios para la contratación de personas naturales por Prestación de servicios profesionales y de apoyo a la gestión."/>
  </r>
  <r>
    <x v="2"/>
    <n v="52"/>
    <s v="Técnico de sonido"/>
    <s v="Técnico en producción de sonido o áreas afines 1 año operando sonido para eventos en vivo1"/>
    <n v="1"/>
    <s v="Unidad"/>
    <n v="1"/>
    <s v="dia"/>
    <n v="98039.243697478989"/>
    <n v="18627.456302521008"/>
    <n v="116666.7"/>
    <n v="98039.243697478989"/>
    <n v="116666.7"/>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98039.243697478989"/>
    <n v="98039.243697478989"/>
    <n v="0"/>
    <m/>
    <n v="98039.243697478989"/>
    <n v="98039.243697478989"/>
    <n v="0"/>
    <m/>
    <s v="Resolución 1124 Por medio de la cual se adopta la Tabla de honorarios para la contratación de personas naturales por Prestación de servicios profesionales y de apoyo a la gestión."/>
  </r>
  <r>
    <x v="2"/>
    <n v="53"/>
    <s v="Agrupaciones o artistas comunitarios"/>
    <s v="Grupos No requiere título formal (experiencia comprobable) Mínimo 1 año en presentaciones artísticas con enfoque comunitario o social"/>
    <n v="2"/>
    <s v="Unidad"/>
    <n v="1"/>
    <s v="dia"/>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n v="840336.13445378153"/>
    <n v="159663.8655462185"/>
    <n v="1000000"/>
    <n v="1680672.2689075631"/>
    <n v="2000000"/>
    <n v="1500000"/>
    <n v="285000"/>
    <n v="1785000"/>
    <n v="3000000"/>
    <n v="3570000"/>
    <n v="2500000"/>
    <n v="475000"/>
    <n v="2975000"/>
    <n v="5000000"/>
    <n v="5950000"/>
    <m/>
    <n v="0"/>
    <n v="0"/>
    <n v="0"/>
    <n v="0"/>
    <m/>
    <n v="0"/>
    <n v="0"/>
    <n v="0"/>
    <n v="0"/>
    <m/>
    <n v="0"/>
    <n v="0"/>
    <n v="0"/>
    <n v="0"/>
    <m/>
    <n v="0"/>
    <n v="0"/>
    <n v="0"/>
    <n v="0"/>
    <m/>
    <n v="0"/>
    <n v="0"/>
    <n v="0"/>
    <n v="0"/>
    <m/>
    <m/>
    <m/>
    <m/>
    <m/>
    <n v="1613445.3781512603"/>
    <n v="3226890.7563025206"/>
    <n v="682287.04957071505"/>
    <n v="0.42287582759851616"/>
    <n v="1500000"/>
    <n v="3000000"/>
    <n v="682287.04957071505"/>
    <n v="0.4548580330471434"/>
    <s v="28, 29, 30"/>
  </r>
  <r>
    <x v="2"/>
    <n v="54"/>
    <s v="Facilitador de acto simbólico"/>
    <s v="Profesional o líder comunitario con experiencia en enfoque psicosocial_x000a_Nota: Debe pertenecer a la población víctima de la localidad de Engativá. Mínimo 2 años en trabajo con víctimas del conflicto"/>
    <n v="1"/>
    <s v="Unidad"/>
    <n v="1"/>
    <s v="dia"/>
    <n v="157843.16526610672"/>
    <n v="29990.201400560276"/>
    <n v="187833.36666666699"/>
    <n v="157843.16526610672"/>
    <n v="187833.36666666699"/>
    <m/>
    <n v="0"/>
    <n v="0"/>
    <n v="0"/>
    <n v="0"/>
    <m/>
    <n v="0"/>
    <n v="0"/>
    <n v="0"/>
    <n v="0"/>
    <m/>
    <n v="0"/>
    <n v="0"/>
    <n v="0"/>
    <n v="0"/>
    <m/>
    <n v="0"/>
    <n v="0"/>
    <n v="0"/>
    <n v="0"/>
    <m/>
    <n v="0"/>
    <n v="0"/>
    <n v="0"/>
    <n v="0"/>
    <m/>
    <n v="0"/>
    <n v="0"/>
    <n v="0"/>
    <n v="0"/>
    <m/>
    <n v="0"/>
    <n v="0"/>
    <n v="0"/>
    <n v="0"/>
    <m/>
    <m/>
    <m/>
    <m/>
    <m/>
    <m/>
    <n v="0"/>
    <n v="0"/>
    <n v="0"/>
    <n v="0"/>
    <m/>
    <n v="0"/>
    <n v="0"/>
    <n v="0"/>
    <n v="0"/>
    <m/>
    <n v="0"/>
    <n v="0"/>
    <n v="0"/>
    <n v="0"/>
    <m/>
    <n v="0"/>
    <n v="0"/>
    <n v="0"/>
    <n v="0"/>
    <m/>
    <m/>
    <m/>
    <m/>
    <m/>
    <m/>
    <m/>
    <m/>
    <m/>
    <m/>
    <m/>
    <m/>
    <m/>
    <m/>
    <m/>
    <m/>
    <m/>
    <m/>
    <m/>
    <m/>
    <m/>
    <m/>
    <m/>
    <m/>
    <m/>
    <m/>
    <m/>
    <m/>
    <m/>
    <m/>
    <m/>
    <m/>
    <m/>
    <m/>
    <m/>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n v="0"/>
    <n v="0"/>
    <n v="0"/>
    <n v="0"/>
    <m/>
    <m/>
    <m/>
    <m/>
    <m/>
    <n v="157843.16526610672"/>
    <n v="157843.16526610672"/>
    <n v="0"/>
    <m/>
    <n v="157843.16526610672"/>
    <n v="157843.16526610672"/>
    <n v="0"/>
    <m/>
    <s v="Resolución 1124 Por medio de la cual se adopta la Tabla de honorarios para la contratación de personas naturales por Prestación de servicios profesionales y de apoyo a la gestió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9788DB5-249C-4930-B95D-CAAAF685AC2C}" name="TablaDinámica1"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7" firstHeaderRow="1" firstDataRow="1" firstDataCol="1"/>
  <pivotFields count="202">
    <pivotField axis="axisRow" showAll="0">
      <items count="4">
        <item x="0"/>
        <item x="1"/>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 showAll="0"/>
    <pivotField numFmtId="164" showAll="0"/>
    <pivotField dataField="1" numFmtId="164" showAll="0"/>
    <pivotField showAll="0"/>
    <pivotField showAll="0"/>
    <pivotField showAll="0"/>
  </pivotFields>
  <rowFields count="1">
    <field x="0"/>
  </rowFields>
  <rowItems count="4">
    <i>
      <x/>
    </i>
    <i>
      <x v="1"/>
    </i>
    <i>
      <x v="2"/>
    </i>
    <i t="grand">
      <x/>
    </i>
  </rowItems>
  <colItems count="1">
    <i/>
  </colItems>
  <dataFields count="1">
    <dataField name="Suma de TOTAL MEDIANA SIN IVA" fld="198" baseField="0" baseItem="0" numFmtId="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3C1D3-A90F-41AA-8C58-FF4024C2B8F0}">
  <dimension ref="A3:B7"/>
  <sheetViews>
    <sheetView workbookViewId="0">
      <selection activeCell="A4" sqref="A4:A6"/>
    </sheetView>
  </sheetViews>
  <sheetFormatPr baseColWidth="10" defaultRowHeight="15"/>
  <cols>
    <col min="1" max="1" width="91.33203125" bestFit="1" customWidth="1"/>
    <col min="2" max="2" width="28.6640625" bestFit="1" customWidth="1"/>
  </cols>
  <sheetData>
    <row r="3" spans="1:2">
      <c r="A3" s="110" t="s">
        <v>200</v>
      </c>
      <c r="B3" t="s">
        <v>202</v>
      </c>
    </row>
    <row r="4" spans="1:2">
      <c r="A4" s="111" t="s">
        <v>186</v>
      </c>
      <c r="B4" s="112">
        <v>472439103.13079661</v>
      </c>
    </row>
    <row r="5" spans="1:2">
      <c r="A5" s="111" t="s">
        <v>187</v>
      </c>
      <c r="B5" s="112">
        <v>97108503.991596639</v>
      </c>
    </row>
    <row r="6" spans="1:2">
      <c r="A6" s="111" t="s">
        <v>188</v>
      </c>
      <c r="B6" s="112">
        <v>37399537.366946772</v>
      </c>
    </row>
    <row r="7" spans="1:2">
      <c r="A7" s="111" t="s">
        <v>201</v>
      </c>
      <c r="B7" s="112">
        <v>606947144.48934007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79998168889431442"/>
  </sheetPr>
  <dimension ref="A1:GT341"/>
  <sheetViews>
    <sheetView tabSelected="1" zoomScale="70" zoomScaleNormal="70" workbookViewId="0">
      <pane xSplit="3" ySplit="9" topLeftCell="GK19" activePane="bottomRight" state="frozen"/>
      <selection pane="topRight" activeCell="D1" sqref="D1"/>
      <selection pane="bottomLeft" activeCell="A10" sqref="A10"/>
      <selection pane="bottomRight" activeCell="A24" sqref="A24:A40"/>
    </sheetView>
  </sheetViews>
  <sheetFormatPr baseColWidth="10" defaultColWidth="11.5" defaultRowHeight="16"/>
  <cols>
    <col min="1" max="1" width="84.83203125" style="21" bestFit="1" customWidth="1"/>
    <col min="2" max="2" width="16" style="21" bestFit="1" customWidth="1"/>
    <col min="3" max="3" width="23.6640625" style="21" bestFit="1" customWidth="1"/>
    <col min="4" max="4" width="255.6640625" style="21" bestFit="1" customWidth="1"/>
    <col min="5" max="5" width="19.6640625" style="21" bestFit="1" customWidth="1"/>
    <col min="6" max="6" width="27.33203125" style="21" bestFit="1" customWidth="1"/>
    <col min="7" max="7" width="24.5" style="21" bestFit="1" customWidth="1"/>
    <col min="8" max="8" width="36.5" style="21" bestFit="1" customWidth="1"/>
    <col min="9" max="9" width="30.33203125" style="21" bestFit="1" customWidth="1"/>
    <col min="10" max="10" width="20.33203125" style="21" bestFit="1" customWidth="1"/>
    <col min="11" max="11" width="30.83203125" style="21" bestFit="1" customWidth="1"/>
    <col min="12" max="12" width="27.6640625" style="21" bestFit="1" customWidth="1"/>
    <col min="13" max="13" width="28.1640625" style="21" bestFit="1" customWidth="1"/>
    <col min="14" max="14" width="30.83203125" style="7" bestFit="1" customWidth="1"/>
    <col min="15" max="15" width="20.6640625" style="21" bestFit="1" customWidth="1"/>
    <col min="16" max="16" width="31.33203125" style="21" bestFit="1" customWidth="1"/>
    <col min="17" max="17" width="28.33203125" style="21" bestFit="1" customWidth="1"/>
    <col min="18" max="18" width="28.6640625" style="21" bestFit="1" customWidth="1"/>
    <col min="19" max="19" width="30.83203125" style="23" bestFit="1" customWidth="1"/>
    <col min="20" max="20" width="20.6640625" style="21" bestFit="1" customWidth="1"/>
    <col min="21" max="21" width="31.33203125" style="21" bestFit="1" customWidth="1"/>
    <col min="22" max="22" width="28.33203125" style="21" bestFit="1" customWidth="1"/>
    <col min="23" max="23" width="28.6640625" style="21" bestFit="1" customWidth="1"/>
    <col min="24" max="24" width="30.83203125" style="23" bestFit="1" customWidth="1"/>
    <col min="25" max="25" width="20.6640625" style="21" bestFit="1" customWidth="1"/>
    <col min="26" max="26" width="31.33203125" style="21" bestFit="1" customWidth="1"/>
    <col min="27" max="27" width="28.33203125" style="21" bestFit="1" customWidth="1"/>
    <col min="28" max="28" width="28.6640625" style="21" bestFit="1" customWidth="1"/>
    <col min="29" max="29" width="30.83203125" style="21" bestFit="1" customWidth="1"/>
    <col min="30" max="30" width="20.6640625" style="21" bestFit="1" customWidth="1"/>
    <col min="31" max="31" width="31.33203125" style="21" bestFit="1" customWidth="1"/>
    <col min="32" max="32" width="28.33203125" style="21" bestFit="1" customWidth="1"/>
    <col min="33" max="33" width="28.6640625" style="21" bestFit="1" customWidth="1"/>
    <col min="34" max="34" width="30.83203125" style="21" bestFit="1" customWidth="1"/>
    <col min="35" max="35" width="20.6640625" style="21" bestFit="1" customWidth="1"/>
    <col min="36" max="36" width="31.33203125" style="21" bestFit="1" customWidth="1"/>
    <col min="37" max="37" width="28.33203125" style="21" bestFit="1" customWidth="1"/>
    <col min="38" max="38" width="28.6640625" style="21" bestFit="1" customWidth="1"/>
    <col min="39" max="39" width="30.83203125" style="21" bestFit="1" customWidth="1"/>
    <col min="40" max="40" width="20.6640625" style="21" bestFit="1" customWidth="1"/>
    <col min="41" max="41" width="31.33203125" style="21" bestFit="1" customWidth="1"/>
    <col min="42" max="42" width="28.33203125" style="21" bestFit="1" customWidth="1"/>
    <col min="43" max="43" width="28.6640625" style="21" bestFit="1" customWidth="1"/>
    <col min="44" max="44" width="30.83203125" style="21" bestFit="1" customWidth="1"/>
    <col min="45" max="45" width="20.6640625" style="21" bestFit="1" customWidth="1"/>
    <col min="46" max="46" width="31.33203125" style="21" bestFit="1" customWidth="1"/>
    <col min="47" max="47" width="28.33203125" style="21" bestFit="1" customWidth="1"/>
    <col min="48" max="48" width="28.6640625" style="21" bestFit="1" customWidth="1"/>
    <col min="49" max="49" width="30.83203125" style="21" bestFit="1" customWidth="1"/>
    <col min="50" max="50" width="20.6640625" style="21" bestFit="1" customWidth="1"/>
    <col min="51" max="51" width="31.33203125" style="21" bestFit="1" customWidth="1"/>
    <col min="52" max="52" width="28.33203125" style="21" bestFit="1" customWidth="1"/>
    <col min="53" max="53" width="28.6640625" style="21" bestFit="1" customWidth="1"/>
    <col min="54" max="54" width="30.83203125" style="21" bestFit="1" customWidth="1"/>
    <col min="55" max="55" width="20.6640625" style="21" bestFit="1" customWidth="1"/>
    <col min="56" max="56" width="31.33203125" style="21" bestFit="1" customWidth="1"/>
    <col min="57" max="57" width="28.33203125" style="21" bestFit="1" customWidth="1"/>
    <col min="58" max="58" width="28.6640625" style="21" bestFit="1" customWidth="1"/>
    <col min="59" max="59" width="30.83203125" style="21" bestFit="1" customWidth="1"/>
    <col min="60" max="60" width="20.6640625" style="21" bestFit="1" customWidth="1"/>
    <col min="61" max="61" width="31.33203125" style="21" bestFit="1" customWidth="1"/>
    <col min="62" max="62" width="28.33203125" style="21" bestFit="1" customWidth="1"/>
    <col min="63" max="63" width="28.6640625" style="21" bestFit="1" customWidth="1"/>
    <col min="64" max="64" width="30.83203125" style="21" bestFit="1" customWidth="1"/>
    <col min="65" max="65" width="20.6640625" style="21" bestFit="1" customWidth="1"/>
    <col min="66" max="66" width="31.33203125" style="21" bestFit="1" customWidth="1"/>
    <col min="67" max="67" width="28.33203125" style="21" bestFit="1" customWidth="1"/>
    <col min="68" max="68" width="28.6640625" style="21" bestFit="1" customWidth="1"/>
    <col min="69" max="69" width="30.83203125" style="21" bestFit="1" customWidth="1"/>
    <col min="70" max="70" width="20.6640625" style="21" bestFit="1" customWidth="1"/>
    <col min="71" max="71" width="31.33203125" style="21" bestFit="1" customWidth="1"/>
    <col min="72" max="72" width="28.33203125" style="21" bestFit="1" customWidth="1"/>
    <col min="73" max="73" width="28.6640625" style="21" bestFit="1" customWidth="1"/>
    <col min="74" max="74" width="30.83203125" style="21" bestFit="1" customWidth="1"/>
    <col min="75" max="75" width="20.6640625" style="21" bestFit="1" customWidth="1"/>
    <col min="76" max="76" width="31.33203125" style="21" bestFit="1" customWidth="1"/>
    <col min="77" max="77" width="28.33203125" style="21" bestFit="1" customWidth="1"/>
    <col min="78" max="78" width="28.6640625" style="21" bestFit="1" customWidth="1"/>
    <col min="79" max="79" width="30.83203125" style="21" bestFit="1" customWidth="1"/>
    <col min="80" max="80" width="20.6640625" style="21" bestFit="1" customWidth="1"/>
    <col min="81" max="81" width="31.33203125" style="21" bestFit="1" customWidth="1"/>
    <col min="82" max="82" width="28.33203125" style="21" bestFit="1" customWidth="1"/>
    <col min="83" max="83" width="28.6640625" style="21" bestFit="1" customWidth="1"/>
    <col min="84" max="84" width="30.83203125" style="21" bestFit="1" customWidth="1"/>
    <col min="85" max="85" width="20.6640625" style="21" bestFit="1" customWidth="1"/>
    <col min="86" max="86" width="31.33203125" style="21" bestFit="1" customWidth="1"/>
    <col min="87" max="87" width="28.33203125" style="21" bestFit="1" customWidth="1"/>
    <col min="88" max="88" width="28.6640625" style="21" bestFit="1" customWidth="1"/>
    <col min="89" max="89" width="30.83203125" style="21" bestFit="1" customWidth="1"/>
    <col min="90" max="90" width="20.6640625" style="21" bestFit="1" customWidth="1"/>
    <col min="91" max="91" width="31.33203125" style="21" bestFit="1" customWidth="1"/>
    <col min="92" max="92" width="28.33203125" style="21" bestFit="1" customWidth="1"/>
    <col min="93" max="93" width="28.6640625" style="21" bestFit="1" customWidth="1"/>
    <col min="94" max="94" width="30.83203125" style="21" bestFit="1" customWidth="1"/>
    <col min="95" max="95" width="20.6640625" style="21" bestFit="1" customWidth="1"/>
    <col min="96" max="96" width="31.33203125" style="21" bestFit="1" customWidth="1"/>
    <col min="97" max="97" width="28.33203125" style="21" bestFit="1" customWidth="1"/>
    <col min="98" max="98" width="28.6640625" style="21" bestFit="1" customWidth="1"/>
    <col min="99" max="99" width="30.83203125" style="21" bestFit="1" customWidth="1"/>
    <col min="100" max="100" width="20.6640625" style="21" bestFit="1" customWidth="1"/>
    <col min="101" max="101" width="31.33203125" style="21" bestFit="1" customWidth="1"/>
    <col min="102" max="102" width="28.33203125" style="21" bestFit="1" customWidth="1"/>
    <col min="103" max="103" width="28.6640625" style="21" bestFit="1" customWidth="1"/>
    <col min="104" max="104" width="30.83203125" style="21" bestFit="1" customWidth="1"/>
    <col min="105" max="105" width="20.6640625" style="21" bestFit="1" customWidth="1"/>
    <col min="106" max="106" width="31.33203125" style="21" bestFit="1" customWidth="1"/>
    <col min="107" max="107" width="28.33203125" style="21" bestFit="1" customWidth="1"/>
    <col min="108" max="108" width="28.6640625" style="21" bestFit="1" customWidth="1"/>
    <col min="109" max="109" width="30.83203125" style="21" bestFit="1" customWidth="1"/>
    <col min="110" max="110" width="20.6640625" style="21" bestFit="1" customWidth="1"/>
    <col min="111" max="111" width="31.33203125" style="21" bestFit="1" customWidth="1"/>
    <col min="112" max="112" width="28.33203125" style="21" bestFit="1" customWidth="1"/>
    <col min="113" max="113" width="28.6640625" style="21" bestFit="1" customWidth="1"/>
    <col min="114" max="114" width="30.83203125" style="21" bestFit="1" customWidth="1"/>
    <col min="115" max="115" width="20.6640625" style="21" bestFit="1" customWidth="1"/>
    <col min="116" max="116" width="31.33203125" style="21" bestFit="1" customWidth="1"/>
    <col min="117" max="117" width="28.33203125" style="21" bestFit="1" customWidth="1"/>
    <col min="118" max="118" width="28.6640625" style="21" bestFit="1" customWidth="1"/>
    <col min="119" max="119" width="30.83203125" style="21" bestFit="1" customWidth="1"/>
    <col min="120" max="120" width="20.6640625" style="21" bestFit="1" customWidth="1"/>
    <col min="121" max="121" width="31.33203125" style="21" bestFit="1" customWidth="1"/>
    <col min="122" max="122" width="28.33203125" style="21" bestFit="1" customWidth="1"/>
    <col min="123" max="123" width="28.6640625" style="21" bestFit="1" customWidth="1"/>
    <col min="124" max="124" width="30.83203125" style="21" bestFit="1" customWidth="1"/>
    <col min="125" max="125" width="20.6640625" style="21" bestFit="1" customWidth="1"/>
    <col min="126" max="126" width="31.33203125" style="21" bestFit="1" customWidth="1"/>
    <col min="127" max="127" width="28.33203125" style="21" bestFit="1" customWidth="1"/>
    <col min="128" max="128" width="28.6640625" style="21" bestFit="1" customWidth="1"/>
    <col min="129" max="129" width="30.83203125" style="21" bestFit="1" customWidth="1"/>
    <col min="130" max="130" width="20.6640625" style="21" bestFit="1" customWidth="1"/>
    <col min="131" max="131" width="31.33203125" style="21" bestFit="1" customWidth="1"/>
    <col min="132" max="132" width="28.33203125" style="21" bestFit="1" customWidth="1"/>
    <col min="133" max="133" width="28.6640625" style="21" bestFit="1" customWidth="1"/>
    <col min="134" max="134" width="30.83203125" style="21" bestFit="1" customWidth="1"/>
    <col min="135" max="135" width="20.6640625" style="21" bestFit="1" customWidth="1"/>
    <col min="136" max="136" width="31.33203125" style="21" bestFit="1" customWidth="1"/>
    <col min="137" max="137" width="28.33203125" style="21" bestFit="1" customWidth="1"/>
    <col min="138" max="138" width="28.6640625" style="21" bestFit="1" customWidth="1"/>
    <col min="139" max="139" width="30.83203125" style="21" bestFit="1" customWidth="1"/>
    <col min="140" max="140" width="20.6640625" style="21" bestFit="1" customWidth="1"/>
    <col min="141" max="141" width="31.33203125" style="21" bestFit="1" customWidth="1"/>
    <col min="142" max="142" width="28.33203125" style="21" bestFit="1" customWidth="1"/>
    <col min="143" max="143" width="28.6640625" style="21" bestFit="1" customWidth="1"/>
    <col min="144" max="144" width="30.83203125" style="21" bestFit="1" customWidth="1"/>
    <col min="145" max="145" width="20.6640625" style="21" bestFit="1" customWidth="1"/>
    <col min="146" max="146" width="31.33203125" style="21" bestFit="1" customWidth="1"/>
    <col min="147" max="147" width="28.33203125" style="21" bestFit="1" customWidth="1"/>
    <col min="148" max="148" width="28.6640625" style="21" bestFit="1" customWidth="1"/>
    <col min="149" max="149" width="30.83203125" style="21" bestFit="1" customWidth="1"/>
    <col min="150" max="150" width="20.6640625" style="21" bestFit="1" customWidth="1"/>
    <col min="151" max="151" width="31.33203125" style="21" bestFit="1" customWidth="1"/>
    <col min="152" max="152" width="28.33203125" style="21" bestFit="1" customWidth="1"/>
    <col min="153" max="153" width="28.6640625" style="21" bestFit="1" customWidth="1"/>
    <col min="154" max="154" width="30.83203125" style="21" bestFit="1" customWidth="1"/>
    <col min="155" max="155" width="20.6640625" style="21" bestFit="1" customWidth="1"/>
    <col min="156" max="156" width="31.33203125" style="21" bestFit="1" customWidth="1"/>
    <col min="157" max="157" width="28.33203125" style="21" bestFit="1" customWidth="1"/>
    <col min="158" max="158" width="28.6640625" style="21" bestFit="1" customWidth="1"/>
    <col min="159" max="159" width="30.83203125" style="21" bestFit="1" customWidth="1"/>
    <col min="160" max="160" width="20.6640625" style="21" bestFit="1" customWidth="1"/>
    <col min="161" max="161" width="31.33203125" style="21" bestFit="1" customWidth="1"/>
    <col min="162" max="162" width="28.33203125" style="21" bestFit="1" customWidth="1"/>
    <col min="163" max="163" width="28.6640625" style="21" bestFit="1" customWidth="1"/>
    <col min="164" max="164" width="30.83203125" style="21" bestFit="1" customWidth="1"/>
    <col min="165" max="165" width="20.6640625" style="21" bestFit="1" customWidth="1"/>
    <col min="166" max="166" width="31.33203125" style="21" bestFit="1" customWidth="1"/>
    <col min="167" max="167" width="28.33203125" style="21" bestFit="1" customWidth="1"/>
    <col min="168" max="168" width="28.6640625" style="21" bestFit="1" customWidth="1"/>
    <col min="169" max="169" width="30.83203125" style="21" bestFit="1" customWidth="1"/>
    <col min="170" max="170" width="20.6640625" style="21" bestFit="1" customWidth="1"/>
    <col min="171" max="171" width="31.33203125" style="21" bestFit="1" customWidth="1"/>
    <col min="172" max="172" width="28.33203125" style="21" bestFit="1" customWidth="1"/>
    <col min="173" max="173" width="28.6640625" style="21" bestFit="1" customWidth="1"/>
    <col min="174" max="174" width="30.83203125" style="21" bestFit="1" customWidth="1"/>
    <col min="175" max="175" width="20.6640625" style="21" bestFit="1" customWidth="1"/>
    <col min="176" max="176" width="31.33203125" style="21" bestFit="1" customWidth="1"/>
    <col min="177" max="177" width="28.33203125" style="21" bestFit="1" customWidth="1"/>
    <col min="178" max="178" width="28.6640625" style="21" bestFit="1" customWidth="1"/>
    <col min="179" max="179" width="30.83203125" style="21" bestFit="1" customWidth="1"/>
    <col min="180" max="180" width="20.6640625" style="21" bestFit="1" customWidth="1"/>
    <col min="181" max="181" width="31.33203125" style="21" bestFit="1" customWidth="1"/>
    <col min="182" max="182" width="28.33203125" style="21" bestFit="1" customWidth="1"/>
    <col min="183" max="183" width="28.6640625" style="21" bestFit="1" customWidth="1"/>
    <col min="184" max="184" width="30.83203125" style="21" bestFit="1" customWidth="1"/>
    <col min="185" max="185" width="20.6640625" style="21" bestFit="1" customWidth="1"/>
    <col min="186" max="186" width="31.33203125" style="21" bestFit="1" customWidth="1"/>
    <col min="187" max="187" width="28.33203125" style="21" bestFit="1" customWidth="1"/>
    <col min="188" max="188" width="28.6640625" style="21" bestFit="1" customWidth="1"/>
    <col min="189" max="193" width="28.6640625" style="21" customWidth="1"/>
    <col min="194" max="194" width="30.6640625" style="21" bestFit="1" customWidth="1"/>
    <col min="195" max="195" width="35" style="21" bestFit="1" customWidth="1"/>
    <col min="196" max="196" width="33.1640625" style="21" bestFit="1" customWidth="1"/>
    <col min="197" max="197" width="47.6640625" style="21" bestFit="1" customWidth="1"/>
    <col min="198" max="198" width="17.83203125" style="21" bestFit="1" customWidth="1"/>
    <col min="199" max="199" width="22.1640625" style="21" bestFit="1" customWidth="1"/>
    <col min="200" max="200" width="22" style="21" bestFit="1" customWidth="1"/>
    <col min="201" max="201" width="34.83203125" style="21" bestFit="1" customWidth="1"/>
    <col min="202" max="202" width="78.33203125" style="21" bestFit="1" customWidth="1"/>
    <col min="203" max="16384" width="11.5" style="21"/>
  </cols>
  <sheetData>
    <row r="1" spans="1:202">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17"/>
      <c r="FQ1" s="117"/>
      <c r="FR1" s="117"/>
      <c r="FS1" s="117"/>
      <c r="FT1" s="117"/>
      <c r="FU1" s="117"/>
      <c r="FV1" s="117"/>
      <c r="FW1" s="117"/>
      <c r="FX1" s="117"/>
      <c r="FY1" s="117"/>
      <c r="FZ1" s="117"/>
      <c r="GA1" s="117"/>
      <c r="GB1" s="117"/>
      <c r="GC1" s="117"/>
      <c r="GD1" s="117"/>
      <c r="GE1" s="117"/>
      <c r="GF1" s="117"/>
      <c r="GG1" s="117"/>
      <c r="GH1" s="117"/>
      <c r="GI1" s="117"/>
      <c r="GJ1" s="117"/>
      <c r="GK1" s="117"/>
      <c r="GL1" s="117"/>
      <c r="GM1" s="117"/>
      <c r="GN1" s="117"/>
      <c r="GO1" s="117"/>
    </row>
    <row r="2" spans="1:202">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c r="AN2" s="118"/>
      <c r="AO2" s="118"/>
      <c r="AP2" s="118"/>
      <c r="AQ2" s="118"/>
      <c r="AR2" s="118"/>
      <c r="AS2" s="118"/>
      <c r="AT2" s="118"/>
      <c r="AU2" s="118"/>
      <c r="AV2" s="118"/>
      <c r="AW2" s="118"/>
      <c r="AX2" s="118"/>
      <c r="AY2" s="118"/>
      <c r="AZ2" s="118"/>
      <c r="BA2" s="118"/>
      <c r="BB2" s="118"/>
      <c r="BC2" s="118"/>
      <c r="BD2" s="118"/>
      <c r="BE2" s="118"/>
      <c r="BF2" s="118"/>
      <c r="BG2" s="118"/>
      <c r="BH2" s="118"/>
      <c r="BI2" s="118"/>
      <c r="BJ2" s="118"/>
      <c r="BK2" s="118"/>
      <c r="BL2" s="118"/>
      <c r="BM2" s="118"/>
      <c r="BN2" s="118"/>
      <c r="BO2" s="118"/>
      <c r="BP2" s="118"/>
      <c r="BQ2" s="118"/>
      <c r="BR2" s="118"/>
      <c r="BS2" s="118"/>
      <c r="BT2" s="118"/>
      <c r="BU2" s="118"/>
      <c r="BV2" s="118"/>
      <c r="BW2" s="118"/>
      <c r="BX2" s="118"/>
      <c r="BY2" s="118"/>
      <c r="BZ2" s="118"/>
      <c r="CA2" s="118"/>
      <c r="CB2" s="118"/>
      <c r="CC2" s="118"/>
      <c r="CD2" s="118"/>
      <c r="CE2" s="118"/>
      <c r="CF2" s="118"/>
      <c r="CG2" s="118"/>
      <c r="CH2" s="118"/>
      <c r="CI2" s="118"/>
      <c r="CJ2" s="118"/>
      <c r="CK2" s="118"/>
      <c r="CL2" s="118"/>
      <c r="CM2" s="118"/>
      <c r="CN2" s="118"/>
      <c r="CO2" s="118"/>
      <c r="CP2" s="118"/>
      <c r="CQ2" s="118"/>
      <c r="CR2" s="118"/>
      <c r="CS2" s="118"/>
      <c r="CT2" s="118"/>
      <c r="CU2" s="118"/>
      <c r="CV2" s="118"/>
      <c r="CW2" s="118"/>
      <c r="CX2" s="118"/>
      <c r="CY2" s="118"/>
      <c r="CZ2" s="118"/>
      <c r="DA2" s="118"/>
      <c r="DB2" s="118"/>
      <c r="DC2" s="118"/>
      <c r="DD2" s="118"/>
      <c r="DE2" s="118"/>
      <c r="DF2" s="118"/>
      <c r="DG2" s="118"/>
      <c r="DH2" s="118"/>
      <c r="DI2" s="118"/>
      <c r="DJ2" s="118"/>
      <c r="DK2" s="118"/>
      <c r="DL2" s="118"/>
      <c r="DM2" s="118"/>
      <c r="DN2" s="118"/>
      <c r="DO2" s="118"/>
      <c r="DP2" s="118"/>
      <c r="DQ2" s="118"/>
      <c r="DR2" s="118"/>
      <c r="DS2" s="118"/>
      <c r="DT2" s="118"/>
      <c r="DU2" s="118"/>
      <c r="DV2" s="118"/>
      <c r="DW2" s="118"/>
      <c r="DX2" s="118"/>
      <c r="DY2" s="118"/>
      <c r="DZ2" s="118"/>
      <c r="EA2" s="118"/>
      <c r="EB2" s="118"/>
      <c r="EC2" s="118"/>
      <c r="ED2" s="118"/>
      <c r="EE2" s="118"/>
      <c r="EF2" s="118"/>
      <c r="EG2" s="118"/>
      <c r="EH2" s="118"/>
      <c r="EI2" s="118"/>
      <c r="EJ2" s="118"/>
      <c r="EK2" s="118"/>
      <c r="EL2" s="118"/>
      <c r="EM2" s="118"/>
      <c r="EN2" s="118"/>
      <c r="EO2" s="118"/>
      <c r="EP2" s="118"/>
      <c r="EQ2" s="118"/>
      <c r="ER2" s="118"/>
      <c r="ES2" s="118"/>
      <c r="ET2" s="118"/>
      <c r="EU2" s="118"/>
      <c r="EV2" s="118"/>
      <c r="EW2" s="118"/>
      <c r="EX2" s="118"/>
      <c r="EY2" s="118"/>
      <c r="EZ2" s="118"/>
      <c r="FA2" s="118"/>
      <c r="FB2" s="118"/>
      <c r="FC2" s="118"/>
      <c r="FD2" s="118"/>
      <c r="FE2" s="118"/>
      <c r="FF2" s="118"/>
      <c r="FG2" s="118"/>
      <c r="FH2" s="118"/>
      <c r="FI2" s="118"/>
      <c r="FJ2" s="118"/>
      <c r="FK2" s="118"/>
      <c r="FL2" s="118"/>
      <c r="FM2" s="118"/>
      <c r="FN2" s="118"/>
      <c r="FO2" s="118"/>
      <c r="FP2" s="118"/>
      <c r="FQ2" s="118"/>
      <c r="FR2" s="118"/>
      <c r="FS2" s="118"/>
      <c r="FT2" s="118"/>
      <c r="FU2" s="118"/>
      <c r="FV2" s="118"/>
      <c r="FW2" s="118"/>
      <c r="FX2" s="118"/>
      <c r="FY2" s="118"/>
      <c r="FZ2" s="118"/>
      <c r="GA2" s="118"/>
      <c r="GB2" s="118"/>
      <c r="GC2" s="118"/>
      <c r="GD2" s="118"/>
      <c r="GE2" s="118"/>
      <c r="GF2" s="118"/>
      <c r="GG2" s="118"/>
      <c r="GH2" s="118"/>
      <c r="GI2" s="118"/>
      <c r="GJ2" s="118"/>
      <c r="GK2" s="118"/>
      <c r="GL2" s="118"/>
      <c r="GM2" s="118"/>
      <c r="GN2" s="118"/>
      <c r="GO2" s="118"/>
    </row>
    <row r="3" spans="1:202">
      <c r="B3" s="118"/>
      <c r="C3" s="118"/>
      <c r="D3" s="118"/>
      <c r="E3" s="118"/>
      <c r="F3" s="118"/>
      <c r="G3" s="118"/>
      <c r="H3" s="118"/>
      <c r="I3" s="119" t="s">
        <v>112</v>
      </c>
      <c r="J3" s="120"/>
      <c r="K3" s="120"/>
      <c r="L3" s="120"/>
      <c r="M3" s="121"/>
      <c r="N3" s="118" t="s">
        <v>101</v>
      </c>
      <c r="O3" s="118"/>
      <c r="P3" s="118"/>
      <c r="Q3" s="118"/>
      <c r="R3" s="118"/>
      <c r="S3" s="118" t="s">
        <v>129</v>
      </c>
      <c r="T3" s="118"/>
      <c r="U3" s="118"/>
      <c r="V3" s="118"/>
      <c r="W3" s="118"/>
      <c r="X3" s="119" t="s">
        <v>130</v>
      </c>
      <c r="Y3" s="120"/>
      <c r="Z3" s="120"/>
      <c r="AA3" s="120"/>
      <c r="AB3" s="121"/>
      <c r="AC3" s="118" t="s">
        <v>102</v>
      </c>
      <c r="AD3" s="118"/>
      <c r="AE3" s="118"/>
      <c r="AF3" s="118"/>
      <c r="AG3" s="118"/>
      <c r="AH3" s="118" t="s">
        <v>103</v>
      </c>
      <c r="AI3" s="118"/>
      <c r="AJ3" s="118"/>
      <c r="AK3" s="118"/>
      <c r="AL3" s="118"/>
      <c r="AM3" s="118" t="s">
        <v>104</v>
      </c>
      <c r="AN3" s="118"/>
      <c r="AO3" s="118"/>
      <c r="AP3" s="118"/>
      <c r="AQ3" s="118"/>
      <c r="AR3" s="118" t="s">
        <v>105</v>
      </c>
      <c r="AS3" s="118"/>
      <c r="AT3" s="118"/>
      <c r="AU3" s="118"/>
      <c r="AV3" s="118"/>
      <c r="AW3" s="118" t="s">
        <v>106</v>
      </c>
      <c r="AX3" s="118"/>
      <c r="AY3" s="118"/>
      <c r="AZ3" s="118"/>
      <c r="BA3" s="118"/>
      <c r="BB3" s="118" t="s">
        <v>107</v>
      </c>
      <c r="BC3" s="118"/>
      <c r="BD3" s="118"/>
      <c r="BE3" s="118"/>
      <c r="BF3" s="118"/>
      <c r="BG3" s="118" t="s">
        <v>109</v>
      </c>
      <c r="BH3" s="118"/>
      <c r="BI3" s="118"/>
      <c r="BJ3" s="118"/>
      <c r="BK3" s="118"/>
      <c r="BL3" s="118" t="s">
        <v>110</v>
      </c>
      <c r="BM3" s="118"/>
      <c r="BN3" s="118"/>
      <c r="BO3" s="118"/>
      <c r="BP3" s="118"/>
      <c r="BQ3" s="118" t="s">
        <v>111</v>
      </c>
      <c r="BR3" s="118"/>
      <c r="BS3" s="118"/>
      <c r="BT3" s="118"/>
      <c r="BU3" s="118"/>
      <c r="BV3" s="118" t="s">
        <v>116</v>
      </c>
      <c r="BW3" s="118"/>
      <c r="BX3" s="118"/>
      <c r="BY3" s="118"/>
      <c r="BZ3" s="118"/>
      <c r="CA3" s="118" t="s">
        <v>134</v>
      </c>
      <c r="CB3" s="118"/>
      <c r="CC3" s="118"/>
      <c r="CD3" s="118"/>
      <c r="CE3" s="118"/>
      <c r="CF3" s="119" t="s">
        <v>195</v>
      </c>
      <c r="CG3" s="120"/>
      <c r="CH3" s="120"/>
      <c r="CI3" s="120"/>
      <c r="CJ3" s="121"/>
      <c r="CK3" s="119" t="s">
        <v>122</v>
      </c>
      <c r="CL3" s="120"/>
      <c r="CM3" s="120"/>
      <c r="CN3" s="120"/>
      <c r="CO3" s="121"/>
      <c r="CP3" s="119" t="s">
        <v>135</v>
      </c>
      <c r="CQ3" s="120"/>
      <c r="CR3" s="120"/>
      <c r="CS3" s="120"/>
      <c r="CT3" s="121"/>
      <c r="CU3" s="119" t="s">
        <v>136</v>
      </c>
      <c r="CV3" s="120"/>
      <c r="CW3" s="120"/>
      <c r="CX3" s="120"/>
      <c r="CY3" s="121"/>
      <c r="CZ3" s="119" t="s">
        <v>137</v>
      </c>
      <c r="DA3" s="120"/>
      <c r="DB3" s="120"/>
      <c r="DC3" s="120"/>
      <c r="DD3" s="121"/>
      <c r="DE3" s="119" t="s">
        <v>138</v>
      </c>
      <c r="DF3" s="120"/>
      <c r="DG3" s="120"/>
      <c r="DH3" s="120"/>
      <c r="DI3" s="121"/>
      <c r="DJ3" s="119" t="s">
        <v>139</v>
      </c>
      <c r="DK3" s="120"/>
      <c r="DL3" s="120"/>
      <c r="DM3" s="120"/>
      <c r="DN3" s="121"/>
      <c r="DO3" s="119" t="s">
        <v>140</v>
      </c>
      <c r="DP3" s="120"/>
      <c r="DQ3" s="120"/>
      <c r="DR3" s="120"/>
      <c r="DS3" s="121"/>
      <c r="DT3" s="122" t="s">
        <v>141</v>
      </c>
      <c r="DU3" s="123"/>
      <c r="DV3" s="123"/>
      <c r="DW3" s="123"/>
      <c r="DX3" s="124"/>
      <c r="DY3" s="122" t="s">
        <v>142</v>
      </c>
      <c r="DZ3" s="123"/>
      <c r="EA3" s="123"/>
      <c r="EB3" s="123"/>
      <c r="EC3" s="124"/>
      <c r="ED3" s="122" t="s">
        <v>143</v>
      </c>
      <c r="EE3" s="123"/>
      <c r="EF3" s="123"/>
      <c r="EG3" s="123"/>
      <c r="EH3" s="124"/>
      <c r="EI3" s="122" t="s">
        <v>144</v>
      </c>
      <c r="EJ3" s="123"/>
      <c r="EK3" s="123"/>
      <c r="EL3" s="123"/>
      <c r="EM3" s="124"/>
      <c r="EN3" s="122" t="s">
        <v>145</v>
      </c>
      <c r="EO3" s="123"/>
      <c r="EP3" s="123"/>
      <c r="EQ3" s="123"/>
      <c r="ER3" s="124"/>
      <c r="ES3" s="125" t="s">
        <v>146</v>
      </c>
      <c r="ET3" s="125"/>
      <c r="EU3" s="125"/>
      <c r="EV3" s="125"/>
      <c r="EW3" s="125"/>
      <c r="EX3" s="125" t="s">
        <v>147</v>
      </c>
      <c r="EY3" s="125"/>
      <c r="EZ3" s="125"/>
      <c r="FA3" s="125"/>
      <c r="FB3" s="125"/>
      <c r="FC3" s="122" t="s">
        <v>148</v>
      </c>
      <c r="FD3" s="123"/>
      <c r="FE3" s="123"/>
      <c r="FF3" s="123"/>
      <c r="FG3" s="124"/>
      <c r="FH3" s="122" t="s">
        <v>149</v>
      </c>
      <c r="FI3" s="123"/>
      <c r="FJ3" s="123"/>
      <c r="FK3" s="123"/>
      <c r="FL3" s="124"/>
      <c r="FM3" s="122" t="s">
        <v>150</v>
      </c>
      <c r="FN3" s="123"/>
      <c r="FO3" s="123"/>
      <c r="FP3" s="123"/>
      <c r="FQ3" s="124"/>
      <c r="FR3" s="122" t="s">
        <v>151</v>
      </c>
      <c r="FS3" s="123"/>
      <c r="FT3" s="123"/>
      <c r="FU3" s="123"/>
      <c r="FV3" s="124"/>
      <c r="FW3" s="122" t="s">
        <v>152</v>
      </c>
      <c r="FX3" s="123"/>
      <c r="FY3" s="123"/>
      <c r="FZ3" s="123"/>
      <c r="GA3" s="124"/>
      <c r="GB3" s="122" t="s">
        <v>153</v>
      </c>
      <c r="GC3" s="123"/>
      <c r="GD3" s="123"/>
      <c r="GE3" s="123"/>
      <c r="GF3" s="124"/>
      <c r="GG3" s="122" t="s">
        <v>198</v>
      </c>
      <c r="GH3" s="123"/>
      <c r="GI3" s="123"/>
      <c r="GJ3" s="123"/>
      <c r="GK3" s="124"/>
      <c r="GL3" s="127" t="s">
        <v>12</v>
      </c>
      <c r="GM3" s="127"/>
      <c r="GN3" s="127"/>
      <c r="GO3" s="127"/>
      <c r="GP3" s="127"/>
      <c r="GQ3" s="127"/>
      <c r="GR3" s="127"/>
      <c r="GS3" s="127"/>
      <c r="GT3" s="22"/>
    </row>
    <row r="4" spans="1:202" ht="17">
      <c r="A4" s="65" t="s">
        <v>185</v>
      </c>
      <c r="B4" s="66" t="s">
        <v>114</v>
      </c>
      <c r="C4" s="67" t="s">
        <v>113</v>
      </c>
      <c r="D4" s="67" t="s">
        <v>6</v>
      </c>
      <c r="E4" s="67" t="s">
        <v>5</v>
      </c>
      <c r="F4" s="67" t="s">
        <v>0</v>
      </c>
      <c r="G4" s="67" t="s">
        <v>11</v>
      </c>
      <c r="H4" s="67" t="s">
        <v>13</v>
      </c>
      <c r="I4" s="24" t="s">
        <v>7</v>
      </c>
      <c r="J4" s="24" t="s">
        <v>1</v>
      </c>
      <c r="K4" s="24" t="s">
        <v>2</v>
      </c>
      <c r="L4" s="24" t="s">
        <v>3</v>
      </c>
      <c r="M4" s="24" t="s">
        <v>4</v>
      </c>
      <c r="N4" s="8" t="s">
        <v>7</v>
      </c>
      <c r="O4" s="9" t="s">
        <v>1</v>
      </c>
      <c r="P4" s="9" t="s">
        <v>2</v>
      </c>
      <c r="Q4" s="9" t="s">
        <v>3</v>
      </c>
      <c r="R4" s="9" t="s">
        <v>4</v>
      </c>
      <c r="S4" s="9" t="s">
        <v>7</v>
      </c>
      <c r="T4" s="9" t="s">
        <v>1</v>
      </c>
      <c r="U4" s="9" t="s">
        <v>2</v>
      </c>
      <c r="V4" s="9" t="s">
        <v>3</v>
      </c>
      <c r="W4" s="9" t="s">
        <v>4</v>
      </c>
      <c r="X4" s="9" t="s">
        <v>7</v>
      </c>
      <c r="Y4" s="9" t="s">
        <v>1</v>
      </c>
      <c r="Z4" s="9" t="s">
        <v>2</v>
      </c>
      <c r="AA4" s="9" t="s">
        <v>3</v>
      </c>
      <c r="AB4" s="9" t="s">
        <v>4</v>
      </c>
      <c r="AC4" s="9" t="s">
        <v>7</v>
      </c>
      <c r="AD4" s="9" t="s">
        <v>1</v>
      </c>
      <c r="AE4" s="9" t="s">
        <v>2</v>
      </c>
      <c r="AF4" s="9" t="s">
        <v>3</v>
      </c>
      <c r="AG4" s="9" t="s">
        <v>4</v>
      </c>
      <c r="AH4" s="9" t="s">
        <v>7</v>
      </c>
      <c r="AI4" s="9" t="s">
        <v>1</v>
      </c>
      <c r="AJ4" s="9" t="s">
        <v>2</v>
      </c>
      <c r="AK4" s="9" t="s">
        <v>3</v>
      </c>
      <c r="AL4" s="9" t="s">
        <v>4</v>
      </c>
      <c r="AM4" s="9" t="s">
        <v>7</v>
      </c>
      <c r="AN4" s="9" t="s">
        <v>1</v>
      </c>
      <c r="AO4" s="9" t="s">
        <v>2</v>
      </c>
      <c r="AP4" s="9" t="s">
        <v>3</v>
      </c>
      <c r="AQ4" s="9" t="s">
        <v>4</v>
      </c>
      <c r="AR4" s="9" t="s">
        <v>7</v>
      </c>
      <c r="AS4" s="9" t="s">
        <v>1</v>
      </c>
      <c r="AT4" s="9" t="s">
        <v>2</v>
      </c>
      <c r="AU4" s="9" t="s">
        <v>3</v>
      </c>
      <c r="AV4" s="9" t="s">
        <v>4</v>
      </c>
      <c r="AW4" s="9" t="s">
        <v>7</v>
      </c>
      <c r="AX4" s="9" t="s">
        <v>1</v>
      </c>
      <c r="AY4" s="9" t="s">
        <v>2</v>
      </c>
      <c r="AZ4" s="9" t="s">
        <v>3</v>
      </c>
      <c r="BA4" s="9" t="s">
        <v>4</v>
      </c>
      <c r="BB4" s="9" t="s">
        <v>7</v>
      </c>
      <c r="BC4" s="9" t="s">
        <v>1</v>
      </c>
      <c r="BD4" s="9" t="s">
        <v>2</v>
      </c>
      <c r="BE4" s="9" t="s">
        <v>3</v>
      </c>
      <c r="BF4" s="9" t="s">
        <v>4</v>
      </c>
      <c r="BG4" s="9" t="s">
        <v>7</v>
      </c>
      <c r="BH4" s="9" t="s">
        <v>1</v>
      </c>
      <c r="BI4" s="9" t="s">
        <v>2</v>
      </c>
      <c r="BJ4" s="9" t="s">
        <v>3</v>
      </c>
      <c r="BK4" s="9" t="s">
        <v>4</v>
      </c>
      <c r="BL4" s="9" t="s">
        <v>7</v>
      </c>
      <c r="BM4" s="9" t="s">
        <v>1</v>
      </c>
      <c r="BN4" s="9" t="s">
        <v>2</v>
      </c>
      <c r="BO4" s="9" t="s">
        <v>3</v>
      </c>
      <c r="BP4" s="9" t="s">
        <v>4</v>
      </c>
      <c r="BQ4" s="9" t="s">
        <v>7</v>
      </c>
      <c r="BR4" s="9" t="s">
        <v>1</v>
      </c>
      <c r="BS4" s="9" t="s">
        <v>2</v>
      </c>
      <c r="BT4" s="9" t="s">
        <v>3</v>
      </c>
      <c r="BU4" s="9" t="s">
        <v>4</v>
      </c>
      <c r="BV4" s="9" t="s">
        <v>7</v>
      </c>
      <c r="BW4" s="9" t="s">
        <v>1</v>
      </c>
      <c r="BX4" s="9" t="s">
        <v>2</v>
      </c>
      <c r="BY4" s="9" t="s">
        <v>3</v>
      </c>
      <c r="BZ4" s="9" t="s">
        <v>4</v>
      </c>
      <c r="CA4" s="9" t="s">
        <v>7</v>
      </c>
      <c r="CB4" s="9" t="s">
        <v>1</v>
      </c>
      <c r="CC4" s="9" t="s">
        <v>2</v>
      </c>
      <c r="CD4" s="9" t="s">
        <v>3</v>
      </c>
      <c r="CE4" s="9" t="s">
        <v>4</v>
      </c>
      <c r="CF4" s="9" t="s">
        <v>7</v>
      </c>
      <c r="CG4" s="9" t="s">
        <v>1</v>
      </c>
      <c r="CH4" s="9" t="s">
        <v>2</v>
      </c>
      <c r="CI4" s="9" t="s">
        <v>3</v>
      </c>
      <c r="CJ4" s="9" t="s">
        <v>4</v>
      </c>
      <c r="CK4" s="9" t="s">
        <v>7</v>
      </c>
      <c r="CL4" s="9" t="s">
        <v>1</v>
      </c>
      <c r="CM4" s="9" t="s">
        <v>2</v>
      </c>
      <c r="CN4" s="9" t="s">
        <v>3</v>
      </c>
      <c r="CO4" s="9" t="s">
        <v>4</v>
      </c>
      <c r="CP4" s="9" t="s">
        <v>7</v>
      </c>
      <c r="CQ4" s="9" t="s">
        <v>1</v>
      </c>
      <c r="CR4" s="9" t="s">
        <v>2</v>
      </c>
      <c r="CS4" s="9" t="s">
        <v>3</v>
      </c>
      <c r="CT4" s="9" t="s">
        <v>4</v>
      </c>
      <c r="CU4" s="9" t="s">
        <v>7</v>
      </c>
      <c r="CV4" s="9" t="s">
        <v>1</v>
      </c>
      <c r="CW4" s="9" t="s">
        <v>2</v>
      </c>
      <c r="CX4" s="9" t="s">
        <v>3</v>
      </c>
      <c r="CY4" s="9" t="s">
        <v>4</v>
      </c>
      <c r="CZ4" s="9" t="s">
        <v>7</v>
      </c>
      <c r="DA4" s="9" t="s">
        <v>1</v>
      </c>
      <c r="DB4" s="9" t="s">
        <v>2</v>
      </c>
      <c r="DC4" s="9" t="s">
        <v>3</v>
      </c>
      <c r="DD4" s="9" t="s">
        <v>4</v>
      </c>
      <c r="DE4" s="9" t="s">
        <v>7</v>
      </c>
      <c r="DF4" s="9" t="s">
        <v>1</v>
      </c>
      <c r="DG4" s="9" t="s">
        <v>2</v>
      </c>
      <c r="DH4" s="9" t="s">
        <v>3</v>
      </c>
      <c r="DI4" s="9" t="s">
        <v>4</v>
      </c>
      <c r="DJ4" s="9" t="s">
        <v>7</v>
      </c>
      <c r="DK4" s="9" t="s">
        <v>1</v>
      </c>
      <c r="DL4" s="9" t="s">
        <v>2</v>
      </c>
      <c r="DM4" s="9" t="s">
        <v>3</v>
      </c>
      <c r="DN4" s="9" t="s">
        <v>4</v>
      </c>
      <c r="DO4" s="9" t="s">
        <v>7</v>
      </c>
      <c r="DP4" s="9" t="s">
        <v>1</v>
      </c>
      <c r="DQ4" s="9" t="s">
        <v>2</v>
      </c>
      <c r="DR4" s="9" t="s">
        <v>3</v>
      </c>
      <c r="DS4" s="9" t="s">
        <v>4</v>
      </c>
      <c r="DT4" s="9" t="s">
        <v>7</v>
      </c>
      <c r="DU4" s="9" t="s">
        <v>1</v>
      </c>
      <c r="DV4" s="9" t="s">
        <v>2</v>
      </c>
      <c r="DW4" s="9" t="s">
        <v>3</v>
      </c>
      <c r="DX4" s="9" t="s">
        <v>4</v>
      </c>
      <c r="DY4" s="9" t="s">
        <v>7</v>
      </c>
      <c r="DZ4" s="9" t="s">
        <v>1</v>
      </c>
      <c r="EA4" s="9" t="s">
        <v>2</v>
      </c>
      <c r="EB4" s="9" t="s">
        <v>3</v>
      </c>
      <c r="EC4" s="9" t="s">
        <v>4</v>
      </c>
      <c r="ED4" s="9" t="s">
        <v>7</v>
      </c>
      <c r="EE4" s="9" t="s">
        <v>1</v>
      </c>
      <c r="EF4" s="9" t="s">
        <v>2</v>
      </c>
      <c r="EG4" s="9" t="s">
        <v>3</v>
      </c>
      <c r="EH4" s="9" t="s">
        <v>4</v>
      </c>
      <c r="EI4" s="9" t="s">
        <v>7</v>
      </c>
      <c r="EJ4" s="9" t="s">
        <v>1</v>
      </c>
      <c r="EK4" s="9" t="s">
        <v>2</v>
      </c>
      <c r="EL4" s="9" t="s">
        <v>3</v>
      </c>
      <c r="EM4" s="9" t="s">
        <v>4</v>
      </c>
      <c r="EN4" s="9" t="s">
        <v>7</v>
      </c>
      <c r="EO4" s="9" t="s">
        <v>1</v>
      </c>
      <c r="EP4" s="9" t="s">
        <v>2</v>
      </c>
      <c r="EQ4" s="9" t="s">
        <v>3</v>
      </c>
      <c r="ER4" s="9" t="s">
        <v>4</v>
      </c>
      <c r="ES4" s="9" t="s">
        <v>7</v>
      </c>
      <c r="ET4" s="9" t="s">
        <v>1</v>
      </c>
      <c r="EU4" s="9" t="s">
        <v>2</v>
      </c>
      <c r="EV4" s="9" t="s">
        <v>3</v>
      </c>
      <c r="EW4" s="9" t="s">
        <v>4</v>
      </c>
      <c r="EX4" s="9" t="s">
        <v>7</v>
      </c>
      <c r="EY4" s="9" t="s">
        <v>1</v>
      </c>
      <c r="EZ4" s="9" t="s">
        <v>2</v>
      </c>
      <c r="FA4" s="9" t="s">
        <v>3</v>
      </c>
      <c r="FB4" s="9" t="s">
        <v>4</v>
      </c>
      <c r="FC4" s="9" t="s">
        <v>7</v>
      </c>
      <c r="FD4" s="9" t="s">
        <v>1</v>
      </c>
      <c r="FE4" s="9" t="s">
        <v>2</v>
      </c>
      <c r="FF4" s="9" t="s">
        <v>3</v>
      </c>
      <c r="FG4" s="9" t="s">
        <v>4</v>
      </c>
      <c r="FH4" s="9" t="s">
        <v>7</v>
      </c>
      <c r="FI4" s="9" t="s">
        <v>1</v>
      </c>
      <c r="FJ4" s="9" t="s">
        <v>2</v>
      </c>
      <c r="FK4" s="9" t="s">
        <v>3</v>
      </c>
      <c r="FL4" s="9" t="s">
        <v>4</v>
      </c>
      <c r="FM4" s="9" t="s">
        <v>7</v>
      </c>
      <c r="FN4" s="9" t="s">
        <v>1</v>
      </c>
      <c r="FO4" s="9" t="s">
        <v>2</v>
      </c>
      <c r="FP4" s="9" t="s">
        <v>3</v>
      </c>
      <c r="FQ4" s="9" t="s">
        <v>4</v>
      </c>
      <c r="FR4" s="9" t="s">
        <v>7</v>
      </c>
      <c r="FS4" s="9" t="s">
        <v>1</v>
      </c>
      <c r="FT4" s="9" t="s">
        <v>2</v>
      </c>
      <c r="FU4" s="9" t="s">
        <v>3</v>
      </c>
      <c r="FV4" s="9" t="s">
        <v>4</v>
      </c>
      <c r="FW4" s="9" t="s">
        <v>7</v>
      </c>
      <c r="FX4" s="9" t="s">
        <v>1</v>
      </c>
      <c r="FY4" s="9" t="s">
        <v>2</v>
      </c>
      <c r="FZ4" s="9" t="s">
        <v>3</v>
      </c>
      <c r="GA4" s="9" t="s">
        <v>4</v>
      </c>
      <c r="GB4" s="9" t="s">
        <v>7</v>
      </c>
      <c r="GC4" s="9" t="s">
        <v>1</v>
      </c>
      <c r="GD4" s="9" t="s">
        <v>2</v>
      </c>
      <c r="GE4" s="9" t="s">
        <v>3</v>
      </c>
      <c r="GF4" s="9" t="s">
        <v>4</v>
      </c>
      <c r="GG4" s="9" t="s">
        <v>7</v>
      </c>
      <c r="GH4" s="9" t="s">
        <v>1</v>
      </c>
      <c r="GI4" s="9" t="s">
        <v>2</v>
      </c>
      <c r="GJ4" s="9" t="s">
        <v>3</v>
      </c>
      <c r="GK4" s="9" t="s">
        <v>4</v>
      </c>
      <c r="GL4" s="58" t="s">
        <v>8</v>
      </c>
      <c r="GM4" s="58" t="s">
        <v>9</v>
      </c>
      <c r="GN4" s="58" t="s">
        <v>10</v>
      </c>
      <c r="GO4" s="58" t="s">
        <v>117</v>
      </c>
      <c r="GP4" s="58" t="s">
        <v>119</v>
      </c>
      <c r="GQ4" s="58" t="s">
        <v>120</v>
      </c>
      <c r="GR4" s="58" t="s">
        <v>10</v>
      </c>
      <c r="GS4" s="58" t="s">
        <v>118</v>
      </c>
      <c r="GT4" s="24" t="s">
        <v>154</v>
      </c>
    </row>
    <row r="5" spans="1:202" s="29" customFormat="1" ht="32">
      <c r="A5" s="68" t="s">
        <v>186</v>
      </c>
      <c r="B5" s="69">
        <v>1</v>
      </c>
      <c r="C5" s="70" t="s">
        <v>15</v>
      </c>
      <c r="D5" s="71" t="s">
        <v>23</v>
      </c>
      <c r="E5" s="72">
        <v>1</v>
      </c>
      <c r="F5" s="73" t="s">
        <v>14</v>
      </c>
      <c r="G5" s="74">
        <v>6</v>
      </c>
      <c r="H5" s="74" t="s">
        <v>31</v>
      </c>
      <c r="I5" s="10">
        <f>5635001/1.19</f>
        <v>4735294.9579831939</v>
      </c>
      <c r="J5" s="10">
        <f>+I5*19%</f>
        <v>899706.0420168069</v>
      </c>
      <c r="K5" s="10">
        <f>+I5+J5</f>
        <v>5635001.0000000009</v>
      </c>
      <c r="L5" s="10">
        <f>+I5*$E5*$G5</f>
        <v>28411769.747899164</v>
      </c>
      <c r="M5" s="10">
        <f>+K5*$E5*$G5</f>
        <v>33810006.000000007</v>
      </c>
      <c r="N5" s="11"/>
      <c r="O5" s="27"/>
      <c r="P5" s="27">
        <v>0</v>
      </c>
      <c r="Q5" s="27">
        <v>0</v>
      </c>
      <c r="R5" s="27">
        <v>0</v>
      </c>
      <c r="S5" s="12"/>
      <c r="T5" s="12">
        <v>0</v>
      </c>
      <c r="U5" s="12">
        <v>0</v>
      </c>
      <c r="V5" s="12">
        <v>0</v>
      </c>
      <c r="W5" s="12">
        <v>0</v>
      </c>
      <c r="X5" s="12"/>
      <c r="Y5" s="12">
        <v>0</v>
      </c>
      <c r="Z5" s="12">
        <v>0</v>
      </c>
      <c r="AA5" s="12">
        <v>0</v>
      </c>
      <c r="AB5" s="12">
        <v>0</v>
      </c>
      <c r="AC5" s="12"/>
      <c r="AD5" s="12">
        <v>0</v>
      </c>
      <c r="AE5" s="12">
        <v>0</v>
      </c>
      <c r="AF5" s="12">
        <v>0</v>
      </c>
      <c r="AG5" s="12">
        <v>0</v>
      </c>
      <c r="AH5" s="12"/>
      <c r="AI5" s="12">
        <v>0</v>
      </c>
      <c r="AJ5" s="12">
        <v>0</v>
      </c>
      <c r="AK5" s="12">
        <v>0</v>
      </c>
      <c r="AL5" s="12">
        <v>0</v>
      </c>
      <c r="AM5" s="12"/>
      <c r="AN5" s="12">
        <v>0</v>
      </c>
      <c r="AO5" s="12">
        <v>0</v>
      </c>
      <c r="AP5" s="12">
        <v>0</v>
      </c>
      <c r="AQ5" s="12">
        <v>0</v>
      </c>
      <c r="AR5" s="12"/>
      <c r="AS5" s="12">
        <v>0</v>
      </c>
      <c r="AT5" s="12">
        <v>0</v>
      </c>
      <c r="AU5" s="12">
        <v>0</v>
      </c>
      <c r="AV5" s="12">
        <v>0</v>
      </c>
      <c r="AW5" s="12"/>
      <c r="AX5" s="12"/>
      <c r="AY5" s="12"/>
      <c r="AZ5" s="12"/>
      <c r="BA5" s="12"/>
      <c r="BB5" s="12"/>
      <c r="BC5" s="12">
        <v>0</v>
      </c>
      <c r="BD5" s="12">
        <v>0</v>
      </c>
      <c r="BE5" s="12">
        <v>0</v>
      </c>
      <c r="BF5" s="12">
        <v>0</v>
      </c>
      <c r="BG5" s="12"/>
      <c r="BH5" s="12">
        <v>0</v>
      </c>
      <c r="BI5" s="12">
        <v>0</v>
      </c>
      <c r="BJ5" s="12">
        <v>0</v>
      </c>
      <c r="BK5" s="12">
        <v>0</v>
      </c>
      <c r="BL5" s="12"/>
      <c r="BM5" s="12">
        <v>0</v>
      </c>
      <c r="BN5" s="12">
        <v>0</v>
      </c>
      <c r="BO5" s="12">
        <v>0</v>
      </c>
      <c r="BP5" s="12">
        <v>0</v>
      </c>
      <c r="BQ5" s="12"/>
      <c r="BR5" s="12">
        <v>0</v>
      </c>
      <c r="BS5" s="12">
        <v>0</v>
      </c>
      <c r="BT5" s="12">
        <v>0</v>
      </c>
      <c r="BU5" s="12">
        <v>0</v>
      </c>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f>+DE5*19%</f>
        <v>0</v>
      </c>
      <c r="DG5" s="12">
        <f>+DE5+DF5</f>
        <v>0</v>
      </c>
      <c r="DH5" s="12">
        <f>+DE5*$E5*$G5</f>
        <v>0</v>
      </c>
      <c r="DI5" s="12">
        <f>+DG5*$E5*$G5</f>
        <v>0</v>
      </c>
      <c r="DJ5" s="12"/>
      <c r="DK5" s="12">
        <f>+DJ5*19%</f>
        <v>0</v>
      </c>
      <c r="DL5" s="12">
        <f>+DJ5+DK5</f>
        <v>0</v>
      </c>
      <c r="DM5" s="12">
        <f>+DJ5*$E5*$G5</f>
        <v>0</v>
      </c>
      <c r="DN5" s="12">
        <f>+DL5*$E5*$G5</f>
        <v>0</v>
      </c>
      <c r="DO5" s="12"/>
      <c r="DP5" s="12">
        <f>+DO5*19%</f>
        <v>0</v>
      </c>
      <c r="DQ5" s="12">
        <f>+DO5+DP5</f>
        <v>0</v>
      </c>
      <c r="DR5" s="12">
        <f>+DO5*$E5*$G5</f>
        <v>0</v>
      </c>
      <c r="DS5" s="12">
        <f>+DQ5*$E5*$G5</f>
        <v>0</v>
      </c>
      <c r="DT5" s="12"/>
      <c r="DU5" s="12">
        <f>+DT5*19%</f>
        <v>0</v>
      </c>
      <c r="DV5" s="12">
        <f>+DT5+DU5</f>
        <v>0</v>
      </c>
      <c r="DW5" s="12">
        <f>+DT5*$E5*$G5</f>
        <v>0</v>
      </c>
      <c r="DX5" s="12">
        <f>+DV5*$E5*$G5</f>
        <v>0</v>
      </c>
      <c r="DY5" s="12"/>
      <c r="DZ5" s="12">
        <f t="shared" ref="DZ5:DZ56" si="0">+DY5*19%</f>
        <v>0</v>
      </c>
      <c r="EA5" s="12">
        <f t="shared" ref="EA5" si="1">+DY5+DZ5</f>
        <v>0</v>
      </c>
      <c r="EB5" s="12">
        <f>+DY5*$E5*$G5</f>
        <v>0</v>
      </c>
      <c r="EC5" s="12">
        <f t="shared" ref="EC5" si="2">+EA5*$E5*$G5</f>
        <v>0</v>
      </c>
      <c r="ED5" s="12"/>
      <c r="EE5" s="12">
        <f t="shared" ref="EE5:EE56" si="3">+ED5*19%</f>
        <v>0</v>
      </c>
      <c r="EF5" s="12">
        <f t="shared" ref="EF5" si="4">+ED5+EE5</f>
        <v>0</v>
      </c>
      <c r="EG5" s="12">
        <f t="shared" ref="EG5" si="5">+ED5*$E5*$G5</f>
        <v>0</v>
      </c>
      <c r="EH5" s="12">
        <f t="shared" ref="EH5" si="6">+EF5*$E5*$G5</f>
        <v>0</v>
      </c>
      <c r="EI5" s="12"/>
      <c r="EJ5" s="12">
        <f t="shared" ref="EJ5:EJ56" si="7">+EI5*19%</f>
        <v>0</v>
      </c>
      <c r="EK5" s="12">
        <f t="shared" ref="EK5" si="8">+EI5+EJ5</f>
        <v>0</v>
      </c>
      <c r="EL5" s="12">
        <f t="shared" ref="EL5" si="9">+EI5*$E5*$G5</f>
        <v>0</v>
      </c>
      <c r="EM5" s="12">
        <f t="shared" ref="EM5" si="10">+EK5*$E5*$G5</f>
        <v>0</v>
      </c>
      <c r="EN5" s="12"/>
      <c r="EO5" s="12">
        <f t="shared" ref="EO5:EO56" si="11">+EN5*19%</f>
        <v>0</v>
      </c>
      <c r="EP5" s="12">
        <f t="shared" ref="EP5" si="12">+EN5+EO5</f>
        <v>0</v>
      </c>
      <c r="EQ5" s="12">
        <f t="shared" ref="EQ5" si="13">+EN5*$E5*$G5</f>
        <v>0</v>
      </c>
      <c r="ER5" s="12">
        <f t="shared" ref="ER5" si="14">+EP5*$E5*$G5</f>
        <v>0</v>
      </c>
      <c r="ES5" s="12"/>
      <c r="ET5" s="12">
        <f t="shared" ref="ET5:ET56" si="15">+ES5*19%</f>
        <v>0</v>
      </c>
      <c r="EU5" s="12">
        <f t="shared" ref="EU5" si="16">+ES5+ET5</f>
        <v>0</v>
      </c>
      <c r="EV5" s="12">
        <f t="shared" ref="EV5" si="17">+ES5*$E5*$G5</f>
        <v>0</v>
      </c>
      <c r="EW5" s="12">
        <f t="shared" ref="EW5" si="18">+EU5*$E5*$G5</f>
        <v>0</v>
      </c>
      <c r="EX5" s="12"/>
      <c r="EY5" s="12">
        <f t="shared" ref="EY5:EY56" si="19">+EX5*19%</f>
        <v>0</v>
      </c>
      <c r="EZ5" s="12">
        <f t="shared" ref="EZ5" si="20">+EX5+EY5</f>
        <v>0</v>
      </c>
      <c r="FA5" s="12">
        <f t="shared" ref="FA5" si="21">+EX5*$E5*$G5</f>
        <v>0</v>
      </c>
      <c r="FB5" s="12">
        <f t="shared" ref="FB5" si="22">+EZ5*$E5*$G5</f>
        <v>0</v>
      </c>
      <c r="FC5" s="12"/>
      <c r="FD5" s="12">
        <f t="shared" ref="FD5:FD56" si="23">+FC5*19%</f>
        <v>0</v>
      </c>
      <c r="FE5" s="12">
        <f t="shared" ref="FE5" si="24">+FC5+FD5</f>
        <v>0</v>
      </c>
      <c r="FF5" s="12">
        <f t="shared" ref="FF5" si="25">+FC5*$E5*$G5</f>
        <v>0</v>
      </c>
      <c r="FG5" s="12">
        <f t="shared" ref="FG5" si="26">+FE5*$E5*$G5</f>
        <v>0</v>
      </c>
      <c r="FH5" s="12"/>
      <c r="FI5" s="12">
        <f t="shared" ref="FI5:FI56" si="27">+FH5*19%</f>
        <v>0</v>
      </c>
      <c r="FJ5" s="12">
        <f t="shared" ref="FJ5" si="28">+FH5+FI5</f>
        <v>0</v>
      </c>
      <c r="FK5" s="12">
        <f t="shared" ref="FK5" si="29">+FH5*$E5*$G5</f>
        <v>0</v>
      </c>
      <c r="FL5" s="12">
        <f t="shared" ref="FL5" si="30">+FJ5*$E5*$G5</f>
        <v>0</v>
      </c>
      <c r="FM5" s="12"/>
      <c r="FN5" s="12">
        <f t="shared" ref="FN5:FN56" si="31">+FM5*19%</f>
        <v>0</v>
      </c>
      <c r="FO5" s="12">
        <f t="shared" ref="FO5" si="32">+FM5+FN5</f>
        <v>0</v>
      </c>
      <c r="FP5" s="12">
        <f t="shared" ref="FP5" si="33">+FM5*$E5*$G5</f>
        <v>0</v>
      </c>
      <c r="FQ5" s="12">
        <f t="shared" ref="FQ5" si="34">+FO5*$E5*$G5</f>
        <v>0</v>
      </c>
      <c r="FR5" s="12"/>
      <c r="FS5" s="12">
        <f t="shared" ref="FS5:FS56" si="35">+FR5*19%</f>
        <v>0</v>
      </c>
      <c r="FT5" s="12">
        <f t="shared" ref="FT5" si="36">+FR5+FS5</f>
        <v>0</v>
      </c>
      <c r="FU5" s="12">
        <f t="shared" ref="FU5" si="37">+FR5*$E5*$G5</f>
        <v>0</v>
      </c>
      <c r="FV5" s="12">
        <f t="shared" ref="FV5" si="38">+FT5*$E5*$G5</f>
        <v>0</v>
      </c>
      <c r="FW5" s="12"/>
      <c r="FX5" s="12">
        <f t="shared" ref="FX5:FX56" si="39">+FW5*19%</f>
        <v>0</v>
      </c>
      <c r="FY5" s="12">
        <f t="shared" ref="FY5" si="40">+FW5+FX5</f>
        <v>0</v>
      </c>
      <c r="FZ5" s="12">
        <f t="shared" ref="FZ5" si="41">+FW5*$E5*$G5</f>
        <v>0</v>
      </c>
      <c r="GA5" s="12">
        <f t="shared" ref="GA5" si="42">+FY5*$E5*$G5</f>
        <v>0</v>
      </c>
      <c r="GB5" s="12"/>
      <c r="GC5" s="12">
        <f t="shared" ref="GC5:GC56" si="43">+GB5*19%</f>
        <v>0</v>
      </c>
      <c r="GD5" s="12">
        <f t="shared" ref="GD5" si="44">+GB5+GC5</f>
        <v>0</v>
      </c>
      <c r="GE5" s="12">
        <f t="shared" ref="GE5" si="45">+GB5*$E5*$G5</f>
        <v>0</v>
      </c>
      <c r="GF5" s="12">
        <f t="shared" ref="GF5" si="46">+GD5*$E5*$G5</f>
        <v>0</v>
      </c>
      <c r="GG5" s="12"/>
      <c r="GH5" s="12">
        <f>+GG5*0.19</f>
        <v>0</v>
      </c>
      <c r="GI5" s="12">
        <f>+GG5+GH5</f>
        <v>0</v>
      </c>
      <c r="GJ5" s="12">
        <f>+GG5*$E5*$G5</f>
        <v>0</v>
      </c>
      <c r="GK5" s="12">
        <f>+GI5*$E5*$G5</f>
        <v>0</v>
      </c>
      <c r="GL5" s="59">
        <f>+I5</f>
        <v>4735294.9579831939</v>
      </c>
      <c r="GM5" s="59">
        <f>GL5*$E5*$G5</f>
        <v>28411769.747899164</v>
      </c>
      <c r="GN5" s="60">
        <f>STDEVP(AB5,W5,R5)</f>
        <v>0</v>
      </c>
      <c r="GO5" s="61"/>
      <c r="GP5" s="62">
        <f>+I5</f>
        <v>4735294.9579831939</v>
      </c>
      <c r="GQ5" s="62">
        <f>+GP5*$E5*$G5</f>
        <v>28411769.747899164</v>
      </c>
      <c r="GR5" s="62">
        <f>STDEVP(V5,AA5,AF5)</f>
        <v>0</v>
      </c>
      <c r="GS5" s="61"/>
      <c r="GT5" s="28" t="s">
        <v>121</v>
      </c>
    </row>
    <row r="6" spans="1:202" s="29" customFormat="1" ht="32">
      <c r="A6" s="68" t="s">
        <v>186</v>
      </c>
      <c r="B6" s="69">
        <v>2</v>
      </c>
      <c r="C6" s="70" t="s">
        <v>16</v>
      </c>
      <c r="D6" s="71" t="s">
        <v>24</v>
      </c>
      <c r="E6" s="72">
        <v>1</v>
      </c>
      <c r="F6" s="73" t="s">
        <v>14</v>
      </c>
      <c r="G6" s="74">
        <v>6</v>
      </c>
      <c r="H6" s="74" t="s">
        <v>31</v>
      </c>
      <c r="I6" s="10">
        <f>5635001/1.19</f>
        <v>4735294.9579831939</v>
      </c>
      <c r="J6" s="10">
        <f t="shared" ref="J6:J9" si="47">+I6*19%</f>
        <v>899706.0420168069</v>
      </c>
      <c r="K6" s="10">
        <f t="shared" ref="K6:K9" si="48">+I6+J6</f>
        <v>5635001.0000000009</v>
      </c>
      <c r="L6" s="10">
        <f>+I6*$E6*$G6</f>
        <v>28411769.747899164</v>
      </c>
      <c r="M6" s="10">
        <f>+K6*$E6*$G6</f>
        <v>33810006.000000007</v>
      </c>
      <c r="N6" s="11"/>
      <c r="O6" s="27">
        <v>0</v>
      </c>
      <c r="P6" s="27">
        <v>0</v>
      </c>
      <c r="Q6" s="27">
        <v>0</v>
      </c>
      <c r="R6" s="27">
        <v>0</v>
      </c>
      <c r="S6" s="12"/>
      <c r="T6" s="12">
        <v>0</v>
      </c>
      <c r="U6" s="12">
        <v>0</v>
      </c>
      <c r="V6" s="12">
        <v>0</v>
      </c>
      <c r="W6" s="12">
        <v>0</v>
      </c>
      <c r="X6" s="12"/>
      <c r="Y6" s="12">
        <v>0</v>
      </c>
      <c r="Z6" s="12">
        <v>0</v>
      </c>
      <c r="AA6" s="12">
        <v>0</v>
      </c>
      <c r="AB6" s="12">
        <v>0</v>
      </c>
      <c r="AC6" s="12"/>
      <c r="AD6" s="12">
        <v>0</v>
      </c>
      <c r="AE6" s="12">
        <v>0</v>
      </c>
      <c r="AF6" s="12">
        <v>0</v>
      </c>
      <c r="AG6" s="12">
        <v>0</v>
      </c>
      <c r="AH6" s="12"/>
      <c r="AI6" s="12">
        <v>0</v>
      </c>
      <c r="AJ6" s="12">
        <v>0</v>
      </c>
      <c r="AK6" s="12">
        <v>0</v>
      </c>
      <c r="AL6" s="12">
        <v>0</v>
      </c>
      <c r="AM6" s="12"/>
      <c r="AN6" s="12">
        <v>0</v>
      </c>
      <c r="AO6" s="12">
        <v>0</v>
      </c>
      <c r="AP6" s="12">
        <v>0</v>
      </c>
      <c r="AQ6" s="12">
        <v>0</v>
      </c>
      <c r="AR6" s="12"/>
      <c r="AS6" s="12">
        <v>0</v>
      </c>
      <c r="AT6" s="12">
        <v>0</v>
      </c>
      <c r="AU6" s="12">
        <v>0</v>
      </c>
      <c r="AV6" s="12">
        <v>0</v>
      </c>
      <c r="AW6" s="12"/>
      <c r="AX6" s="12"/>
      <c r="AY6" s="12"/>
      <c r="AZ6" s="12"/>
      <c r="BA6" s="12"/>
      <c r="BB6" s="12"/>
      <c r="BC6" s="12">
        <v>0</v>
      </c>
      <c r="BD6" s="12">
        <v>0</v>
      </c>
      <c r="BE6" s="12">
        <v>0</v>
      </c>
      <c r="BF6" s="12">
        <v>0</v>
      </c>
      <c r="BG6" s="12"/>
      <c r="BH6" s="12">
        <v>0</v>
      </c>
      <c r="BI6" s="12">
        <v>0</v>
      </c>
      <c r="BJ6" s="12">
        <v>0</v>
      </c>
      <c r="BK6" s="12">
        <v>0</v>
      </c>
      <c r="BL6" s="12"/>
      <c r="BM6" s="12">
        <v>0</v>
      </c>
      <c r="BN6" s="12">
        <v>0</v>
      </c>
      <c r="BO6" s="12">
        <v>0</v>
      </c>
      <c r="BP6" s="12">
        <v>0</v>
      </c>
      <c r="BQ6" s="12"/>
      <c r="BR6" s="12">
        <v>0</v>
      </c>
      <c r="BS6" s="12">
        <v>0</v>
      </c>
      <c r="BT6" s="12">
        <v>0</v>
      </c>
      <c r="BU6" s="12">
        <v>0</v>
      </c>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f t="shared" ref="DF6:DF14" si="49">+DE6*19%</f>
        <v>0</v>
      </c>
      <c r="DG6" s="12">
        <f t="shared" ref="DG6:DG14" si="50">+DE6+DF6</f>
        <v>0</v>
      </c>
      <c r="DH6" s="12">
        <f t="shared" ref="DH6:DH14" si="51">+DE6*$E6*$G6</f>
        <v>0</v>
      </c>
      <c r="DI6" s="12">
        <f t="shared" ref="DI6:DI14" si="52">+DG6*$E6*$G6</f>
        <v>0</v>
      </c>
      <c r="DJ6" s="12"/>
      <c r="DK6" s="12">
        <f t="shared" ref="DK6:DK56" si="53">+DJ6*19%</f>
        <v>0</v>
      </c>
      <c r="DL6" s="12">
        <f t="shared" ref="DL6:DL15" si="54">+DJ6+DK6</f>
        <v>0</v>
      </c>
      <c r="DM6" s="12">
        <f t="shared" ref="DM6:DM15" si="55">+DJ6*$E6*$G6</f>
        <v>0</v>
      </c>
      <c r="DN6" s="12">
        <f t="shared" ref="DN6:DN15" si="56">+DL6*$E6*$G6</f>
        <v>0</v>
      </c>
      <c r="DO6" s="12"/>
      <c r="DP6" s="12">
        <f t="shared" ref="DP6:DP56" si="57">+DO6*19%</f>
        <v>0</v>
      </c>
      <c r="DQ6" s="12">
        <f t="shared" ref="DQ6:DQ15" si="58">+DO6+DP6</f>
        <v>0</v>
      </c>
      <c r="DR6" s="12">
        <f t="shared" ref="DR6:DR15" si="59">+DO6*$E6*$G6</f>
        <v>0</v>
      </c>
      <c r="DS6" s="12">
        <f t="shared" ref="DS6:DS15" si="60">+DQ6*$E6*$G6</f>
        <v>0</v>
      </c>
      <c r="DT6" s="12"/>
      <c r="DU6" s="12">
        <f t="shared" ref="DU6:DU56" si="61">+DT6*19%</f>
        <v>0</v>
      </c>
      <c r="DV6" s="12">
        <f t="shared" ref="DV6:DV23" si="62">+DT6+DU6</f>
        <v>0</v>
      </c>
      <c r="DW6" s="12">
        <f t="shared" ref="DW6:DW22" si="63">+DT6*$E6*$G6</f>
        <v>0</v>
      </c>
      <c r="DX6" s="12">
        <f t="shared" ref="DX6:DX23" si="64">+DV6*$E6*$G6</f>
        <v>0</v>
      </c>
      <c r="DY6" s="12"/>
      <c r="DZ6" s="12">
        <f t="shared" si="0"/>
        <v>0</v>
      </c>
      <c r="EA6" s="12">
        <f t="shared" ref="EA6:EA56" si="65">+DY6+DZ6</f>
        <v>0</v>
      </c>
      <c r="EB6" s="12">
        <f t="shared" ref="EB6:EB56" si="66">+DY6*$E6*$G6</f>
        <v>0</v>
      </c>
      <c r="EC6" s="12">
        <f t="shared" ref="EC6:EC56" si="67">+EA6*$E6*$G6</f>
        <v>0</v>
      </c>
      <c r="ED6" s="12"/>
      <c r="EE6" s="12">
        <f t="shared" si="3"/>
        <v>0</v>
      </c>
      <c r="EF6" s="12">
        <f t="shared" ref="EF6:EF56" si="68">+ED6+EE6</f>
        <v>0</v>
      </c>
      <c r="EG6" s="12">
        <f t="shared" ref="EG6:EG56" si="69">+ED6*$E6*$G6</f>
        <v>0</v>
      </c>
      <c r="EH6" s="12">
        <f t="shared" ref="EH6:EH56" si="70">+EF6*$E6*$G6</f>
        <v>0</v>
      </c>
      <c r="EI6" s="12"/>
      <c r="EJ6" s="12">
        <f t="shared" si="7"/>
        <v>0</v>
      </c>
      <c r="EK6" s="12">
        <f t="shared" ref="EK6:EK56" si="71">+EI6+EJ6</f>
        <v>0</v>
      </c>
      <c r="EL6" s="12">
        <f t="shared" ref="EL6:EL56" si="72">+EI6*$E6*$G6</f>
        <v>0</v>
      </c>
      <c r="EM6" s="12">
        <f t="shared" ref="EM6:EM56" si="73">+EK6*$E6*$G6</f>
        <v>0</v>
      </c>
      <c r="EN6" s="12"/>
      <c r="EO6" s="12">
        <f t="shared" si="11"/>
        <v>0</v>
      </c>
      <c r="EP6" s="12">
        <f t="shared" ref="EP6:EP56" si="74">+EN6+EO6</f>
        <v>0</v>
      </c>
      <c r="EQ6" s="12">
        <f t="shared" ref="EQ6:EQ56" si="75">+EN6*$E6*$G6</f>
        <v>0</v>
      </c>
      <c r="ER6" s="12">
        <f t="shared" ref="ER6:ER56" si="76">+EP6*$E6*$G6</f>
        <v>0</v>
      </c>
      <c r="ES6" s="12"/>
      <c r="ET6" s="12">
        <f t="shared" si="15"/>
        <v>0</v>
      </c>
      <c r="EU6" s="12">
        <f t="shared" ref="EU6:EU56" si="77">+ES6+ET6</f>
        <v>0</v>
      </c>
      <c r="EV6" s="12">
        <f t="shared" ref="EV6:EV56" si="78">+ES6*$E6*$G6</f>
        <v>0</v>
      </c>
      <c r="EW6" s="12">
        <f t="shared" ref="EW6:EW56" si="79">+EU6*$E6*$G6</f>
        <v>0</v>
      </c>
      <c r="EX6" s="12"/>
      <c r="EY6" s="12">
        <f t="shared" si="19"/>
        <v>0</v>
      </c>
      <c r="EZ6" s="12">
        <f t="shared" ref="EZ6:EZ56" si="80">+EX6+EY6</f>
        <v>0</v>
      </c>
      <c r="FA6" s="12">
        <f t="shared" ref="FA6:FA56" si="81">+EX6*$E6*$G6</f>
        <v>0</v>
      </c>
      <c r="FB6" s="12">
        <f t="shared" ref="FB6:FB56" si="82">+EZ6*$E6*$G6</f>
        <v>0</v>
      </c>
      <c r="FC6" s="12"/>
      <c r="FD6" s="12">
        <f t="shared" si="23"/>
        <v>0</v>
      </c>
      <c r="FE6" s="12">
        <f t="shared" ref="FE6:FE56" si="83">+FC6+FD6</f>
        <v>0</v>
      </c>
      <c r="FF6" s="12">
        <f t="shared" ref="FF6:FF56" si="84">+FC6*$E6*$G6</f>
        <v>0</v>
      </c>
      <c r="FG6" s="12">
        <f t="shared" ref="FG6:FG56" si="85">+FE6*$E6*$G6</f>
        <v>0</v>
      </c>
      <c r="FH6" s="12"/>
      <c r="FI6" s="12">
        <f t="shared" si="27"/>
        <v>0</v>
      </c>
      <c r="FJ6" s="12">
        <f t="shared" ref="FJ6:FJ56" si="86">+FH6+FI6</f>
        <v>0</v>
      </c>
      <c r="FK6" s="12">
        <f t="shared" ref="FK6:FK56" si="87">+FH6*$E6*$G6</f>
        <v>0</v>
      </c>
      <c r="FL6" s="12">
        <f t="shared" ref="FL6:FL56" si="88">+FJ6*$E6*$G6</f>
        <v>0</v>
      </c>
      <c r="FM6" s="12"/>
      <c r="FN6" s="12">
        <f t="shared" si="31"/>
        <v>0</v>
      </c>
      <c r="FO6" s="12">
        <f t="shared" ref="FO6:FO56" si="89">+FM6+FN6</f>
        <v>0</v>
      </c>
      <c r="FP6" s="12">
        <f t="shared" ref="FP6:FP56" si="90">+FM6*$E6*$G6</f>
        <v>0</v>
      </c>
      <c r="FQ6" s="12">
        <f t="shared" ref="FQ6:FQ56" si="91">+FO6*$E6*$G6</f>
        <v>0</v>
      </c>
      <c r="FR6" s="12"/>
      <c r="FS6" s="12">
        <f t="shared" si="35"/>
        <v>0</v>
      </c>
      <c r="FT6" s="12">
        <f t="shared" ref="FT6:FT56" si="92">+FR6+FS6</f>
        <v>0</v>
      </c>
      <c r="FU6" s="12">
        <f t="shared" ref="FU6:FU56" si="93">+FR6*$E6*$G6</f>
        <v>0</v>
      </c>
      <c r="FV6" s="12">
        <f t="shared" ref="FV6:FV56" si="94">+FT6*$E6*$G6</f>
        <v>0</v>
      </c>
      <c r="FW6" s="12"/>
      <c r="FX6" s="12">
        <f t="shared" si="39"/>
        <v>0</v>
      </c>
      <c r="FY6" s="12">
        <f t="shared" ref="FY6:FY56" si="95">+FW6+FX6</f>
        <v>0</v>
      </c>
      <c r="FZ6" s="12">
        <f t="shared" ref="FZ6:FZ56" si="96">+FW6*$E6*$G6</f>
        <v>0</v>
      </c>
      <c r="GA6" s="12">
        <f t="shared" ref="GA6:GA56" si="97">+FY6*$E6*$G6</f>
        <v>0</v>
      </c>
      <c r="GB6" s="12"/>
      <c r="GC6" s="12">
        <f t="shared" si="43"/>
        <v>0</v>
      </c>
      <c r="GD6" s="12">
        <f t="shared" ref="GD6:GD56" si="98">+GB6+GC6</f>
        <v>0</v>
      </c>
      <c r="GE6" s="12">
        <f t="shared" ref="GE6:GE56" si="99">+GB6*$E6*$G6</f>
        <v>0</v>
      </c>
      <c r="GF6" s="12">
        <f t="shared" ref="GF6:GF56" si="100">+GD6*$E6*$G6</f>
        <v>0</v>
      </c>
      <c r="GG6" s="12"/>
      <c r="GH6" s="12">
        <f t="shared" ref="GH6:GH19" si="101">+GG6*0.19</f>
        <v>0</v>
      </c>
      <c r="GI6" s="12">
        <f t="shared" ref="GI6:GI17" si="102">+GG6+GH6</f>
        <v>0</v>
      </c>
      <c r="GJ6" s="12">
        <f t="shared" ref="GJ6:GJ17" si="103">+GG6*$E6*$G6</f>
        <v>0</v>
      </c>
      <c r="GK6" s="12">
        <f t="shared" ref="GK6:GK17" si="104">+GI6*$E6*$G6</f>
        <v>0</v>
      </c>
      <c r="GL6" s="59">
        <f>+I6</f>
        <v>4735294.9579831939</v>
      </c>
      <c r="GM6" s="59">
        <f t="shared" ref="GM6:GM56" si="105">GL6*$E6*$G6</f>
        <v>28411769.747899164</v>
      </c>
      <c r="GN6" s="60">
        <f>STDEVP(AB6,W6,R6)</f>
        <v>0</v>
      </c>
      <c r="GO6" s="63"/>
      <c r="GP6" s="62">
        <f>+I6</f>
        <v>4735294.9579831939</v>
      </c>
      <c r="GQ6" s="62">
        <f>+GP6*$E6*$G6</f>
        <v>28411769.747899164</v>
      </c>
      <c r="GR6" s="62">
        <f>STDEVP(V6,AA6,AF6)</f>
        <v>0</v>
      </c>
      <c r="GS6" s="63"/>
      <c r="GT6" s="28" t="s">
        <v>121</v>
      </c>
    </row>
    <row r="7" spans="1:202" s="29" customFormat="1" ht="32">
      <c r="A7" s="68" t="s">
        <v>186</v>
      </c>
      <c r="B7" s="69">
        <v>3</v>
      </c>
      <c r="C7" s="70" t="s">
        <v>17</v>
      </c>
      <c r="D7" s="71" t="s">
        <v>25</v>
      </c>
      <c r="E7" s="72">
        <v>1</v>
      </c>
      <c r="F7" s="73" t="s">
        <v>14</v>
      </c>
      <c r="G7" s="74">
        <v>6</v>
      </c>
      <c r="H7" s="74" t="s">
        <v>32</v>
      </c>
      <c r="I7" s="10">
        <f>5635001/1.19</f>
        <v>4735294.9579831939</v>
      </c>
      <c r="J7" s="10">
        <f t="shared" si="47"/>
        <v>899706.0420168069</v>
      </c>
      <c r="K7" s="10">
        <f t="shared" si="48"/>
        <v>5635001.0000000009</v>
      </c>
      <c r="L7" s="10">
        <f>+I7*$E7*$G7</f>
        <v>28411769.747899164</v>
      </c>
      <c r="M7" s="10">
        <f>+K7*$E7*$G7</f>
        <v>33810006.000000007</v>
      </c>
      <c r="N7" s="11"/>
      <c r="O7" s="27">
        <v>0</v>
      </c>
      <c r="P7" s="27">
        <v>0</v>
      </c>
      <c r="Q7" s="27">
        <v>0</v>
      </c>
      <c r="R7" s="27">
        <v>0</v>
      </c>
      <c r="S7" s="12"/>
      <c r="T7" s="12">
        <v>0</v>
      </c>
      <c r="U7" s="12">
        <v>0</v>
      </c>
      <c r="V7" s="12">
        <v>0</v>
      </c>
      <c r="W7" s="12">
        <v>0</v>
      </c>
      <c r="X7" s="12"/>
      <c r="Y7" s="12">
        <v>0</v>
      </c>
      <c r="Z7" s="12">
        <v>0</v>
      </c>
      <c r="AA7" s="12">
        <v>0</v>
      </c>
      <c r="AB7" s="12">
        <v>0</v>
      </c>
      <c r="AC7" s="12"/>
      <c r="AD7" s="12">
        <v>0</v>
      </c>
      <c r="AE7" s="12">
        <v>0</v>
      </c>
      <c r="AF7" s="12">
        <v>0</v>
      </c>
      <c r="AG7" s="12">
        <v>0</v>
      </c>
      <c r="AH7" s="12"/>
      <c r="AI7" s="12">
        <v>0</v>
      </c>
      <c r="AJ7" s="12">
        <v>0</v>
      </c>
      <c r="AK7" s="12">
        <v>0</v>
      </c>
      <c r="AL7" s="12">
        <v>0</v>
      </c>
      <c r="AM7" s="12"/>
      <c r="AN7" s="12">
        <v>0</v>
      </c>
      <c r="AO7" s="12">
        <v>0</v>
      </c>
      <c r="AP7" s="12">
        <v>0</v>
      </c>
      <c r="AQ7" s="12">
        <v>0</v>
      </c>
      <c r="AR7" s="12"/>
      <c r="AS7" s="12">
        <v>0</v>
      </c>
      <c r="AT7" s="12">
        <v>0</v>
      </c>
      <c r="AU7" s="12">
        <v>0</v>
      </c>
      <c r="AV7" s="12">
        <v>0</v>
      </c>
      <c r="AW7" s="12"/>
      <c r="AX7" s="12"/>
      <c r="AY7" s="12"/>
      <c r="AZ7" s="12"/>
      <c r="BA7" s="12"/>
      <c r="BB7" s="12"/>
      <c r="BC7" s="12">
        <v>0</v>
      </c>
      <c r="BD7" s="12">
        <v>0</v>
      </c>
      <c r="BE7" s="12">
        <v>0</v>
      </c>
      <c r="BF7" s="12">
        <v>0</v>
      </c>
      <c r="BG7" s="12"/>
      <c r="BH7" s="12">
        <v>0</v>
      </c>
      <c r="BI7" s="12">
        <v>0</v>
      </c>
      <c r="BJ7" s="12">
        <v>0</v>
      </c>
      <c r="BK7" s="12">
        <v>0</v>
      </c>
      <c r="BL7" s="12"/>
      <c r="BM7" s="12">
        <v>0</v>
      </c>
      <c r="BN7" s="12">
        <v>0</v>
      </c>
      <c r="BO7" s="12">
        <v>0</v>
      </c>
      <c r="BP7" s="12">
        <v>0</v>
      </c>
      <c r="BQ7" s="12"/>
      <c r="BR7" s="12">
        <v>0</v>
      </c>
      <c r="BS7" s="12">
        <v>0</v>
      </c>
      <c r="BT7" s="12">
        <v>0</v>
      </c>
      <c r="BU7" s="12">
        <v>0</v>
      </c>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f t="shared" si="49"/>
        <v>0</v>
      </c>
      <c r="DG7" s="12">
        <f t="shared" si="50"/>
        <v>0</v>
      </c>
      <c r="DH7" s="12">
        <f t="shared" si="51"/>
        <v>0</v>
      </c>
      <c r="DI7" s="12">
        <f t="shared" si="52"/>
        <v>0</v>
      </c>
      <c r="DJ7" s="12"/>
      <c r="DK7" s="12">
        <f t="shared" si="53"/>
        <v>0</v>
      </c>
      <c r="DL7" s="12">
        <f t="shared" si="54"/>
        <v>0</v>
      </c>
      <c r="DM7" s="12">
        <f t="shared" si="55"/>
        <v>0</v>
      </c>
      <c r="DN7" s="12">
        <f t="shared" si="56"/>
        <v>0</v>
      </c>
      <c r="DO7" s="12"/>
      <c r="DP7" s="12">
        <f t="shared" si="57"/>
        <v>0</v>
      </c>
      <c r="DQ7" s="12">
        <f t="shared" si="58"/>
        <v>0</v>
      </c>
      <c r="DR7" s="12">
        <f t="shared" si="59"/>
        <v>0</v>
      </c>
      <c r="DS7" s="12">
        <f t="shared" si="60"/>
        <v>0</v>
      </c>
      <c r="DT7" s="12"/>
      <c r="DU7" s="12">
        <f t="shared" si="61"/>
        <v>0</v>
      </c>
      <c r="DV7" s="12">
        <f t="shared" si="62"/>
        <v>0</v>
      </c>
      <c r="DW7" s="12">
        <f t="shared" si="63"/>
        <v>0</v>
      </c>
      <c r="DX7" s="12">
        <f t="shared" si="64"/>
        <v>0</v>
      </c>
      <c r="DY7" s="12"/>
      <c r="DZ7" s="12">
        <f t="shared" si="0"/>
        <v>0</v>
      </c>
      <c r="EA7" s="12">
        <f t="shared" si="65"/>
        <v>0</v>
      </c>
      <c r="EB7" s="12">
        <f t="shared" si="66"/>
        <v>0</v>
      </c>
      <c r="EC7" s="12">
        <f t="shared" si="67"/>
        <v>0</v>
      </c>
      <c r="ED7" s="12"/>
      <c r="EE7" s="12">
        <f t="shared" si="3"/>
        <v>0</v>
      </c>
      <c r="EF7" s="12">
        <f t="shared" si="68"/>
        <v>0</v>
      </c>
      <c r="EG7" s="12">
        <f t="shared" si="69"/>
        <v>0</v>
      </c>
      <c r="EH7" s="12">
        <f t="shared" si="70"/>
        <v>0</v>
      </c>
      <c r="EI7" s="12"/>
      <c r="EJ7" s="12">
        <f t="shared" si="7"/>
        <v>0</v>
      </c>
      <c r="EK7" s="12">
        <f t="shared" si="71"/>
        <v>0</v>
      </c>
      <c r="EL7" s="12">
        <f t="shared" si="72"/>
        <v>0</v>
      </c>
      <c r="EM7" s="12">
        <f t="shared" si="73"/>
        <v>0</v>
      </c>
      <c r="EN7" s="12"/>
      <c r="EO7" s="12">
        <f t="shared" si="11"/>
        <v>0</v>
      </c>
      <c r="EP7" s="12">
        <f t="shared" si="74"/>
        <v>0</v>
      </c>
      <c r="EQ7" s="12">
        <f t="shared" si="75"/>
        <v>0</v>
      </c>
      <c r="ER7" s="12">
        <f t="shared" si="76"/>
        <v>0</v>
      </c>
      <c r="ES7" s="12"/>
      <c r="ET7" s="12">
        <f t="shared" si="15"/>
        <v>0</v>
      </c>
      <c r="EU7" s="12">
        <f t="shared" si="77"/>
        <v>0</v>
      </c>
      <c r="EV7" s="12">
        <f t="shared" si="78"/>
        <v>0</v>
      </c>
      <c r="EW7" s="12">
        <f t="shared" si="79"/>
        <v>0</v>
      </c>
      <c r="EX7" s="12"/>
      <c r="EY7" s="12">
        <f t="shared" si="19"/>
        <v>0</v>
      </c>
      <c r="EZ7" s="12">
        <f t="shared" si="80"/>
        <v>0</v>
      </c>
      <c r="FA7" s="12">
        <f t="shared" si="81"/>
        <v>0</v>
      </c>
      <c r="FB7" s="12">
        <f t="shared" si="82"/>
        <v>0</v>
      </c>
      <c r="FC7" s="12"/>
      <c r="FD7" s="12">
        <f t="shared" si="23"/>
        <v>0</v>
      </c>
      <c r="FE7" s="12">
        <f t="shared" si="83"/>
        <v>0</v>
      </c>
      <c r="FF7" s="12">
        <f t="shared" si="84"/>
        <v>0</v>
      </c>
      <c r="FG7" s="12">
        <f t="shared" si="85"/>
        <v>0</v>
      </c>
      <c r="FH7" s="12"/>
      <c r="FI7" s="12">
        <f t="shared" si="27"/>
        <v>0</v>
      </c>
      <c r="FJ7" s="12">
        <f t="shared" si="86"/>
        <v>0</v>
      </c>
      <c r="FK7" s="12">
        <f t="shared" si="87"/>
        <v>0</v>
      </c>
      <c r="FL7" s="12">
        <f t="shared" si="88"/>
        <v>0</v>
      </c>
      <c r="FM7" s="12"/>
      <c r="FN7" s="12">
        <f t="shared" si="31"/>
        <v>0</v>
      </c>
      <c r="FO7" s="12">
        <f t="shared" si="89"/>
        <v>0</v>
      </c>
      <c r="FP7" s="12">
        <f t="shared" si="90"/>
        <v>0</v>
      </c>
      <c r="FQ7" s="12">
        <f t="shared" si="91"/>
        <v>0</v>
      </c>
      <c r="FR7" s="12"/>
      <c r="FS7" s="12">
        <f t="shared" si="35"/>
        <v>0</v>
      </c>
      <c r="FT7" s="12">
        <f t="shared" si="92"/>
        <v>0</v>
      </c>
      <c r="FU7" s="12">
        <f t="shared" si="93"/>
        <v>0</v>
      </c>
      <c r="FV7" s="12">
        <f t="shared" si="94"/>
        <v>0</v>
      </c>
      <c r="FW7" s="12"/>
      <c r="FX7" s="12">
        <f t="shared" si="39"/>
        <v>0</v>
      </c>
      <c r="FY7" s="12">
        <f t="shared" si="95"/>
        <v>0</v>
      </c>
      <c r="FZ7" s="12">
        <f t="shared" si="96"/>
        <v>0</v>
      </c>
      <c r="GA7" s="12">
        <f t="shared" si="97"/>
        <v>0</v>
      </c>
      <c r="GB7" s="12"/>
      <c r="GC7" s="12">
        <f t="shared" si="43"/>
        <v>0</v>
      </c>
      <c r="GD7" s="12">
        <f t="shared" si="98"/>
        <v>0</v>
      </c>
      <c r="GE7" s="12">
        <f t="shared" si="99"/>
        <v>0</v>
      </c>
      <c r="GF7" s="12">
        <f t="shared" si="100"/>
        <v>0</v>
      </c>
      <c r="GG7" s="12"/>
      <c r="GH7" s="12">
        <f t="shared" si="101"/>
        <v>0</v>
      </c>
      <c r="GI7" s="12">
        <f t="shared" si="102"/>
        <v>0</v>
      </c>
      <c r="GJ7" s="12">
        <f t="shared" si="103"/>
        <v>0</v>
      </c>
      <c r="GK7" s="12">
        <f t="shared" si="104"/>
        <v>0</v>
      </c>
      <c r="GL7" s="59">
        <f>+I7</f>
        <v>4735294.9579831939</v>
      </c>
      <c r="GM7" s="59">
        <f t="shared" si="105"/>
        <v>28411769.747899164</v>
      </c>
      <c r="GN7" s="60">
        <f>STDEVP(AB7,W7,R7)</f>
        <v>0</v>
      </c>
      <c r="GO7" s="63"/>
      <c r="GP7" s="62">
        <f>+I7</f>
        <v>4735294.9579831939</v>
      </c>
      <c r="GQ7" s="62">
        <f>+GP7*$E7*$G7</f>
        <v>28411769.747899164</v>
      </c>
      <c r="GR7" s="62">
        <f>STDEVP(V7,AA7,AF7)</f>
        <v>0</v>
      </c>
      <c r="GS7" s="63"/>
      <c r="GT7" s="28" t="s">
        <v>121</v>
      </c>
    </row>
    <row r="8" spans="1:202" s="29" customFormat="1" ht="30">
      <c r="A8" s="68" t="s">
        <v>186</v>
      </c>
      <c r="B8" s="69">
        <v>4</v>
      </c>
      <c r="C8" s="70" t="s">
        <v>18</v>
      </c>
      <c r="D8" s="71" t="s">
        <v>26</v>
      </c>
      <c r="E8" s="72">
        <v>1</v>
      </c>
      <c r="F8" s="73" t="s">
        <v>14</v>
      </c>
      <c r="G8" s="74">
        <v>6</v>
      </c>
      <c r="H8" s="74" t="s">
        <v>31</v>
      </c>
      <c r="I8" s="10">
        <f>3500001/1.119</f>
        <v>3127793.5656836461</v>
      </c>
      <c r="J8" s="10">
        <f t="shared" si="47"/>
        <v>594280.77747989271</v>
      </c>
      <c r="K8" s="10">
        <f t="shared" si="48"/>
        <v>3722074.3431635387</v>
      </c>
      <c r="L8" s="10">
        <f>+I8*$E8*$G8</f>
        <v>18766761.394101877</v>
      </c>
      <c r="M8" s="10">
        <f>+K8*$E8*$G8</f>
        <v>22332446.058981232</v>
      </c>
      <c r="N8" s="11"/>
      <c r="O8" s="27">
        <v>0</v>
      </c>
      <c r="P8" s="27">
        <v>0</v>
      </c>
      <c r="Q8" s="27">
        <v>0</v>
      </c>
      <c r="R8" s="27">
        <v>0</v>
      </c>
      <c r="S8" s="12"/>
      <c r="T8" s="12">
        <v>0</v>
      </c>
      <c r="U8" s="12">
        <v>0</v>
      </c>
      <c r="V8" s="12">
        <v>0</v>
      </c>
      <c r="W8" s="12">
        <v>0</v>
      </c>
      <c r="X8" s="12"/>
      <c r="Y8" s="12">
        <v>0</v>
      </c>
      <c r="Z8" s="12">
        <v>0</v>
      </c>
      <c r="AA8" s="12">
        <v>0</v>
      </c>
      <c r="AB8" s="12">
        <v>0</v>
      </c>
      <c r="AC8" s="12"/>
      <c r="AD8" s="12">
        <v>0</v>
      </c>
      <c r="AE8" s="12">
        <v>0</v>
      </c>
      <c r="AF8" s="12">
        <v>0</v>
      </c>
      <c r="AG8" s="12">
        <v>0</v>
      </c>
      <c r="AH8" s="12"/>
      <c r="AI8" s="12">
        <v>0</v>
      </c>
      <c r="AJ8" s="12">
        <v>0</v>
      </c>
      <c r="AK8" s="12">
        <v>0</v>
      </c>
      <c r="AL8" s="12">
        <v>0</v>
      </c>
      <c r="AM8" s="12"/>
      <c r="AN8" s="12">
        <v>0</v>
      </c>
      <c r="AO8" s="12">
        <v>0</v>
      </c>
      <c r="AP8" s="12">
        <v>0</v>
      </c>
      <c r="AQ8" s="12">
        <v>0</v>
      </c>
      <c r="AR8" s="12"/>
      <c r="AS8" s="12">
        <v>0</v>
      </c>
      <c r="AT8" s="12">
        <v>0</v>
      </c>
      <c r="AU8" s="12">
        <v>0</v>
      </c>
      <c r="AV8" s="12">
        <v>0</v>
      </c>
      <c r="AW8" s="12"/>
      <c r="AX8" s="12"/>
      <c r="AY8" s="12"/>
      <c r="AZ8" s="12"/>
      <c r="BA8" s="12"/>
      <c r="BB8" s="12"/>
      <c r="BC8" s="12">
        <v>0</v>
      </c>
      <c r="BD8" s="12">
        <v>0</v>
      </c>
      <c r="BE8" s="12">
        <v>0</v>
      </c>
      <c r="BF8" s="12">
        <v>0</v>
      </c>
      <c r="BG8" s="12"/>
      <c r="BH8" s="12">
        <v>0</v>
      </c>
      <c r="BI8" s="12">
        <v>0</v>
      </c>
      <c r="BJ8" s="12">
        <v>0</v>
      </c>
      <c r="BK8" s="12">
        <v>0</v>
      </c>
      <c r="BL8" s="12"/>
      <c r="BM8" s="12">
        <v>0</v>
      </c>
      <c r="BN8" s="12">
        <v>0</v>
      </c>
      <c r="BO8" s="12">
        <v>0</v>
      </c>
      <c r="BP8" s="12">
        <v>0</v>
      </c>
      <c r="BQ8" s="12"/>
      <c r="BR8" s="12">
        <v>0</v>
      </c>
      <c r="BS8" s="12">
        <v>0</v>
      </c>
      <c r="BT8" s="12">
        <v>0</v>
      </c>
      <c r="BU8" s="12">
        <v>0</v>
      </c>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f t="shared" si="49"/>
        <v>0</v>
      </c>
      <c r="DG8" s="12">
        <f t="shared" si="50"/>
        <v>0</v>
      </c>
      <c r="DH8" s="12">
        <f t="shared" si="51"/>
        <v>0</v>
      </c>
      <c r="DI8" s="12">
        <f t="shared" si="52"/>
        <v>0</v>
      </c>
      <c r="DJ8" s="12"/>
      <c r="DK8" s="12">
        <f t="shared" si="53"/>
        <v>0</v>
      </c>
      <c r="DL8" s="12">
        <f t="shared" si="54"/>
        <v>0</v>
      </c>
      <c r="DM8" s="12">
        <f t="shared" si="55"/>
        <v>0</v>
      </c>
      <c r="DN8" s="12">
        <f t="shared" si="56"/>
        <v>0</v>
      </c>
      <c r="DO8" s="12"/>
      <c r="DP8" s="12">
        <f t="shared" si="57"/>
        <v>0</v>
      </c>
      <c r="DQ8" s="12">
        <f t="shared" si="58"/>
        <v>0</v>
      </c>
      <c r="DR8" s="12">
        <f t="shared" si="59"/>
        <v>0</v>
      </c>
      <c r="DS8" s="12">
        <f t="shared" si="60"/>
        <v>0</v>
      </c>
      <c r="DT8" s="12"/>
      <c r="DU8" s="12">
        <f t="shared" si="61"/>
        <v>0</v>
      </c>
      <c r="DV8" s="12">
        <f t="shared" si="62"/>
        <v>0</v>
      </c>
      <c r="DW8" s="12">
        <f t="shared" si="63"/>
        <v>0</v>
      </c>
      <c r="DX8" s="12">
        <f t="shared" si="64"/>
        <v>0</v>
      </c>
      <c r="DY8" s="12"/>
      <c r="DZ8" s="12">
        <f t="shared" si="0"/>
        <v>0</v>
      </c>
      <c r="EA8" s="12">
        <f t="shared" si="65"/>
        <v>0</v>
      </c>
      <c r="EB8" s="12">
        <f t="shared" si="66"/>
        <v>0</v>
      </c>
      <c r="EC8" s="12">
        <f t="shared" si="67"/>
        <v>0</v>
      </c>
      <c r="ED8" s="12"/>
      <c r="EE8" s="12">
        <f t="shared" si="3"/>
        <v>0</v>
      </c>
      <c r="EF8" s="12">
        <f t="shared" si="68"/>
        <v>0</v>
      </c>
      <c r="EG8" s="12">
        <f t="shared" si="69"/>
        <v>0</v>
      </c>
      <c r="EH8" s="12">
        <f t="shared" si="70"/>
        <v>0</v>
      </c>
      <c r="EI8" s="12"/>
      <c r="EJ8" s="12">
        <f t="shared" si="7"/>
        <v>0</v>
      </c>
      <c r="EK8" s="12">
        <f t="shared" si="71"/>
        <v>0</v>
      </c>
      <c r="EL8" s="12">
        <f t="shared" si="72"/>
        <v>0</v>
      </c>
      <c r="EM8" s="12">
        <f t="shared" si="73"/>
        <v>0</v>
      </c>
      <c r="EN8" s="12"/>
      <c r="EO8" s="12">
        <f t="shared" si="11"/>
        <v>0</v>
      </c>
      <c r="EP8" s="12">
        <f t="shared" si="74"/>
        <v>0</v>
      </c>
      <c r="EQ8" s="12">
        <f t="shared" si="75"/>
        <v>0</v>
      </c>
      <c r="ER8" s="12">
        <f t="shared" si="76"/>
        <v>0</v>
      </c>
      <c r="ES8" s="12"/>
      <c r="ET8" s="12">
        <f t="shared" si="15"/>
        <v>0</v>
      </c>
      <c r="EU8" s="12">
        <f t="shared" si="77"/>
        <v>0</v>
      </c>
      <c r="EV8" s="12">
        <f t="shared" si="78"/>
        <v>0</v>
      </c>
      <c r="EW8" s="12">
        <f t="shared" si="79"/>
        <v>0</v>
      </c>
      <c r="EX8" s="12"/>
      <c r="EY8" s="12">
        <f t="shared" si="19"/>
        <v>0</v>
      </c>
      <c r="EZ8" s="12">
        <f t="shared" si="80"/>
        <v>0</v>
      </c>
      <c r="FA8" s="12">
        <f t="shared" si="81"/>
        <v>0</v>
      </c>
      <c r="FB8" s="12">
        <f t="shared" si="82"/>
        <v>0</v>
      </c>
      <c r="FC8" s="12"/>
      <c r="FD8" s="12">
        <f t="shared" si="23"/>
        <v>0</v>
      </c>
      <c r="FE8" s="12">
        <f t="shared" si="83"/>
        <v>0</v>
      </c>
      <c r="FF8" s="12">
        <f t="shared" si="84"/>
        <v>0</v>
      </c>
      <c r="FG8" s="12">
        <f t="shared" si="85"/>
        <v>0</v>
      </c>
      <c r="FH8" s="12"/>
      <c r="FI8" s="12">
        <f t="shared" si="27"/>
        <v>0</v>
      </c>
      <c r="FJ8" s="12">
        <f t="shared" si="86"/>
        <v>0</v>
      </c>
      <c r="FK8" s="12">
        <f t="shared" si="87"/>
        <v>0</v>
      </c>
      <c r="FL8" s="12">
        <f t="shared" si="88"/>
        <v>0</v>
      </c>
      <c r="FM8" s="12"/>
      <c r="FN8" s="12">
        <f t="shared" si="31"/>
        <v>0</v>
      </c>
      <c r="FO8" s="12">
        <f t="shared" si="89"/>
        <v>0</v>
      </c>
      <c r="FP8" s="12">
        <f t="shared" si="90"/>
        <v>0</v>
      </c>
      <c r="FQ8" s="12">
        <f t="shared" si="91"/>
        <v>0</v>
      </c>
      <c r="FR8" s="12"/>
      <c r="FS8" s="12">
        <f t="shared" si="35"/>
        <v>0</v>
      </c>
      <c r="FT8" s="12">
        <f t="shared" si="92"/>
        <v>0</v>
      </c>
      <c r="FU8" s="12">
        <f t="shared" si="93"/>
        <v>0</v>
      </c>
      <c r="FV8" s="12">
        <f t="shared" si="94"/>
        <v>0</v>
      </c>
      <c r="FW8" s="12"/>
      <c r="FX8" s="12">
        <f t="shared" si="39"/>
        <v>0</v>
      </c>
      <c r="FY8" s="12">
        <f t="shared" si="95"/>
        <v>0</v>
      </c>
      <c r="FZ8" s="12">
        <f t="shared" si="96"/>
        <v>0</v>
      </c>
      <c r="GA8" s="12">
        <f t="shared" si="97"/>
        <v>0</v>
      </c>
      <c r="GB8" s="12"/>
      <c r="GC8" s="12">
        <f t="shared" si="43"/>
        <v>0</v>
      </c>
      <c r="GD8" s="12">
        <f t="shared" si="98"/>
        <v>0</v>
      </c>
      <c r="GE8" s="12">
        <f t="shared" si="99"/>
        <v>0</v>
      </c>
      <c r="GF8" s="12">
        <f t="shared" si="100"/>
        <v>0</v>
      </c>
      <c r="GG8" s="12"/>
      <c r="GH8" s="12">
        <f t="shared" si="101"/>
        <v>0</v>
      </c>
      <c r="GI8" s="12">
        <f t="shared" si="102"/>
        <v>0</v>
      </c>
      <c r="GJ8" s="12">
        <f t="shared" si="103"/>
        <v>0</v>
      </c>
      <c r="GK8" s="12">
        <f t="shared" si="104"/>
        <v>0</v>
      </c>
      <c r="GL8" s="59">
        <f>+I8</f>
        <v>3127793.5656836461</v>
      </c>
      <c r="GM8" s="59">
        <f t="shared" si="105"/>
        <v>18766761.394101877</v>
      </c>
      <c r="GN8" s="60">
        <f>STDEVP(AB8,W8,R8)</f>
        <v>0</v>
      </c>
      <c r="GO8" s="63"/>
      <c r="GP8" s="62">
        <f>+I8</f>
        <v>3127793.5656836461</v>
      </c>
      <c r="GQ8" s="62">
        <f>+GP8*$E8*$G8</f>
        <v>18766761.394101877</v>
      </c>
      <c r="GR8" s="62">
        <f>STDEVP(V8,AA8,AF8)</f>
        <v>0</v>
      </c>
      <c r="GS8" s="63"/>
      <c r="GT8" s="28" t="s">
        <v>121</v>
      </c>
    </row>
    <row r="9" spans="1:202" s="30" customFormat="1" ht="30">
      <c r="A9" s="68" t="s">
        <v>186</v>
      </c>
      <c r="B9" s="69">
        <v>5</v>
      </c>
      <c r="C9" s="70" t="s">
        <v>19</v>
      </c>
      <c r="D9" s="71" t="s">
        <v>27</v>
      </c>
      <c r="E9" s="72">
        <v>10</v>
      </c>
      <c r="F9" s="75" t="s">
        <v>14</v>
      </c>
      <c r="G9" s="74">
        <v>2</v>
      </c>
      <c r="H9" s="74" t="s">
        <v>33</v>
      </c>
      <c r="I9" s="10">
        <f>51333.3333333333/1.19</f>
        <v>43137.254901960761</v>
      </c>
      <c r="J9" s="10">
        <f t="shared" si="47"/>
        <v>8196.0784313725453</v>
      </c>
      <c r="K9" s="10">
        <f t="shared" si="48"/>
        <v>51333.333333333307</v>
      </c>
      <c r="L9" s="10">
        <f>+I9*$E9*$G9</f>
        <v>862745.0980392152</v>
      </c>
      <c r="M9" s="10">
        <f>+K9*$E9*$G9</f>
        <v>1026666.6666666662</v>
      </c>
      <c r="N9" s="13"/>
      <c r="O9" s="12">
        <v>0</v>
      </c>
      <c r="P9" s="12">
        <v>0</v>
      </c>
      <c r="Q9" s="12">
        <v>0</v>
      </c>
      <c r="R9" s="12">
        <v>0</v>
      </c>
      <c r="S9" s="12"/>
      <c r="T9" s="12">
        <v>0</v>
      </c>
      <c r="U9" s="12">
        <v>0</v>
      </c>
      <c r="V9" s="12">
        <v>0</v>
      </c>
      <c r="W9" s="12">
        <v>0</v>
      </c>
      <c r="X9" s="12"/>
      <c r="Y9" s="12">
        <v>0</v>
      </c>
      <c r="Z9" s="12">
        <v>0</v>
      </c>
      <c r="AA9" s="12">
        <v>0</v>
      </c>
      <c r="AB9" s="12">
        <v>0</v>
      </c>
      <c r="AC9" s="12"/>
      <c r="AD9" s="12">
        <v>0</v>
      </c>
      <c r="AE9" s="12">
        <v>0</v>
      </c>
      <c r="AF9" s="12">
        <v>0</v>
      </c>
      <c r="AG9" s="12">
        <v>0</v>
      </c>
      <c r="AH9" s="12"/>
      <c r="AI9" s="12">
        <v>0</v>
      </c>
      <c r="AJ9" s="12">
        <v>0</v>
      </c>
      <c r="AK9" s="12">
        <v>0</v>
      </c>
      <c r="AL9" s="12">
        <v>0</v>
      </c>
      <c r="AM9" s="12"/>
      <c r="AN9" s="12">
        <v>0</v>
      </c>
      <c r="AO9" s="12">
        <v>0</v>
      </c>
      <c r="AP9" s="12">
        <v>0</v>
      </c>
      <c r="AQ9" s="12">
        <v>0</v>
      </c>
      <c r="AR9" s="12"/>
      <c r="AS9" s="12">
        <v>0</v>
      </c>
      <c r="AT9" s="12">
        <v>0</v>
      </c>
      <c r="AU9" s="12">
        <v>0</v>
      </c>
      <c r="AV9" s="12">
        <v>0</v>
      </c>
      <c r="AW9" s="12"/>
      <c r="AX9" s="12"/>
      <c r="AY9" s="12"/>
      <c r="AZ9" s="12"/>
      <c r="BA9" s="12"/>
      <c r="BB9" s="12"/>
      <c r="BC9" s="12">
        <v>0</v>
      </c>
      <c r="BD9" s="12">
        <v>0</v>
      </c>
      <c r="BE9" s="12">
        <v>0</v>
      </c>
      <c r="BF9" s="12">
        <v>0</v>
      </c>
      <c r="BG9" s="12"/>
      <c r="BH9" s="12">
        <v>0</v>
      </c>
      <c r="BI9" s="12">
        <v>0</v>
      </c>
      <c r="BJ9" s="12">
        <v>0</v>
      </c>
      <c r="BK9" s="12">
        <v>0</v>
      </c>
      <c r="BL9" s="12"/>
      <c r="BM9" s="12">
        <v>0</v>
      </c>
      <c r="BN9" s="12">
        <v>0</v>
      </c>
      <c r="BO9" s="12">
        <v>0</v>
      </c>
      <c r="BP9" s="12">
        <v>0</v>
      </c>
      <c r="BQ9" s="12"/>
      <c r="BR9" s="12">
        <v>0</v>
      </c>
      <c r="BS9" s="12">
        <v>0</v>
      </c>
      <c r="BT9" s="12">
        <v>0</v>
      </c>
      <c r="BU9" s="12">
        <v>0</v>
      </c>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f t="shared" si="49"/>
        <v>0</v>
      </c>
      <c r="DG9" s="12">
        <f t="shared" si="50"/>
        <v>0</v>
      </c>
      <c r="DH9" s="12">
        <f t="shared" si="51"/>
        <v>0</v>
      </c>
      <c r="DI9" s="12">
        <f t="shared" si="52"/>
        <v>0</v>
      </c>
      <c r="DJ9" s="12"/>
      <c r="DK9" s="12">
        <f t="shared" si="53"/>
        <v>0</v>
      </c>
      <c r="DL9" s="12">
        <f t="shared" si="54"/>
        <v>0</v>
      </c>
      <c r="DM9" s="12">
        <f t="shared" si="55"/>
        <v>0</v>
      </c>
      <c r="DN9" s="12">
        <f t="shared" si="56"/>
        <v>0</v>
      </c>
      <c r="DO9" s="12"/>
      <c r="DP9" s="12">
        <f t="shared" si="57"/>
        <v>0</v>
      </c>
      <c r="DQ9" s="12">
        <f t="shared" si="58"/>
        <v>0</v>
      </c>
      <c r="DR9" s="12">
        <f t="shared" si="59"/>
        <v>0</v>
      </c>
      <c r="DS9" s="12">
        <f t="shared" si="60"/>
        <v>0</v>
      </c>
      <c r="DT9" s="12"/>
      <c r="DU9" s="12">
        <f t="shared" si="61"/>
        <v>0</v>
      </c>
      <c r="DV9" s="12">
        <f t="shared" si="62"/>
        <v>0</v>
      </c>
      <c r="DW9" s="12">
        <f t="shared" si="63"/>
        <v>0</v>
      </c>
      <c r="DX9" s="12">
        <f t="shared" si="64"/>
        <v>0</v>
      </c>
      <c r="DY9" s="12"/>
      <c r="DZ9" s="12">
        <f t="shared" si="0"/>
        <v>0</v>
      </c>
      <c r="EA9" s="12">
        <f t="shared" si="65"/>
        <v>0</v>
      </c>
      <c r="EB9" s="12">
        <f t="shared" si="66"/>
        <v>0</v>
      </c>
      <c r="EC9" s="12">
        <f t="shared" si="67"/>
        <v>0</v>
      </c>
      <c r="ED9" s="12"/>
      <c r="EE9" s="12">
        <f t="shared" si="3"/>
        <v>0</v>
      </c>
      <c r="EF9" s="12">
        <f t="shared" si="68"/>
        <v>0</v>
      </c>
      <c r="EG9" s="12">
        <f t="shared" si="69"/>
        <v>0</v>
      </c>
      <c r="EH9" s="12">
        <f t="shared" si="70"/>
        <v>0</v>
      </c>
      <c r="EI9" s="12"/>
      <c r="EJ9" s="12">
        <f t="shared" si="7"/>
        <v>0</v>
      </c>
      <c r="EK9" s="12">
        <f t="shared" si="71"/>
        <v>0</v>
      </c>
      <c r="EL9" s="12">
        <f t="shared" si="72"/>
        <v>0</v>
      </c>
      <c r="EM9" s="12">
        <f t="shared" si="73"/>
        <v>0</v>
      </c>
      <c r="EN9" s="12"/>
      <c r="EO9" s="12">
        <f t="shared" si="11"/>
        <v>0</v>
      </c>
      <c r="EP9" s="12">
        <f t="shared" si="74"/>
        <v>0</v>
      </c>
      <c r="EQ9" s="12">
        <f t="shared" si="75"/>
        <v>0</v>
      </c>
      <c r="ER9" s="12">
        <f t="shared" si="76"/>
        <v>0</v>
      </c>
      <c r="ES9" s="12"/>
      <c r="ET9" s="12">
        <f t="shared" si="15"/>
        <v>0</v>
      </c>
      <c r="EU9" s="12">
        <f t="shared" si="77"/>
        <v>0</v>
      </c>
      <c r="EV9" s="12">
        <f t="shared" si="78"/>
        <v>0</v>
      </c>
      <c r="EW9" s="12">
        <f t="shared" si="79"/>
        <v>0</v>
      </c>
      <c r="EX9" s="12"/>
      <c r="EY9" s="12">
        <f t="shared" si="19"/>
        <v>0</v>
      </c>
      <c r="EZ9" s="12">
        <f t="shared" si="80"/>
        <v>0</v>
      </c>
      <c r="FA9" s="12">
        <f t="shared" si="81"/>
        <v>0</v>
      </c>
      <c r="FB9" s="12">
        <f t="shared" si="82"/>
        <v>0</v>
      </c>
      <c r="FC9" s="12"/>
      <c r="FD9" s="12">
        <f t="shared" si="23"/>
        <v>0</v>
      </c>
      <c r="FE9" s="12">
        <f t="shared" si="83"/>
        <v>0</v>
      </c>
      <c r="FF9" s="12">
        <f t="shared" si="84"/>
        <v>0</v>
      </c>
      <c r="FG9" s="12">
        <f t="shared" si="85"/>
        <v>0</v>
      </c>
      <c r="FH9" s="12"/>
      <c r="FI9" s="12">
        <f t="shared" si="27"/>
        <v>0</v>
      </c>
      <c r="FJ9" s="12">
        <f t="shared" si="86"/>
        <v>0</v>
      </c>
      <c r="FK9" s="12">
        <f t="shared" si="87"/>
        <v>0</v>
      </c>
      <c r="FL9" s="12">
        <f t="shared" si="88"/>
        <v>0</v>
      </c>
      <c r="FM9" s="12"/>
      <c r="FN9" s="12">
        <f t="shared" si="31"/>
        <v>0</v>
      </c>
      <c r="FO9" s="12">
        <f t="shared" si="89"/>
        <v>0</v>
      </c>
      <c r="FP9" s="12">
        <f t="shared" si="90"/>
        <v>0</v>
      </c>
      <c r="FQ9" s="12">
        <f t="shared" si="91"/>
        <v>0</v>
      </c>
      <c r="FR9" s="12"/>
      <c r="FS9" s="12">
        <f t="shared" si="35"/>
        <v>0</v>
      </c>
      <c r="FT9" s="12">
        <f t="shared" si="92"/>
        <v>0</v>
      </c>
      <c r="FU9" s="12">
        <f t="shared" si="93"/>
        <v>0</v>
      </c>
      <c r="FV9" s="12">
        <f t="shared" si="94"/>
        <v>0</v>
      </c>
      <c r="FW9" s="12"/>
      <c r="FX9" s="12">
        <f t="shared" si="39"/>
        <v>0</v>
      </c>
      <c r="FY9" s="12">
        <f t="shared" si="95"/>
        <v>0</v>
      </c>
      <c r="FZ9" s="12">
        <f t="shared" si="96"/>
        <v>0</v>
      </c>
      <c r="GA9" s="12">
        <f t="shared" si="97"/>
        <v>0</v>
      </c>
      <c r="GB9" s="12"/>
      <c r="GC9" s="12">
        <f t="shared" si="43"/>
        <v>0</v>
      </c>
      <c r="GD9" s="12">
        <f t="shared" si="98"/>
        <v>0</v>
      </c>
      <c r="GE9" s="12">
        <f t="shared" si="99"/>
        <v>0</v>
      </c>
      <c r="GF9" s="12">
        <f t="shared" si="100"/>
        <v>0</v>
      </c>
      <c r="GG9" s="12"/>
      <c r="GH9" s="12">
        <f t="shared" si="101"/>
        <v>0</v>
      </c>
      <c r="GI9" s="12">
        <f t="shared" si="102"/>
        <v>0</v>
      </c>
      <c r="GJ9" s="12">
        <f t="shared" si="103"/>
        <v>0</v>
      </c>
      <c r="GK9" s="12">
        <f t="shared" si="104"/>
        <v>0</v>
      </c>
      <c r="GL9" s="59">
        <f>+I9</f>
        <v>43137.254901960761</v>
      </c>
      <c r="GM9" s="59">
        <f t="shared" si="105"/>
        <v>862745.0980392152</v>
      </c>
      <c r="GN9" s="60">
        <f>STDEVP(AB9,W9,R9)</f>
        <v>0</v>
      </c>
      <c r="GO9" s="63"/>
      <c r="GP9" s="62">
        <f>+I9</f>
        <v>43137.254901960761</v>
      </c>
      <c r="GQ9" s="62">
        <f>+GP9*$E9*$G9</f>
        <v>862745.0980392152</v>
      </c>
      <c r="GR9" s="62">
        <f>STDEVP(V9,AA9,AF9)</f>
        <v>0</v>
      </c>
      <c r="GS9" s="63"/>
      <c r="GT9" s="28" t="s">
        <v>121</v>
      </c>
    </row>
    <row r="10" spans="1:202" s="30" customFormat="1" ht="17">
      <c r="A10" s="68" t="s">
        <v>186</v>
      </c>
      <c r="B10" s="69">
        <v>6</v>
      </c>
      <c r="C10" s="70" t="s">
        <v>20</v>
      </c>
      <c r="D10" s="76" t="s">
        <v>28</v>
      </c>
      <c r="E10" s="77">
        <v>30</v>
      </c>
      <c r="F10" s="78" t="s">
        <v>14</v>
      </c>
      <c r="G10" s="74">
        <v>1</v>
      </c>
      <c r="H10" s="74"/>
      <c r="I10" s="26"/>
      <c r="J10" s="26"/>
      <c r="K10" s="26"/>
      <c r="L10" s="26"/>
      <c r="M10" s="26"/>
      <c r="N10" s="11"/>
      <c r="O10" s="12">
        <f>+N10*0.19</f>
        <v>0</v>
      </c>
      <c r="P10" s="12">
        <f>+N10+O10</f>
        <v>0</v>
      </c>
      <c r="Q10" s="12">
        <f>+N10*$E10*$G10</f>
        <v>0</v>
      </c>
      <c r="R10" s="12">
        <f>+P10*$E10*$G10</f>
        <v>0</v>
      </c>
      <c r="S10" s="12"/>
      <c r="T10" s="12">
        <f>+S10*0.19</f>
        <v>0</v>
      </c>
      <c r="U10" s="12">
        <f>+S10+T10</f>
        <v>0</v>
      </c>
      <c r="V10" s="12">
        <f>+S10*$E10*$G10</f>
        <v>0</v>
      </c>
      <c r="W10" s="12">
        <f>+U10*$E10*$G10</f>
        <v>0</v>
      </c>
      <c r="X10" s="12"/>
      <c r="Y10" s="12">
        <f>+X10*0.19</f>
        <v>0</v>
      </c>
      <c r="Z10" s="12">
        <f>+X10+Y10</f>
        <v>0</v>
      </c>
      <c r="AA10" s="12">
        <f>+X10*$E10*$G10</f>
        <v>0</v>
      </c>
      <c r="AB10" s="12">
        <f>+Z10*$E10*$G10</f>
        <v>0</v>
      </c>
      <c r="AC10" s="12"/>
      <c r="AD10" s="12">
        <f>+AC10*0.19</f>
        <v>0</v>
      </c>
      <c r="AE10" s="12">
        <f>+AC10+AD10</f>
        <v>0</v>
      </c>
      <c r="AF10" s="12">
        <f>+AC10*$E10*$G10</f>
        <v>0</v>
      </c>
      <c r="AG10" s="12">
        <f>+AE10*$E10*$G10</f>
        <v>0</v>
      </c>
      <c r="AH10" s="12">
        <v>35000</v>
      </c>
      <c r="AI10" s="12">
        <f>+AH10*0.19</f>
        <v>6650</v>
      </c>
      <c r="AJ10" s="12">
        <f>+AH10+AI10</f>
        <v>41650</v>
      </c>
      <c r="AK10" s="12">
        <f>+AH10*$E10*$G10</f>
        <v>1050000</v>
      </c>
      <c r="AL10" s="12">
        <f>+AJ10*$E10*$G10</f>
        <v>1249500</v>
      </c>
      <c r="AM10" s="12">
        <v>9000</v>
      </c>
      <c r="AN10" s="12">
        <f>+AM10*0.19</f>
        <v>1710</v>
      </c>
      <c r="AO10" s="12">
        <f>+AM10+AN10</f>
        <v>10710</v>
      </c>
      <c r="AP10" s="12">
        <f>+AM10*$E10*$G10</f>
        <v>270000</v>
      </c>
      <c r="AQ10" s="12">
        <f>+AO10*$E10*$G10</f>
        <v>321300</v>
      </c>
      <c r="AR10" s="12"/>
      <c r="AS10" s="12">
        <f>+AR10*0.19</f>
        <v>0</v>
      </c>
      <c r="AT10" s="12">
        <f>+AR10+AS10</f>
        <v>0</v>
      </c>
      <c r="AU10" s="12">
        <f>+AR10*$E10*$G10</f>
        <v>0</v>
      </c>
      <c r="AV10" s="12">
        <f>+AT10*$E10*$G10</f>
        <v>0</v>
      </c>
      <c r="AW10" s="12"/>
      <c r="AX10" s="12">
        <f>+AW10*0.19</f>
        <v>0</v>
      </c>
      <c r="AY10" s="12">
        <f>+AW10+AX10</f>
        <v>0</v>
      </c>
      <c r="AZ10" s="12">
        <f>+AW10*$E10*$G10</f>
        <v>0</v>
      </c>
      <c r="BA10" s="12">
        <f>+AY10*$E10*$G10</f>
        <v>0</v>
      </c>
      <c r="BB10" s="12"/>
      <c r="BC10" s="12">
        <f>+BB10*0.19</f>
        <v>0</v>
      </c>
      <c r="BD10" s="12">
        <f>+BB10+BC10</f>
        <v>0</v>
      </c>
      <c r="BE10" s="12">
        <f>+BB10*$E10*$G10</f>
        <v>0</v>
      </c>
      <c r="BF10" s="12">
        <f>+BD10*$E10*$G10</f>
        <v>0</v>
      </c>
      <c r="BG10" s="12"/>
      <c r="BH10" s="12">
        <f>+BG10*0.19</f>
        <v>0</v>
      </c>
      <c r="BI10" s="12">
        <f>+BG10+BH10</f>
        <v>0</v>
      </c>
      <c r="BJ10" s="12">
        <f>+BG10*$E10*$G10</f>
        <v>0</v>
      </c>
      <c r="BK10" s="12">
        <f>+BI10*$E10*$G10</f>
        <v>0</v>
      </c>
      <c r="BL10" s="12"/>
      <c r="BM10" s="12">
        <v>0</v>
      </c>
      <c r="BN10" s="12">
        <v>0</v>
      </c>
      <c r="BO10" s="12">
        <v>0</v>
      </c>
      <c r="BP10" s="12">
        <v>0</v>
      </c>
      <c r="BQ10" s="12"/>
      <c r="BR10" s="12">
        <v>0</v>
      </c>
      <c r="BS10" s="12">
        <v>0</v>
      </c>
      <c r="BT10" s="12">
        <v>0</v>
      </c>
      <c r="BU10" s="12">
        <v>0</v>
      </c>
      <c r="BV10" s="12"/>
      <c r="BW10" s="12"/>
      <c r="BX10" s="12"/>
      <c r="BY10" s="12"/>
      <c r="BZ10" s="12"/>
      <c r="CA10" s="12"/>
      <c r="CB10" s="12"/>
      <c r="CC10" s="12"/>
      <c r="CD10" s="12"/>
      <c r="CE10" s="12"/>
      <c r="CF10" s="12"/>
      <c r="CG10" s="12"/>
      <c r="CH10" s="12"/>
      <c r="CI10" s="12"/>
      <c r="CJ10" s="12"/>
      <c r="CK10" s="12">
        <v>25210.084033613446</v>
      </c>
      <c r="CL10" s="12">
        <f>+CK10*19%</f>
        <v>4789.9159663865548</v>
      </c>
      <c r="CM10" s="12">
        <f>+CK10+CL10</f>
        <v>30000</v>
      </c>
      <c r="CN10" s="12">
        <f>+CK10*$E10*$G10</f>
        <v>756302.52100840339</v>
      </c>
      <c r="CO10" s="12">
        <f>+CM10*$E10*$G10</f>
        <v>900000</v>
      </c>
      <c r="CP10" s="12"/>
      <c r="CQ10" s="12"/>
      <c r="CR10" s="12"/>
      <c r="CS10" s="12"/>
      <c r="CT10" s="12"/>
      <c r="CU10" s="12"/>
      <c r="CV10" s="12"/>
      <c r="CW10" s="12"/>
      <c r="CX10" s="12"/>
      <c r="CY10" s="12"/>
      <c r="CZ10" s="12"/>
      <c r="DA10" s="12"/>
      <c r="DB10" s="12"/>
      <c r="DC10" s="12"/>
      <c r="DD10" s="12"/>
      <c r="DE10" s="12"/>
      <c r="DF10" s="12">
        <f t="shared" si="49"/>
        <v>0</v>
      </c>
      <c r="DG10" s="12">
        <f t="shared" si="50"/>
        <v>0</v>
      </c>
      <c r="DH10" s="12">
        <f t="shared" si="51"/>
        <v>0</v>
      </c>
      <c r="DI10" s="12">
        <f t="shared" si="52"/>
        <v>0</v>
      </c>
      <c r="DJ10" s="12"/>
      <c r="DK10" s="12">
        <f t="shared" si="53"/>
        <v>0</v>
      </c>
      <c r="DL10" s="12">
        <f t="shared" si="54"/>
        <v>0</v>
      </c>
      <c r="DM10" s="12">
        <f t="shared" si="55"/>
        <v>0</v>
      </c>
      <c r="DN10" s="12">
        <f t="shared" si="56"/>
        <v>0</v>
      </c>
      <c r="DO10" s="12"/>
      <c r="DP10" s="12">
        <f t="shared" si="57"/>
        <v>0</v>
      </c>
      <c r="DQ10" s="12">
        <f t="shared" si="58"/>
        <v>0</v>
      </c>
      <c r="DR10" s="12">
        <f t="shared" si="59"/>
        <v>0</v>
      </c>
      <c r="DS10" s="12">
        <f t="shared" si="60"/>
        <v>0</v>
      </c>
      <c r="DT10" s="12"/>
      <c r="DU10" s="12">
        <f t="shared" si="61"/>
        <v>0</v>
      </c>
      <c r="DV10" s="12">
        <f t="shared" si="62"/>
        <v>0</v>
      </c>
      <c r="DW10" s="12">
        <f t="shared" si="63"/>
        <v>0</v>
      </c>
      <c r="DX10" s="12">
        <f t="shared" si="64"/>
        <v>0</v>
      </c>
      <c r="DY10" s="12"/>
      <c r="DZ10" s="12">
        <f t="shared" si="0"/>
        <v>0</v>
      </c>
      <c r="EA10" s="12">
        <f t="shared" si="65"/>
        <v>0</v>
      </c>
      <c r="EB10" s="12">
        <f t="shared" si="66"/>
        <v>0</v>
      </c>
      <c r="EC10" s="12">
        <f t="shared" si="67"/>
        <v>0</v>
      </c>
      <c r="ED10" s="12"/>
      <c r="EE10" s="12">
        <f t="shared" si="3"/>
        <v>0</v>
      </c>
      <c r="EF10" s="12">
        <f t="shared" si="68"/>
        <v>0</v>
      </c>
      <c r="EG10" s="12">
        <f t="shared" si="69"/>
        <v>0</v>
      </c>
      <c r="EH10" s="12">
        <f t="shared" si="70"/>
        <v>0</v>
      </c>
      <c r="EI10" s="12"/>
      <c r="EJ10" s="12">
        <f t="shared" si="7"/>
        <v>0</v>
      </c>
      <c r="EK10" s="12">
        <f t="shared" si="71"/>
        <v>0</v>
      </c>
      <c r="EL10" s="12">
        <f t="shared" si="72"/>
        <v>0</v>
      </c>
      <c r="EM10" s="12">
        <f t="shared" si="73"/>
        <v>0</v>
      </c>
      <c r="EN10" s="12"/>
      <c r="EO10" s="12">
        <f t="shared" si="11"/>
        <v>0</v>
      </c>
      <c r="EP10" s="12">
        <f t="shared" si="74"/>
        <v>0</v>
      </c>
      <c r="EQ10" s="12">
        <f t="shared" si="75"/>
        <v>0</v>
      </c>
      <c r="ER10" s="12">
        <f t="shared" si="76"/>
        <v>0</v>
      </c>
      <c r="ES10" s="12"/>
      <c r="ET10" s="12">
        <f t="shared" si="15"/>
        <v>0</v>
      </c>
      <c r="EU10" s="12">
        <f t="shared" si="77"/>
        <v>0</v>
      </c>
      <c r="EV10" s="12">
        <f t="shared" si="78"/>
        <v>0</v>
      </c>
      <c r="EW10" s="12">
        <f t="shared" si="79"/>
        <v>0</v>
      </c>
      <c r="EX10" s="12"/>
      <c r="EY10" s="12">
        <f t="shared" si="19"/>
        <v>0</v>
      </c>
      <c r="EZ10" s="12">
        <f t="shared" si="80"/>
        <v>0</v>
      </c>
      <c r="FA10" s="12">
        <f t="shared" si="81"/>
        <v>0</v>
      </c>
      <c r="FB10" s="12">
        <f t="shared" si="82"/>
        <v>0</v>
      </c>
      <c r="FC10" s="12"/>
      <c r="FD10" s="12">
        <f t="shared" si="23"/>
        <v>0</v>
      </c>
      <c r="FE10" s="12">
        <f t="shared" si="83"/>
        <v>0</v>
      </c>
      <c r="FF10" s="12">
        <f t="shared" si="84"/>
        <v>0</v>
      </c>
      <c r="FG10" s="12">
        <f t="shared" si="85"/>
        <v>0</v>
      </c>
      <c r="FH10" s="12"/>
      <c r="FI10" s="12">
        <f t="shared" si="27"/>
        <v>0</v>
      </c>
      <c r="FJ10" s="12">
        <f t="shared" si="86"/>
        <v>0</v>
      </c>
      <c r="FK10" s="12">
        <f t="shared" si="87"/>
        <v>0</v>
      </c>
      <c r="FL10" s="12">
        <f t="shared" si="88"/>
        <v>0</v>
      </c>
      <c r="FM10" s="12"/>
      <c r="FN10" s="12">
        <f t="shared" si="31"/>
        <v>0</v>
      </c>
      <c r="FO10" s="12">
        <f t="shared" si="89"/>
        <v>0</v>
      </c>
      <c r="FP10" s="12">
        <f t="shared" si="90"/>
        <v>0</v>
      </c>
      <c r="FQ10" s="12">
        <f t="shared" si="91"/>
        <v>0</v>
      </c>
      <c r="FR10" s="12"/>
      <c r="FS10" s="12">
        <f t="shared" si="35"/>
        <v>0</v>
      </c>
      <c r="FT10" s="12">
        <f t="shared" si="92"/>
        <v>0</v>
      </c>
      <c r="FU10" s="12">
        <f t="shared" si="93"/>
        <v>0</v>
      </c>
      <c r="FV10" s="12">
        <f t="shared" si="94"/>
        <v>0</v>
      </c>
      <c r="FW10" s="12"/>
      <c r="FX10" s="12">
        <f t="shared" si="39"/>
        <v>0</v>
      </c>
      <c r="FY10" s="12">
        <f t="shared" si="95"/>
        <v>0</v>
      </c>
      <c r="FZ10" s="12">
        <f t="shared" si="96"/>
        <v>0</v>
      </c>
      <c r="GA10" s="12">
        <f t="shared" si="97"/>
        <v>0</v>
      </c>
      <c r="GB10" s="12"/>
      <c r="GC10" s="12">
        <f t="shared" si="43"/>
        <v>0</v>
      </c>
      <c r="GD10" s="12">
        <f t="shared" si="98"/>
        <v>0</v>
      </c>
      <c r="GE10" s="12">
        <f t="shared" si="99"/>
        <v>0</v>
      </c>
      <c r="GF10" s="12">
        <f t="shared" si="100"/>
        <v>0</v>
      </c>
      <c r="GG10" s="12"/>
      <c r="GH10" s="12">
        <f t="shared" si="101"/>
        <v>0</v>
      </c>
      <c r="GI10" s="12">
        <f t="shared" si="102"/>
        <v>0</v>
      </c>
      <c r="GJ10" s="12">
        <f t="shared" si="103"/>
        <v>0</v>
      </c>
      <c r="GK10" s="12">
        <f t="shared" si="104"/>
        <v>0</v>
      </c>
      <c r="GL10" s="59">
        <f>+AVERAGE(AH10,AM10,CK10)</f>
        <v>23070.028011204482</v>
      </c>
      <c r="GM10" s="59">
        <f t="shared" si="105"/>
        <v>692100.84033613442</v>
      </c>
      <c r="GN10" s="60">
        <f>STDEVP(AH10,AM10,CK10)</f>
        <v>10721.780941438374</v>
      </c>
      <c r="GO10" s="63">
        <f t="shared" ref="GO10:GO24" si="106">+GN10/GL10</f>
        <v>0.46474936815122625</v>
      </c>
      <c r="GP10" s="62">
        <f>+MEDIAN(AH10,AM10,CK10)</f>
        <v>25210.084033613446</v>
      </c>
      <c r="GQ10" s="59">
        <f>GP10*$E10*$G10</f>
        <v>756302.52100840339</v>
      </c>
      <c r="GR10" s="62">
        <f t="shared" ref="GR10:GR24" si="107">+GN10</f>
        <v>10721.780941438374</v>
      </c>
      <c r="GS10" s="63">
        <f t="shared" ref="GS10:GS24" si="108">+GR10/GP10</f>
        <v>0.42529731067705545</v>
      </c>
      <c r="GT10" s="33" t="s">
        <v>162</v>
      </c>
    </row>
    <row r="11" spans="1:202" s="30" customFormat="1" ht="17">
      <c r="A11" s="68" t="s">
        <v>186</v>
      </c>
      <c r="B11" s="69">
        <v>7</v>
      </c>
      <c r="C11" s="70" t="s">
        <v>21</v>
      </c>
      <c r="D11" s="76" t="s">
        <v>29</v>
      </c>
      <c r="E11" s="79">
        <v>4</v>
      </c>
      <c r="F11" s="78" t="s">
        <v>14</v>
      </c>
      <c r="G11" s="74">
        <v>1</v>
      </c>
      <c r="H11" s="74"/>
      <c r="I11" s="26"/>
      <c r="J11" s="26"/>
      <c r="K11" s="26"/>
      <c r="L11" s="26"/>
      <c r="M11" s="26"/>
      <c r="N11" s="11"/>
      <c r="O11" s="12">
        <f t="shared" ref="O11:O24" si="109">+N11*0.19</f>
        <v>0</v>
      </c>
      <c r="P11" s="12">
        <f t="shared" ref="P11:P24" si="110">+N11+O11</f>
        <v>0</v>
      </c>
      <c r="Q11" s="12">
        <f t="shared" ref="Q11:Q24" si="111">+N11*$E11*$G11</f>
        <v>0</v>
      </c>
      <c r="R11" s="12">
        <f t="shared" ref="R11:R24" si="112">+P11*$E11*$G11</f>
        <v>0</v>
      </c>
      <c r="S11" s="12"/>
      <c r="T11" s="12">
        <f t="shared" ref="T11:T24" si="113">+S11*0.19</f>
        <v>0</v>
      </c>
      <c r="U11" s="12">
        <f t="shared" ref="U11:U24" si="114">+S11+T11</f>
        <v>0</v>
      </c>
      <c r="V11" s="12">
        <f t="shared" ref="V11:V24" si="115">+S11*$E11*$G11</f>
        <v>0</v>
      </c>
      <c r="W11" s="12">
        <f t="shared" ref="W11:W24" si="116">+U11*$E11*$G11</f>
        <v>0</v>
      </c>
      <c r="X11" s="12"/>
      <c r="Y11" s="12">
        <f t="shared" ref="Y11:Y24" si="117">+X11*0.19</f>
        <v>0</v>
      </c>
      <c r="Z11" s="12">
        <f t="shared" ref="Z11:Z22" si="118">+X11+Y11</f>
        <v>0</v>
      </c>
      <c r="AA11" s="12">
        <f t="shared" ref="AA11:AA22" si="119">+X11*$E11*$G11</f>
        <v>0</v>
      </c>
      <c r="AB11" s="12">
        <f t="shared" ref="AB11:AB22" si="120">+Z11*$E11*$G11</f>
        <v>0</v>
      </c>
      <c r="AC11" s="12"/>
      <c r="AD11" s="12">
        <f t="shared" ref="AD11:AD24" si="121">+AC11*0.19</f>
        <v>0</v>
      </c>
      <c r="AE11" s="12">
        <f t="shared" ref="AE11:AE24" si="122">+AC11+AD11</f>
        <v>0</v>
      </c>
      <c r="AF11" s="12">
        <f t="shared" ref="AF11:AF24" si="123">+AC11*$E11*$G11</f>
        <v>0</v>
      </c>
      <c r="AG11" s="12">
        <f t="shared" ref="AG11:AG24" si="124">+AE11*$E11*$G11</f>
        <v>0</v>
      </c>
      <c r="AH11" s="12">
        <v>140000</v>
      </c>
      <c r="AI11" s="12">
        <f t="shared" ref="AI11:AI24" si="125">+AH11*0.19</f>
        <v>26600</v>
      </c>
      <c r="AJ11" s="12">
        <f t="shared" ref="AJ11:AJ24" si="126">+AH11+AI11</f>
        <v>166600</v>
      </c>
      <c r="AK11" s="12">
        <f t="shared" ref="AK11:AK24" si="127">+AH11*$E11*$G11</f>
        <v>560000</v>
      </c>
      <c r="AL11" s="12">
        <f t="shared" ref="AL11:AL24" si="128">+AJ11*$E11*$G11</f>
        <v>666400</v>
      </c>
      <c r="AM11" s="12">
        <v>180000</v>
      </c>
      <c r="AN11" s="12">
        <f t="shared" ref="AN11:AN24" si="129">+AM11*0.19</f>
        <v>34200</v>
      </c>
      <c r="AO11" s="12">
        <f t="shared" ref="AO11:AO24" si="130">+AM11+AN11</f>
        <v>214200</v>
      </c>
      <c r="AP11" s="12">
        <f t="shared" ref="AP11:AP24" si="131">+AM11*$E11*$G11</f>
        <v>720000</v>
      </c>
      <c r="AQ11" s="12">
        <f t="shared" ref="AQ11:AQ24" si="132">+AO11*$E11*$G11</f>
        <v>856800</v>
      </c>
      <c r="AR11" s="12"/>
      <c r="AS11" s="12">
        <f t="shared" ref="AS11:AS24" si="133">+AR11*0.19</f>
        <v>0</v>
      </c>
      <c r="AT11" s="12">
        <f t="shared" ref="AT11:AT24" si="134">+AR11+AS11</f>
        <v>0</v>
      </c>
      <c r="AU11" s="12">
        <f t="shared" ref="AU11:AU24" si="135">+AR11*$E11*$G11</f>
        <v>0</v>
      </c>
      <c r="AV11" s="12">
        <f t="shared" ref="AV11:AV24" si="136">+AT11*$E11*$G11</f>
        <v>0</v>
      </c>
      <c r="AW11" s="12"/>
      <c r="AX11" s="12">
        <f t="shared" ref="AX11:AX24" si="137">+AW11*0.19</f>
        <v>0</v>
      </c>
      <c r="AY11" s="12">
        <f t="shared" ref="AY11:AY24" si="138">+AW11+AX11</f>
        <v>0</v>
      </c>
      <c r="AZ11" s="12">
        <f t="shared" ref="AZ11:AZ24" si="139">+AW11*$E11*$G11</f>
        <v>0</v>
      </c>
      <c r="BA11" s="12">
        <f t="shared" ref="BA11:BA24" si="140">+AY11*$E11*$G11</f>
        <v>0</v>
      </c>
      <c r="BB11" s="12"/>
      <c r="BC11" s="12">
        <f t="shared" ref="BC11:BC24" si="141">+BB11*0.19</f>
        <v>0</v>
      </c>
      <c r="BD11" s="12">
        <f t="shared" ref="BD11:BD24" si="142">+BB11+BC11</f>
        <v>0</v>
      </c>
      <c r="BE11" s="12">
        <f t="shared" ref="BE11:BE24" si="143">+BB11*$E11*$G11</f>
        <v>0</v>
      </c>
      <c r="BF11" s="12">
        <f t="shared" ref="BF11:BF24" si="144">+BD11*$E11*$G11</f>
        <v>0</v>
      </c>
      <c r="BG11" s="12"/>
      <c r="BH11" s="12">
        <f t="shared" ref="BH11:BH24" si="145">+BG11*0.19</f>
        <v>0</v>
      </c>
      <c r="BI11" s="12">
        <f t="shared" ref="BI11:BI24" si="146">+BG11+BH11</f>
        <v>0</v>
      </c>
      <c r="BJ11" s="12">
        <f t="shared" ref="BJ11:BJ24" si="147">+BG11*$E11*$G11</f>
        <v>0</v>
      </c>
      <c r="BK11" s="12">
        <f t="shared" ref="BK11:BK24" si="148">+BI11*$E11*$G11</f>
        <v>0</v>
      </c>
      <c r="BL11" s="12"/>
      <c r="BM11" s="12">
        <v>0</v>
      </c>
      <c r="BN11" s="12">
        <v>0</v>
      </c>
      <c r="BO11" s="12">
        <v>0</v>
      </c>
      <c r="BP11" s="12">
        <v>0</v>
      </c>
      <c r="BQ11" s="12"/>
      <c r="BR11" s="12">
        <v>0</v>
      </c>
      <c r="BS11" s="12">
        <v>0</v>
      </c>
      <c r="BT11" s="12">
        <v>0</v>
      </c>
      <c r="BU11" s="12">
        <v>0</v>
      </c>
      <c r="BV11" s="12"/>
      <c r="BW11" s="12"/>
      <c r="BX11" s="12"/>
      <c r="BY11" s="12"/>
      <c r="BZ11" s="12"/>
      <c r="CA11" s="12"/>
      <c r="CB11" s="12"/>
      <c r="CC11" s="12"/>
      <c r="CD11" s="12"/>
      <c r="CE11" s="12"/>
      <c r="CF11" s="12"/>
      <c r="CG11" s="12"/>
      <c r="CH11" s="12"/>
      <c r="CI11" s="12"/>
      <c r="CJ11" s="12"/>
      <c r="CK11" s="12"/>
      <c r="CL11" s="12"/>
      <c r="CM11" s="12"/>
      <c r="CN11" s="12"/>
      <c r="CO11" s="12"/>
      <c r="CP11" s="12">
        <v>220000</v>
      </c>
      <c r="CQ11" s="12">
        <f>+CP11*19%</f>
        <v>41800</v>
      </c>
      <c r="CR11" s="12">
        <f>+CP11+CQ11</f>
        <v>261800</v>
      </c>
      <c r="CS11" s="12">
        <f>+CP11*$E11*$G11</f>
        <v>880000</v>
      </c>
      <c r="CT11" s="12">
        <f>+CR11*$E11*$G11</f>
        <v>1047200</v>
      </c>
      <c r="CU11" s="12"/>
      <c r="CV11" s="12"/>
      <c r="CW11" s="12"/>
      <c r="CX11" s="12"/>
      <c r="CY11" s="12"/>
      <c r="CZ11" s="12"/>
      <c r="DA11" s="12"/>
      <c r="DB11" s="12"/>
      <c r="DC11" s="12"/>
      <c r="DD11" s="12"/>
      <c r="DE11" s="12"/>
      <c r="DF11" s="12">
        <f t="shared" si="49"/>
        <v>0</v>
      </c>
      <c r="DG11" s="12">
        <f t="shared" si="50"/>
        <v>0</v>
      </c>
      <c r="DH11" s="12">
        <f t="shared" si="51"/>
        <v>0</v>
      </c>
      <c r="DI11" s="12">
        <f t="shared" si="52"/>
        <v>0</v>
      </c>
      <c r="DJ11" s="12"/>
      <c r="DK11" s="12">
        <f t="shared" si="53"/>
        <v>0</v>
      </c>
      <c r="DL11" s="12">
        <f t="shared" si="54"/>
        <v>0</v>
      </c>
      <c r="DM11" s="12">
        <f t="shared" si="55"/>
        <v>0</v>
      </c>
      <c r="DN11" s="12">
        <f t="shared" si="56"/>
        <v>0</v>
      </c>
      <c r="DO11" s="12"/>
      <c r="DP11" s="12">
        <f t="shared" si="57"/>
        <v>0</v>
      </c>
      <c r="DQ11" s="12">
        <f t="shared" si="58"/>
        <v>0</v>
      </c>
      <c r="DR11" s="12">
        <f t="shared" si="59"/>
        <v>0</v>
      </c>
      <c r="DS11" s="12">
        <f t="shared" si="60"/>
        <v>0</v>
      </c>
      <c r="DT11" s="12"/>
      <c r="DU11" s="12">
        <f t="shared" si="61"/>
        <v>0</v>
      </c>
      <c r="DV11" s="12">
        <f t="shared" si="62"/>
        <v>0</v>
      </c>
      <c r="DW11" s="12">
        <f t="shared" si="63"/>
        <v>0</v>
      </c>
      <c r="DX11" s="12">
        <f t="shared" si="64"/>
        <v>0</v>
      </c>
      <c r="DY11" s="12"/>
      <c r="DZ11" s="12">
        <f t="shared" si="0"/>
        <v>0</v>
      </c>
      <c r="EA11" s="12">
        <f t="shared" si="65"/>
        <v>0</v>
      </c>
      <c r="EB11" s="12">
        <f t="shared" si="66"/>
        <v>0</v>
      </c>
      <c r="EC11" s="12">
        <f t="shared" si="67"/>
        <v>0</v>
      </c>
      <c r="ED11" s="12"/>
      <c r="EE11" s="12">
        <f t="shared" si="3"/>
        <v>0</v>
      </c>
      <c r="EF11" s="12">
        <f t="shared" si="68"/>
        <v>0</v>
      </c>
      <c r="EG11" s="12">
        <f t="shared" si="69"/>
        <v>0</v>
      </c>
      <c r="EH11" s="12">
        <f t="shared" si="70"/>
        <v>0</v>
      </c>
      <c r="EI11" s="12"/>
      <c r="EJ11" s="12">
        <f t="shared" si="7"/>
        <v>0</v>
      </c>
      <c r="EK11" s="12">
        <f t="shared" si="71"/>
        <v>0</v>
      </c>
      <c r="EL11" s="12">
        <f t="shared" si="72"/>
        <v>0</v>
      </c>
      <c r="EM11" s="12">
        <f t="shared" si="73"/>
        <v>0</v>
      </c>
      <c r="EN11" s="12"/>
      <c r="EO11" s="12">
        <f t="shared" si="11"/>
        <v>0</v>
      </c>
      <c r="EP11" s="12">
        <f t="shared" si="74"/>
        <v>0</v>
      </c>
      <c r="EQ11" s="12">
        <f t="shared" si="75"/>
        <v>0</v>
      </c>
      <c r="ER11" s="12">
        <f t="shared" si="76"/>
        <v>0</v>
      </c>
      <c r="ES11" s="12"/>
      <c r="ET11" s="12">
        <f t="shared" si="15"/>
        <v>0</v>
      </c>
      <c r="EU11" s="12">
        <f t="shared" si="77"/>
        <v>0</v>
      </c>
      <c r="EV11" s="12">
        <f t="shared" si="78"/>
        <v>0</v>
      </c>
      <c r="EW11" s="12">
        <f t="shared" si="79"/>
        <v>0</v>
      </c>
      <c r="EX11" s="12"/>
      <c r="EY11" s="12">
        <f t="shared" si="19"/>
        <v>0</v>
      </c>
      <c r="EZ11" s="12">
        <f t="shared" si="80"/>
        <v>0</v>
      </c>
      <c r="FA11" s="12">
        <f t="shared" si="81"/>
        <v>0</v>
      </c>
      <c r="FB11" s="12">
        <f t="shared" si="82"/>
        <v>0</v>
      </c>
      <c r="FC11" s="12"/>
      <c r="FD11" s="12">
        <f t="shared" si="23"/>
        <v>0</v>
      </c>
      <c r="FE11" s="12">
        <f t="shared" si="83"/>
        <v>0</v>
      </c>
      <c r="FF11" s="12">
        <f t="shared" si="84"/>
        <v>0</v>
      </c>
      <c r="FG11" s="12">
        <f t="shared" si="85"/>
        <v>0</v>
      </c>
      <c r="FH11" s="12"/>
      <c r="FI11" s="12">
        <f t="shared" si="27"/>
        <v>0</v>
      </c>
      <c r="FJ11" s="12">
        <f t="shared" si="86"/>
        <v>0</v>
      </c>
      <c r="FK11" s="12">
        <f t="shared" si="87"/>
        <v>0</v>
      </c>
      <c r="FL11" s="12">
        <f t="shared" si="88"/>
        <v>0</v>
      </c>
      <c r="FM11" s="12"/>
      <c r="FN11" s="12">
        <f t="shared" si="31"/>
        <v>0</v>
      </c>
      <c r="FO11" s="12">
        <f t="shared" si="89"/>
        <v>0</v>
      </c>
      <c r="FP11" s="12">
        <f t="shared" si="90"/>
        <v>0</v>
      </c>
      <c r="FQ11" s="12">
        <f t="shared" si="91"/>
        <v>0</v>
      </c>
      <c r="FR11" s="12"/>
      <c r="FS11" s="12">
        <f t="shared" si="35"/>
        <v>0</v>
      </c>
      <c r="FT11" s="12">
        <f t="shared" si="92"/>
        <v>0</v>
      </c>
      <c r="FU11" s="12">
        <f t="shared" si="93"/>
        <v>0</v>
      </c>
      <c r="FV11" s="12">
        <f t="shared" si="94"/>
        <v>0</v>
      </c>
      <c r="FW11" s="12"/>
      <c r="FX11" s="12">
        <f t="shared" si="39"/>
        <v>0</v>
      </c>
      <c r="FY11" s="12">
        <f t="shared" si="95"/>
        <v>0</v>
      </c>
      <c r="FZ11" s="12">
        <f t="shared" si="96"/>
        <v>0</v>
      </c>
      <c r="GA11" s="12">
        <f t="shared" si="97"/>
        <v>0</v>
      </c>
      <c r="GB11" s="12"/>
      <c r="GC11" s="12">
        <f t="shared" si="43"/>
        <v>0</v>
      </c>
      <c r="GD11" s="12">
        <f t="shared" si="98"/>
        <v>0</v>
      </c>
      <c r="GE11" s="12">
        <f t="shared" si="99"/>
        <v>0</v>
      </c>
      <c r="GF11" s="12">
        <f t="shared" si="100"/>
        <v>0</v>
      </c>
      <c r="GG11" s="12"/>
      <c r="GH11" s="12">
        <f t="shared" si="101"/>
        <v>0</v>
      </c>
      <c r="GI11" s="12">
        <f t="shared" si="102"/>
        <v>0</v>
      </c>
      <c r="GJ11" s="12">
        <f t="shared" si="103"/>
        <v>0</v>
      </c>
      <c r="GK11" s="12">
        <f t="shared" si="104"/>
        <v>0</v>
      </c>
      <c r="GL11" s="59">
        <f>+AVERAGE(AH11,AM11,CP11)</f>
        <v>180000</v>
      </c>
      <c r="GM11" s="59">
        <f t="shared" si="105"/>
        <v>720000</v>
      </c>
      <c r="GN11" s="60">
        <f>+_xlfn.STDEV.P(AH11,AM11,CP11)</f>
        <v>32659.863237109039</v>
      </c>
      <c r="GO11" s="63">
        <f t="shared" si="106"/>
        <v>0.18144368465060579</v>
      </c>
      <c r="GP11" s="62">
        <f>+MEDIAN(AH11,AM11,CP11)</f>
        <v>180000</v>
      </c>
      <c r="GQ11" s="59">
        <f t="shared" ref="GQ11" si="149">GP11*$E11*$G11</f>
        <v>720000</v>
      </c>
      <c r="GR11" s="62">
        <f t="shared" si="107"/>
        <v>32659.863237109039</v>
      </c>
      <c r="GS11" s="63">
        <f t="shared" si="108"/>
        <v>0.18144368465060579</v>
      </c>
      <c r="GT11" s="33" t="s">
        <v>163</v>
      </c>
    </row>
    <row r="12" spans="1:202" s="29" customFormat="1" ht="17">
      <c r="A12" s="68" t="s">
        <v>186</v>
      </c>
      <c r="B12" s="69">
        <v>8</v>
      </c>
      <c r="C12" s="70" t="s">
        <v>123</v>
      </c>
      <c r="D12" s="76" t="s">
        <v>30</v>
      </c>
      <c r="E12" s="79">
        <v>4</v>
      </c>
      <c r="F12" s="78" t="s">
        <v>22</v>
      </c>
      <c r="G12" s="74">
        <v>1</v>
      </c>
      <c r="H12" s="74"/>
      <c r="I12" s="26"/>
      <c r="J12" s="26"/>
      <c r="K12" s="26"/>
      <c r="L12" s="26"/>
      <c r="M12" s="26"/>
      <c r="N12" s="13"/>
      <c r="O12" s="12">
        <f t="shared" si="109"/>
        <v>0</v>
      </c>
      <c r="P12" s="12">
        <f t="shared" si="110"/>
        <v>0</v>
      </c>
      <c r="Q12" s="12">
        <f t="shared" si="111"/>
        <v>0</v>
      </c>
      <c r="R12" s="12">
        <f t="shared" si="112"/>
        <v>0</v>
      </c>
      <c r="S12" s="12"/>
      <c r="T12" s="12">
        <f t="shared" si="113"/>
        <v>0</v>
      </c>
      <c r="U12" s="12">
        <f t="shared" si="114"/>
        <v>0</v>
      </c>
      <c r="V12" s="12">
        <f t="shared" si="115"/>
        <v>0</v>
      </c>
      <c r="W12" s="12">
        <f t="shared" si="116"/>
        <v>0</v>
      </c>
      <c r="X12" s="12"/>
      <c r="Y12" s="12">
        <f t="shared" si="117"/>
        <v>0</v>
      </c>
      <c r="Z12" s="12">
        <f t="shared" si="118"/>
        <v>0</v>
      </c>
      <c r="AA12" s="12">
        <f t="shared" si="119"/>
        <v>0</v>
      </c>
      <c r="AB12" s="12">
        <f t="shared" si="120"/>
        <v>0</v>
      </c>
      <c r="AC12" s="12"/>
      <c r="AD12" s="12">
        <f t="shared" si="121"/>
        <v>0</v>
      </c>
      <c r="AE12" s="12">
        <f t="shared" si="122"/>
        <v>0</v>
      </c>
      <c r="AF12" s="12">
        <f t="shared" si="123"/>
        <v>0</v>
      </c>
      <c r="AG12" s="12">
        <f t="shared" si="124"/>
        <v>0</v>
      </c>
      <c r="AH12" s="12">
        <v>80000</v>
      </c>
      <c r="AI12" s="12">
        <f t="shared" si="125"/>
        <v>15200</v>
      </c>
      <c r="AJ12" s="12">
        <f t="shared" si="126"/>
        <v>95200</v>
      </c>
      <c r="AK12" s="12">
        <f t="shared" si="127"/>
        <v>320000</v>
      </c>
      <c r="AL12" s="12">
        <f t="shared" si="128"/>
        <v>380800</v>
      </c>
      <c r="AM12" s="12"/>
      <c r="AN12" s="12">
        <f t="shared" si="129"/>
        <v>0</v>
      </c>
      <c r="AO12" s="12">
        <f t="shared" si="130"/>
        <v>0</v>
      </c>
      <c r="AP12" s="12">
        <f t="shared" si="131"/>
        <v>0</v>
      </c>
      <c r="AQ12" s="12">
        <f t="shared" si="132"/>
        <v>0</v>
      </c>
      <c r="AR12" s="12"/>
      <c r="AS12" s="12">
        <f t="shared" si="133"/>
        <v>0</v>
      </c>
      <c r="AT12" s="12">
        <f t="shared" si="134"/>
        <v>0</v>
      </c>
      <c r="AU12" s="12">
        <f t="shared" si="135"/>
        <v>0</v>
      </c>
      <c r="AV12" s="12">
        <f t="shared" si="136"/>
        <v>0</v>
      </c>
      <c r="AW12" s="12"/>
      <c r="AX12" s="12">
        <f t="shared" si="137"/>
        <v>0</v>
      </c>
      <c r="AY12" s="12">
        <f t="shared" si="138"/>
        <v>0</v>
      </c>
      <c r="AZ12" s="12">
        <f t="shared" si="139"/>
        <v>0</v>
      </c>
      <c r="BA12" s="12">
        <f t="shared" si="140"/>
        <v>0</v>
      </c>
      <c r="BB12" s="12"/>
      <c r="BC12" s="12">
        <f t="shared" si="141"/>
        <v>0</v>
      </c>
      <c r="BD12" s="12">
        <f t="shared" si="142"/>
        <v>0</v>
      </c>
      <c r="BE12" s="12">
        <f t="shared" si="143"/>
        <v>0</v>
      </c>
      <c r="BF12" s="12">
        <f t="shared" si="144"/>
        <v>0</v>
      </c>
      <c r="BG12" s="12"/>
      <c r="BH12" s="12">
        <f t="shared" si="145"/>
        <v>0</v>
      </c>
      <c r="BI12" s="12">
        <f t="shared" si="146"/>
        <v>0</v>
      </c>
      <c r="BJ12" s="12">
        <f t="shared" si="147"/>
        <v>0</v>
      </c>
      <c r="BK12" s="12">
        <f t="shared" si="148"/>
        <v>0</v>
      </c>
      <c r="BL12" s="12"/>
      <c r="BM12" s="12">
        <v>0</v>
      </c>
      <c r="BN12" s="12">
        <v>0</v>
      </c>
      <c r="BO12" s="12">
        <v>0</v>
      </c>
      <c r="BP12" s="12">
        <v>0</v>
      </c>
      <c r="BQ12" s="12"/>
      <c r="BR12" s="12">
        <v>0</v>
      </c>
      <c r="BS12" s="12">
        <v>0</v>
      </c>
      <c r="BT12" s="12">
        <v>0</v>
      </c>
      <c r="BU12" s="12">
        <v>0</v>
      </c>
      <c r="BV12" s="12"/>
      <c r="BW12" s="12"/>
      <c r="BX12" s="12"/>
      <c r="BY12" s="12"/>
      <c r="BZ12" s="12"/>
      <c r="CA12" s="12"/>
      <c r="CB12" s="12"/>
      <c r="CC12" s="12"/>
      <c r="CD12" s="12"/>
      <c r="CE12" s="12"/>
      <c r="CF12" s="12"/>
      <c r="CG12" s="12"/>
      <c r="CH12" s="12"/>
      <c r="CI12" s="12"/>
      <c r="CJ12" s="12"/>
      <c r="CK12" s="12">
        <v>160000</v>
      </c>
      <c r="CL12" s="12">
        <f>+CK12*19%</f>
        <v>30400</v>
      </c>
      <c r="CM12" s="12">
        <f>+CK12+CL12</f>
        <v>190400</v>
      </c>
      <c r="CN12" s="12">
        <f>+CK12*$E12*$G12</f>
        <v>640000</v>
      </c>
      <c r="CO12" s="12">
        <f>+CM12*$E12*$G12</f>
        <v>761600</v>
      </c>
      <c r="CP12" s="12">
        <v>100000</v>
      </c>
      <c r="CQ12" s="12">
        <f>+CP12*19%</f>
        <v>19000</v>
      </c>
      <c r="CR12" s="12">
        <f>+CP12+CQ12</f>
        <v>119000</v>
      </c>
      <c r="CS12" s="12">
        <f>+CP12*$E12*$G12</f>
        <v>400000</v>
      </c>
      <c r="CT12" s="12">
        <f>+CR12*$E12*$G12</f>
        <v>476000</v>
      </c>
      <c r="CU12" s="12"/>
      <c r="CV12" s="12"/>
      <c r="CW12" s="12"/>
      <c r="CX12" s="12"/>
      <c r="CY12" s="12"/>
      <c r="CZ12" s="12"/>
      <c r="DA12" s="12"/>
      <c r="DB12" s="12"/>
      <c r="DC12" s="12"/>
      <c r="DD12" s="12"/>
      <c r="DE12" s="12"/>
      <c r="DF12" s="12">
        <f t="shared" si="49"/>
        <v>0</v>
      </c>
      <c r="DG12" s="12">
        <f t="shared" si="50"/>
        <v>0</v>
      </c>
      <c r="DH12" s="12">
        <f t="shared" si="51"/>
        <v>0</v>
      </c>
      <c r="DI12" s="12">
        <f t="shared" si="52"/>
        <v>0</v>
      </c>
      <c r="DJ12" s="12"/>
      <c r="DK12" s="12">
        <f t="shared" si="53"/>
        <v>0</v>
      </c>
      <c r="DL12" s="12">
        <f t="shared" si="54"/>
        <v>0</v>
      </c>
      <c r="DM12" s="12">
        <f t="shared" si="55"/>
        <v>0</v>
      </c>
      <c r="DN12" s="12">
        <f t="shared" si="56"/>
        <v>0</v>
      </c>
      <c r="DO12" s="12"/>
      <c r="DP12" s="12">
        <f t="shared" si="57"/>
        <v>0</v>
      </c>
      <c r="DQ12" s="12">
        <f t="shared" si="58"/>
        <v>0</v>
      </c>
      <c r="DR12" s="12">
        <f t="shared" si="59"/>
        <v>0</v>
      </c>
      <c r="DS12" s="12">
        <f t="shared" si="60"/>
        <v>0</v>
      </c>
      <c r="DT12" s="12"/>
      <c r="DU12" s="12">
        <f t="shared" si="61"/>
        <v>0</v>
      </c>
      <c r="DV12" s="12">
        <f t="shared" si="62"/>
        <v>0</v>
      </c>
      <c r="DW12" s="12">
        <f t="shared" si="63"/>
        <v>0</v>
      </c>
      <c r="DX12" s="12">
        <f t="shared" si="64"/>
        <v>0</v>
      </c>
      <c r="DY12" s="12"/>
      <c r="DZ12" s="12">
        <f t="shared" si="0"/>
        <v>0</v>
      </c>
      <c r="EA12" s="12">
        <f t="shared" si="65"/>
        <v>0</v>
      </c>
      <c r="EB12" s="12">
        <f t="shared" si="66"/>
        <v>0</v>
      </c>
      <c r="EC12" s="12">
        <f t="shared" si="67"/>
        <v>0</v>
      </c>
      <c r="ED12" s="12"/>
      <c r="EE12" s="12">
        <f t="shared" si="3"/>
        <v>0</v>
      </c>
      <c r="EF12" s="12">
        <f t="shared" si="68"/>
        <v>0</v>
      </c>
      <c r="EG12" s="12">
        <f t="shared" si="69"/>
        <v>0</v>
      </c>
      <c r="EH12" s="12">
        <f t="shared" si="70"/>
        <v>0</v>
      </c>
      <c r="EI12" s="12"/>
      <c r="EJ12" s="12">
        <f t="shared" si="7"/>
        <v>0</v>
      </c>
      <c r="EK12" s="12">
        <f t="shared" si="71"/>
        <v>0</v>
      </c>
      <c r="EL12" s="12">
        <f t="shared" si="72"/>
        <v>0</v>
      </c>
      <c r="EM12" s="12">
        <f t="shared" si="73"/>
        <v>0</v>
      </c>
      <c r="EN12" s="12"/>
      <c r="EO12" s="12">
        <f t="shared" si="11"/>
        <v>0</v>
      </c>
      <c r="EP12" s="12">
        <f t="shared" si="74"/>
        <v>0</v>
      </c>
      <c r="EQ12" s="12">
        <f t="shared" si="75"/>
        <v>0</v>
      </c>
      <c r="ER12" s="12">
        <f t="shared" si="76"/>
        <v>0</v>
      </c>
      <c r="ES12" s="12"/>
      <c r="ET12" s="12">
        <f t="shared" si="15"/>
        <v>0</v>
      </c>
      <c r="EU12" s="12">
        <f t="shared" si="77"/>
        <v>0</v>
      </c>
      <c r="EV12" s="12">
        <f t="shared" si="78"/>
        <v>0</v>
      </c>
      <c r="EW12" s="12">
        <f t="shared" si="79"/>
        <v>0</v>
      </c>
      <c r="EX12" s="12"/>
      <c r="EY12" s="12">
        <f t="shared" si="19"/>
        <v>0</v>
      </c>
      <c r="EZ12" s="12">
        <f t="shared" si="80"/>
        <v>0</v>
      </c>
      <c r="FA12" s="12">
        <f t="shared" si="81"/>
        <v>0</v>
      </c>
      <c r="FB12" s="12">
        <f t="shared" si="82"/>
        <v>0</v>
      </c>
      <c r="FC12" s="12"/>
      <c r="FD12" s="12">
        <f t="shared" si="23"/>
        <v>0</v>
      </c>
      <c r="FE12" s="12">
        <f t="shared" si="83"/>
        <v>0</v>
      </c>
      <c r="FF12" s="12">
        <f t="shared" si="84"/>
        <v>0</v>
      </c>
      <c r="FG12" s="12">
        <f t="shared" si="85"/>
        <v>0</v>
      </c>
      <c r="FH12" s="12"/>
      <c r="FI12" s="12">
        <f t="shared" si="27"/>
        <v>0</v>
      </c>
      <c r="FJ12" s="12">
        <f t="shared" si="86"/>
        <v>0</v>
      </c>
      <c r="FK12" s="12">
        <f t="shared" si="87"/>
        <v>0</v>
      </c>
      <c r="FL12" s="12">
        <f t="shared" si="88"/>
        <v>0</v>
      </c>
      <c r="FM12" s="12"/>
      <c r="FN12" s="12">
        <f t="shared" si="31"/>
        <v>0</v>
      </c>
      <c r="FO12" s="12">
        <f t="shared" si="89"/>
        <v>0</v>
      </c>
      <c r="FP12" s="12">
        <f t="shared" si="90"/>
        <v>0</v>
      </c>
      <c r="FQ12" s="12">
        <f t="shared" si="91"/>
        <v>0</v>
      </c>
      <c r="FR12" s="12"/>
      <c r="FS12" s="12">
        <f t="shared" si="35"/>
        <v>0</v>
      </c>
      <c r="FT12" s="12">
        <f t="shared" si="92"/>
        <v>0</v>
      </c>
      <c r="FU12" s="12">
        <f t="shared" si="93"/>
        <v>0</v>
      </c>
      <c r="FV12" s="12">
        <f t="shared" si="94"/>
        <v>0</v>
      </c>
      <c r="FW12" s="12"/>
      <c r="FX12" s="12">
        <f t="shared" si="39"/>
        <v>0</v>
      </c>
      <c r="FY12" s="12">
        <f t="shared" si="95"/>
        <v>0</v>
      </c>
      <c r="FZ12" s="12">
        <f t="shared" si="96"/>
        <v>0</v>
      </c>
      <c r="GA12" s="12">
        <f t="shared" si="97"/>
        <v>0</v>
      </c>
      <c r="GB12" s="12"/>
      <c r="GC12" s="12">
        <f t="shared" si="43"/>
        <v>0</v>
      </c>
      <c r="GD12" s="12">
        <f t="shared" si="98"/>
        <v>0</v>
      </c>
      <c r="GE12" s="12">
        <f t="shared" si="99"/>
        <v>0</v>
      </c>
      <c r="GF12" s="12">
        <f t="shared" si="100"/>
        <v>0</v>
      </c>
      <c r="GG12" s="12"/>
      <c r="GH12" s="12">
        <f t="shared" si="101"/>
        <v>0</v>
      </c>
      <c r="GI12" s="12">
        <f t="shared" si="102"/>
        <v>0</v>
      </c>
      <c r="GJ12" s="12">
        <f t="shared" si="103"/>
        <v>0</v>
      </c>
      <c r="GK12" s="12">
        <f t="shared" si="104"/>
        <v>0</v>
      </c>
      <c r="GL12" s="59">
        <f>+AVERAGE(AH12,CK12,CP12)</f>
        <v>113333.33333333333</v>
      </c>
      <c r="GM12" s="59">
        <f t="shared" si="105"/>
        <v>453333.33333333331</v>
      </c>
      <c r="GN12" s="60">
        <f>STDEVP(AH12,CK12,CP12)</f>
        <v>33993.4634239519</v>
      </c>
      <c r="GO12" s="63">
        <f t="shared" si="106"/>
        <v>0.29994232432898738</v>
      </c>
      <c r="GP12" s="62">
        <f>+MEDIAN(AH12,CK12,CP12)</f>
        <v>100000</v>
      </c>
      <c r="GQ12" s="59">
        <f t="shared" ref="GQ12" si="150">GP12*$E12*$G12</f>
        <v>400000</v>
      </c>
      <c r="GR12" s="62">
        <f t="shared" si="107"/>
        <v>33993.4634239519</v>
      </c>
      <c r="GS12" s="63">
        <f t="shared" si="108"/>
        <v>0.33993463423951897</v>
      </c>
      <c r="GT12" s="28" t="s">
        <v>164</v>
      </c>
    </row>
    <row r="13" spans="1:202" s="30" customFormat="1" ht="32">
      <c r="A13" s="68" t="s">
        <v>186</v>
      </c>
      <c r="B13" s="69">
        <v>9</v>
      </c>
      <c r="C13" s="69" t="s">
        <v>34</v>
      </c>
      <c r="D13" s="80" t="s">
        <v>66</v>
      </c>
      <c r="E13" s="72">
        <v>100</v>
      </c>
      <c r="F13" s="75" t="s">
        <v>14</v>
      </c>
      <c r="G13" s="74">
        <v>1</v>
      </c>
      <c r="H13" s="74"/>
      <c r="I13" s="34"/>
      <c r="J13" s="34"/>
      <c r="K13" s="34"/>
      <c r="L13" s="34"/>
      <c r="M13" s="26"/>
      <c r="N13" s="13"/>
      <c r="O13" s="12">
        <f t="shared" si="109"/>
        <v>0</v>
      </c>
      <c r="P13" s="12">
        <f t="shared" si="110"/>
        <v>0</v>
      </c>
      <c r="Q13" s="12">
        <f t="shared" si="111"/>
        <v>0</v>
      </c>
      <c r="R13" s="12">
        <f t="shared" si="112"/>
        <v>0</v>
      </c>
      <c r="S13" s="12"/>
      <c r="T13" s="12">
        <f t="shared" si="113"/>
        <v>0</v>
      </c>
      <c r="U13" s="12">
        <f t="shared" si="114"/>
        <v>0</v>
      </c>
      <c r="V13" s="12">
        <f t="shared" si="115"/>
        <v>0</v>
      </c>
      <c r="W13" s="12">
        <f t="shared" si="116"/>
        <v>0</v>
      </c>
      <c r="X13" s="12"/>
      <c r="Y13" s="12">
        <f t="shared" si="117"/>
        <v>0</v>
      </c>
      <c r="Z13" s="12">
        <f t="shared" si="118"/>
        <v>0</v>
      </c>
      <c r="AA13" s="12">
        <f t="shared" si="119"/>
        <v>0</v>
      </c>
      <c r="AB13" s="12">
        <f t="shared" si="120"/>
        <v>0</v>
      </c>
      <c r="AC13" s="12"/>
      <c r="AD13" s="12">
        <f t="shared" si="121"/>
        <v>0</v>
      </c>
      <c r="AE13" s="12">
        <f t="shared" si="122"/>
        <v>0</v>
      </c>
      <c r="AF13" s="12">
        <f t="shared" si="123"/>
        <v>0</v>
      </c>
      <c r="AG13" s="12">
        <f t="shared" si="124"/>
        <v>0</v>
      </c>
      <c r="AH13" s="12">
        <v>18000</v>
      </c>
      <c r="AI13" s="12">
        <f t="shared" si="125"/>
        <v>3420</v>
      </c>
      <c r="AJ13" s="12">
        <f t="shared" si="126"/>
        <v>21420</v>
      </c>
      <c r="AK13" s="12">
        <f t="shared" si="127"/>
        <v>1800000</v>
      </c>
      <c r="AL13" s="12">
        <f t="shared" si="128"/>
        <v>2142000</v>
      </c>
      <c r="AM13" s="12"/>
      <c r="AN13" s="12">
        <f t="shared" si="129"/>
        <v>0</v>
      </c>
      <c r="AO13" s="12">
        <f t="shared" si="130"/>
        <v>0</v>
      </c>
      <c r="AP13" s="12">
        <f t="shared" si="131"/>
        <v>0</v>
      </c>
      <c r="AQ13" s="12">
        <f t="shared" si="132"/>
        <v>0</v>
      </c>
      <c r="AR13" s="12"/>
      <c r="AS13" s="12">
        <f t="shared" si="133"/>
        <v>0</v>
      </c>
      <c r="AT13" s="12">
        <f t="shared" si="134"/>
        <v>0</v>
      </c>
      <c r="AU13" s="12">
        <f t="shared" si="135"/>
        <v>0</v>
      </c>
      <c r="AV13" s="12">
        <f t="shared" si="136"/>
        <v>0</v>
      </c>
      <c r="AW13" s="12"/>
      <c r="AX13" s="12">
        <f t="shared" si="137"/>
        <v>0</v>
      </c>
      <c r="AY13" s="12">
        <f t="shared" si="138"/>
        <v>0</v>
      </c>
      <c r="AZ13" s="12">
        <f t="shared" si="139"/>
        <v>0</v>
      </c>
      <c r="BA13" s="12">
        <f t="shared" si="140"/>
        <v>0</v>
      </c>
      <c r="BB13" s="12"/>
      <c r="BC13" s="12">
        <f t="shared" si="141"/>
        <v>0</v>
      </c>
      <c r="BD13" s="12">
        <f t="shared" si="142"/>
        <v>0</v>
      </c>
      <c r="BE13" s="12">
        <f t="shared" si="143"/>
        <v>0</v>
      </c>
      <c r="BF13" s="12">
        <f t="shared" si="144"/>
        <v>0</v>
      </c>
      <c r="BG13" s="12"/>
      <c r="BH13" s="12">
        <f t="shared" si="145"/>
        <v>0</v>
      </c>
      <c r="BI13" s="12">
        <f t="shared" si="146"/>
        <v>0</v>
      </c>
      <c r="BJ13" s="12">
        <f t="shared" si="147"/>
        <v>0</v>
      </c>
      <c r="BK13" s="12">
        <f t="shared" si="148"/>
        <v>0</v>
      </c>
      <c r="BL13" s="12"/>
      <c r="BM13" s="12">
        <v>0</v>
      </c>
      <c r="BN13" s="12">
        <v>0</v>
      </c>
      <c r="BO13" s="12">
        <v>0</v>
      </c>
      <c r="BP13" s="12">
        <v>0</v>
      </c>
      <c r="BQ13" s="12"/>
      <c r="BR13" s="12">
        <v>0</v>
      </c>
      <c r="BS13" s="12">
        <v>0</v>
      </c>
      <c r="BT13" s="12">
        <v>0</v>
      </c>
      <c r="BU13" s="12">
        <v>0</v>
      </c>
      <c r="BV13" s="12"/>
      <c r="BW13" s="12"/>
      <c r="BX13" s="12"/>
      <c r="BY13" s="12"/>
      <c r="BZ13" s="12"/>
      <c r="CA13" s="12"/>
      <c r="CB13" s="12"/>
      <c r="CC13" s="12"/>
      <c r="CD13" s="12"/>
      <c r="CE13" s="12"/>
      <c r="CF13" s="12"/>
      <c r="CG13" s="12"/>
      <c r="CH13" s="12"/>
      <c r="CI13" s="12"/>
      <c r="CJ13" s="12"/>
      <c r="CK13" s="12"/>
      <c r="CL13" s="12"/>
      <c r="CM13" s="12"/>
      <c r="CN13" s="12"/>
      <c r="CO13" s="12"/>
      <c r="CP13" s="35"/>
      <c r="CQ13" s="12"/>
      <c r="CR13" s="12"/>
      <c r="CS13" s="12"/>
      <c r="CT13" s="12"/>
      <c r="CU13" s="12">
        <v>26470.588235294119</v>
      </c>
      <c r="CV13" s="12">
        <f>+CU13*19%</f>
        <v>5029.4117647058829</v>
      </c>
      <c r="CW13" s="12">
        <f>+CU13+CV13</f>
        <v>31500</v>
      </c>
      <c r="CX13" s="12">
        <f>+CU13*$E13*$G13</f>
        <v>2647058.823529412</v>
      </c>
      <c r="CY13" s="12">
        <f>+CW13*$E13*$G13</f>
        <v>3150000</v>
      </c>
      <c r="CZ13" s="12">
        <v>25210.084033613446</v>
      </c>
      <c r="DA13" s="12">
        <f>+CZ13*19%</f>
        <v>4789.9159663865548</v>
      </c>
      <c r="DB13" s="12">
        <f>+CZ13+DA13</f>
        <v>30000</v>
      </c>
      <c r="DC13" s="12">
        <f>+CZ13*$E13*$G13</f>
        <v>2521008.4033613447</v>
      </c>
      <c r="DD13" s="12">
        <f>+DB13*$E13*$G13</f>
        <v>3000000</v>
      </c>
      <c r="DE13" s="12"/>
      <c r="DF13" s="12">
        <f t="shared" si="49"/>
        <v>0</v>
      </c>
      <c r="DG13" s="12">
        <f t="shared" si="50"/>
        <v>0</v>
      </c>
      <c r="DH13" s="12">
        <f t="shared" si="51"/>
        <v>0</v>
      </c>
      <c r="DI13" s="12">
        <f t="shared" si="52"/>
        <v>0</v>
      </c>
      <c r="DJ13" s="12"/>
      <c r="DK13" s="12">
        <f t="shared" si="53"/>
        <v>0</v>
      </c>
      <c r="DL13" s="12">
        <f t="shared" si="54"/>
        <v>0</v>
      </c>
      <c r="DM13" s="12">
        <f t="shared" si="55"/>
        <v>0</v>
      </c>
      <c r="DN13" s="12">
        <f t="shared" si="56"/>
        <v>0</v>
      </c>
      <c r="DO13" s="12"/>
      <c r="DP13" s="12">
        <f t="shared" si="57"/>
        <v>0</v>
      </c>
      <c r="DQ13" s="12">
        <f t="shared" si="58"/>
        <v>0</v>
      </c>
      <c r="DR13" s="12">
        <f t="shared" si="59"/>
        <v>0</v>
      </c>
      <c r="DS13" s="12">
        <f t="shared" si="60"/>
        <v>0</v>
      </c>
      <c r="DT13" s="12"/>
      <c r="DU13" s="12">
        <f t="shared" si="61"/>
        <v>0</v>
      </c>
      <c r="DV13" s="12">
        <f t="shared" si="62"/>
        <v>0</v>
      </c>
      <c r="DW13" s="12">
        <f t="shared" si="63"/>
        <v>0</v>
      </c>
      <c r="DX13" s="12">
        <f t="shared" si="64"/>
        <v>0</v>
      </c>
      <c r="DY13" s="12"/>
      <c r="DZ13" s="12">
        <f t="shared" si="0"/>
        <v>0</v>
      </c>
      <c r="EA13" s="12">
        <f t="shared" si="65"/>
        <v>0</v>
      </c>
      <c r="EB13" s="12">
        <f t="shared" si="66"/>
        <v>0</v>
      </c>
      <c r="EC13" s="12">
        <f t="shared" si="67"/>
        <v>0</v>
      </c>
      <c r="ED13" s="12"/>
      <c r="EE13" s="12">
        <f t="shared" si="3"/>
        <v>0</v>
      </c>
      <c r="EF13" s="12">
        <f t="shared" si="68"/>
        <v>0</v>
      </c>
      <c r="EG13" s="12">
        <f t="shared" si="69"/>
        <v>0</v>
      </c>
      <c r="EH13" s="12">
        <f t="shared" si="70"/>
        <v>0</v>
      </c>
      <c r="EI13" s="12"/>
      <c r="EJ13" s="12">
        <f t="shared" si="7"/>
        <v>0</v>
      </c>
      <c r="EK13" s="12">
        <f t="shared" si="71"/>
        <v>0</v>
      </c>
      <c r="EL13" s="12">
        <f t="shared" si="72"/>
        <v>0</v>
      </c>
      <c r="EM13" s="12">
        <f t="shared" si="73"/>
        <v>0</v>
      </c>
      <c r="EN13" s="12"/>
      <c r="EO13" s="12">
        <f t="shared" si="11"/>
        <v>0</v>
      </c>
      <c r="EP13" s="12">
        <f t="shared" si="74"/>
        <v>0</v>
      </c>
      <c r="EQ13" s="12">
        <f t="shared" si="75"/>
        <v>0</v>
      </c>
      <c r="ER13" s="12">
        <f t="shared" si="76"/>
        <v>0</v>
      </c>
      <c r="ES13" s="12"/>
      <c r="ET13" s="12">
        <f t="shared" si="15"/>
        <v>0</v>
      </c>
      <c r="EU13" s="12">
        <f t="shared" si="77"/>
        <v>0</v>
      </c>
      <c r="EV13" s="12">
        <f t="shared" si="78"/>
        <v>0</v>
      </c>
      <c r="EW13" s="12">
        <f t="shared" si="79"/>
        <v>0</v>
      </c>
      <c r="EX13" s="12"/>
      <c r="EY13" s="12">
        <f t="shared" si="19"/>
        <v>0</v>
      </c>
      <c r="EZ13" s="12">
        <f t="shared" si="80"/>
        <v>0</v>
      </c>
      <c r="FA13" s="12">
        <f t="shared" si="81"/>
        <v>0</v>
      </c>
      <c r="FB13" s="12">
        <f t="shared" si="82"/>
        <v>0</v>
      </c>
      <c r="FC13" s="12"/>
      <c r="FD13" s="12">
        <f t="shared" si="23"/>
        <v>0</v>
      </c>
      <c r="FE13" s="12">
        <f t="shared" si="83"/>
        <v>0</v>
      </c>
      <c r="FF13" s="12">
        <f t="shared" si="84"/>
        <v>0</v>
      </c>
      <c r="FG13" s="12">
        <f t="shared" si="85"/>
        <v>0</v>
      </c>
      <c r="FH13" s="12"/>
      <c r="FI13" s="12">
        <f t="shared" si="27"/>
        <v>0</v>
      </c>
      <c r="FJ13" s="12">
        <f t="shared" si="86"/>
        <v>0</v>
      </c>
      <c r="FK13" s="12">
        <f t="shared" si="87"/>
        <v>0</v>
      </c>
      <c r="FL13" s="12">
        <f t="shared" si="88"/>
        <v>0</v>
      </c>
      <c r="FM13" s="12"/>
      <c r="FN13" s="12">
        <f t="shared" si="31"/>
        <v>0</v>
      </c>
      <c r="FO13" s="12">
        <f t="shared" si="89"/>
        <v>0</v>
      </c>
      <c r="FP13" s="12">
        <f t="shared" si="90"/>
        <v>0</v>
      </c>
      <c r="FQ13" s="12">
        <f t="shared" si="91"/>
        <v>0</v>
      </c>
      <c r="FR13" s="12"/>
      <c r="FS13" s="12">
        <f t="shared" si="35"/>
        <v>0</v>
      </c>
      <c r="FT13" s="12">
        <f t="shared" si="92"/>
        <v>0</v>
      </c>
      <c r="FU13" s="12">
        <f t="shared" si="93"/>
        <v>0</v>
      </c>
      <c r="FV13" s="12">
        <f t="shared" si="94"/>
        <v>0</v>
      </c>
      <c r="FW13" s="12"/>
      <c r="FX13" s="12">
        <f t="shared" si="39"/>
        <v>0</v>
      </c>
      <c r="FY13" s="12">
        <f t="shared" si="95"/>
        <v>0</v>
      </c>
      <c r="FZ13" s="12">
        <f t="shared" si="96"/>
        <v>0</v>
      </c>
      <c r="GA13" s="12">
        <f t="shared" si="97"/>
        <v>0</v>
      </c>
      <c r="GB13" s="12"/>
      <c r="GC13" s="12">
        <f t="shared" si="43"/>
        <v>0</v>
      </c>
      <c r="GD13" s="12">
        <f t="shared" si="98"/>
        <v>0</v>
      </c>
      <c r="GE13" s="12">
        <f t="shared" si="99"/>
        <v>0</v>
      </c>
      <c r="GF13" s="12">
        <f t="shared" si="100"/>
        <v>0</v>
      </c>
      <c r="GG13" s="12"/>
      <c r="GH13" s="12">
        <f t="shared" si="101"/>
        <v>0</v>
      </c>
      <c r="GI13" s="12">
        <f t="shared" si="102"/>
        <v>0</v>
      </c>
      <c r="GJ13" s="12">
        <f t="shared" si="103"/>
        <v>0</v>
      </c>
      <c r="GK13" s="12">
        <f t="shared" si="104"/>
        <v>0</v>
      </c>
      <c r="GL13" s="59">
        <f>+AVERAGE(AH13,CU13,CZ13)</f>
        <v>23226.890756302524</v>
      </c>
      <c r="GM13" s="59">
        <f t="shared" si="105"/>
        <v>2322689.0756302522</v>
      </c>
      <c r="GN13" s="59">
        <f>+_xlfn.STDEV.P(AH13,CU13,CZ13)</f>
        <v>3731.6223410516964</v>
      </c>
      <c r="GO13" s="63">
        <f t="shared" si="106"/>
        <v>0.16065957257060484</v>
      </c>
      <c r="GP13" s="62">
        <f>+MEDIAN(AH13,CU13,CZ13)</f>
        <v>25210.084033613446</v>
      </c>
      <c r="GQ13" s="62">
        <f t="shared" ref="GQ13" si="151">GP13*$E13*$G13</f>
        <v>2521008.4033613447</v>
      </c>
      <c r="GR13" s="62">
        <f t="shared" si="107"/>
        <v>3731.6223410516964</v>
      </c>
      <c r="GS13" s="63">
        <f t="shared" si="108"/>
        <v>0.14802101952838395</v>
      </c>
      <c r="GT13" s="33" t="s">
        <v>165</v>
      </c>
    </row>
    <row r="14" spans="1:202" s="30" customFormat="1" ht="17">
      <c r="A14" s="68" t="s">
        <v>186</v>
      </c>
      <c r="B14" s="69">
        <v>10</v>
      </c>
      <c r="C14" s="69" t="s">
        <v>35</v>
      </c>
      <c r="D14" s="80" t="s">
        <v>67</v>
      </c>
      <c r="E14" s="72">
        <v>100</v>
      </c>
      <c r="F14" s="75" t="s">
        <v>14</v>
      </c>
      <c r="G14" s="74">
        <v>1</v>
      </c>
      <c r="H14" s="74"/>
      <c r="I14" s="34"/>
      <c r="J14" s="34"/>
      <c r="K14" s="34"/>
      <c r="L14" s="34"/>
      <c r="M14" s="26"/>
      <c r="N14" s="13"/>
      <c r="O14" s="12">
        <f t="shared" si="109"/>
        <v>0</v>
      </c>
      <c r="P14" s="12">
        <f t="shared" si="110"/>
        <v>0</v>
      </c>
      <c r="Q14" s="12">
        <f t="shared" si="111"/>
        <v>0</v>
      </c>
      <c r="R14" s="12">
        <f t="shared" si="112"/>
        <v>0</v>
      </c>
      <c r="S14" s="12"/>
      <c r="T14" s="12">
        <f t="shared" si="113"/>
        <v>0</v>
      </c>
      <c r="U14" s="12">
        <f t="shared" si="114"/>
        <v>0</v>
      </c>
      <c r="V14" s="12">
        <f t="shared" si="115"/>
        <v>0</v>
      </c>
      <c r="W14" s="12">
        <f t="shared" si="116"/>
        <v>0</v>
      </c>
      <c r="X14" s="12"/>
      <c r="Y14" s="12">
        <f t="shared" si="117"/>
        <v>0</v>
      </c>
      <c r="Z14" s="12">
        <f t="shared" si="118"/>
        <v>0</v>
      </c>
      <c r="AA14" s="12">
        <f t="shared" si="119"/>
        <v>0</v>
      </c>
      <c r="AB14" s="12">
        <f t="shared" si="120"/>
        <v>0</v>
      </c>
      <c r="AC14" s="12"/>
      <c r="AD14" s="12">
        <f t="shared" si="121"/>
        <v>0</v>
      </c>
      <c r="AE14" s="12">
        <f t="shared" si="122"/>
        <v>0</v>
      </c>
      <c r="AF14" s="12">
        <f t="shared" si="123"/>
        <v>0</v>
      </c>
      <c r="AG14" s="12">
        <f t="shared" si="124"/>
        <v>0</v>
      </c>
      <c r="AH14" s="12"/>
      <c r="AI14" s="12">
        <f t="shared" si="125"/>
        <v>0</v>
      </c>
      <c r="AJ14" s="12">
        <f t="shared" si="126"/>
        <v>0</v>
      </c>
      <c r="AK14" s="12">
        <f t="shared" si="127"/>
        <v>0</v>
      </c>
      <c r="AL14" s="12">
        <f t="shared" si="128"/>
        <v>0</v>
      </c>
      <c r="AM14" s="12"/>
      <c r="AN14" s="12">
        <f t="shared" si="129"/>
        <v>0</v>
      </c>
      <c r="AO14" s="12">
        <f t="shared" si="130"/>
        <v>0</v>
      </c>
      <c r="AP14" s="12">
        <f t="shared" si="131"/>
        <v>0</v>
      </c>
      <c r="AQ14" s="12">
        <f t="shared" si="132"/>
        <v>0</v>
      </c>
      <c r="AR14" s="12"/>
      <c r="AS14" s="12">
        <f t="shared" si="133"/>
        <v>0</v>
      </c>
      <c r="AT14" s="12">
        <f t="shared" si="134"/>
        <v>0</v>
      </c>
      <c r="AU14" s="12">
        <f t="shared" si="135"/>
        <v>0</v>
      </c>
      <c r="AV14" s="12">
        <f t="shared" si="136"/>
        <v>0</v>
      </c>
      <c r="AW14" s="12"/>
      <c r="AX14" s="12">
        <f t="shared" si="137"/>
        <v>0</v>
      </c>
      <c r="AY14" s="12">
        <f t="shared" si="138"/>
        <v>0</v>
      </c>
      <c r="AZ14" s="12">
        <f t="shared" si="139"/>
        <v>0</v>
      </c>
      <c r="BA14" s="12">
        <f t="shared" si="140"/>
        <v>0</v>
      </c>
      <c r="BB14" s="12"/>
      <c r="BC14" s="12">
        <f t="shared" si="141"/>
        <v>0</v>
      </c>
      <c r="BD14" s="12">
        <f t="shared" si="142"/>
        <v>0</v>
      </c>
      <c r="BE14" s="12">
        <f t="shared" si="143"/>
        <v>0</v>
      </c>
      <c r="BF14" s="12">
        <f t="shared" si="144"/>
        <v>0</v>
      </c>
      <c r="BG14" s="12"/>
      <c r="BH14" s="12">
        <f t="shared" si="145"/>
        <v>0</v>
      </c>
      <c r="BI14" s="12">
        <f t="shared" si="146"/>
        <v>0</v>
      </c>
      <c r="BJ14" s="12">
        <f t="shared" si="147"/>
        <v>0</v>
      </c>
      <c r="BK14" s="12">
        <f t="shared" si="148"/>
        <v>0</v>
      </c>
      <c r="BL14" s="12"/>
      <c r="BM14" s="12">
        <v>0</v>
      </c>
      <c r="BN14" s="12">
        <v>0</v>
      </c>
      <c r="BO14" s="12">
        <v>0</v>
      </c>
      <c r="BP14" s="12">
        <v>0</v>
      </c>
      <c r="BQ14" s="12">
        <v>2941</v>
      </c>
      <c r="BR14" s="12">
        <v>0</v>
      </c>
      <c r="BS14" s="12">
        <v>0</v>
      </c>
      <c r="BT14" s="12">
        <v>0</v>
      </c>
      <c r="BU14" s="12">
        <v>0</v>
      </c>
      <c r="BV14" s="12">
        <v>4500</v>
      </c>
      <c r="BW14" s="12">
        <f>+BV14*19%</f>
        <v>855</v>
      </c>
      <c r="BX14" s="12">
        <f>+BV14+BW14</f>
        <v>5355</v>
      </c>
      <c r="BY14" s="12">
        <f>+BV14*$E14*$G14</f>
        <v>450000</v>
      </c>
      <c r="BZ14" s="12">
        <f>+BX14*$E14*$G14</f>
        <v>535500</v>
      </c>
      <c r="CA14" s="12">
        <v>8000</v>
      </c>
      <c r="CB14" s="12">
        <f>+CA14*19%</f>
        <v>1520</v>
      </c>
      <c r="CC14" s="12">
        <f>+CA14+CB14</f>
        <v>9520</v>
      </c>
      <c r="CD14" s="12">
        <f>+CA14*$E14*$G14</f>
        <v>800000</v>
      </c>
      <c r="CE14" s="12">
        <f>+CC14*$E14*$G14</f>
        <v>952000</v>
      </c>
      <c r="CF14" s="12"/>
      <c r="CG14" s="12"/>
      <c r="CH14" s="12"/>
      <c r="CI14" s="12"/>
      <c r="CJ14" s="12"/>
      <c r="CK14" s="12">
        <v>2436.9747899159665</v>
      </c>
      <c r="CL14" s="12">
        <f>+CK14*19%</f>
        <v>463.02521008403363</v>
      </c>
      <c r="CM14" s="12">
        <f>+CK14+CL14</f>
        <v>2900</v>
      </c>
      <c r="CN14" s="12">
        <f>+CK14*$E14*$G14</f>
        <v>243697.47899159667</v>
      </c>
      <c r="CO14" s="12">
        <f>+CM14*$E14*$G14</f>
        <v>290000</v>
      </c>
      <c r="CP14" s="12"/>
      <c r="CQ14" s="12"/>
      <c r="CR14" s="12"/>
      <c r="CS14" s="12"/>
      <c r="CT14" s="12"/>
      <c r="CU14" s="12"/>
      <c r="CV14" s="12"/>
      <c r="CW14" s="12"/>
      <c r="CX14" s="12"/>
      <c r="CY14" s="12"/>
      <c r="CZ14" s="12"/>
      <c r="DA14" s="12"/>
      <c r="DB14" s="12"/>
      <c r="DC14" s="12"/>
      <c r="DD14" s="12"/>
      <c r="DE14" s="12"/>
      <c r="DF14" s="12">
        <f t="shared" si="49"/>
        <v>0</v>
      </c>
      <c r="DG14" s="12">
        <f t="shared" si="50"/>
        <v>0</v>
      </c>
      <c r="DH14" s="12">
        <f t="shared" si="51"/>
        <v>0</v>
      </c>
      <c r="DI14" s="12">
        <f t="shared" si="52"/>
        <v>0</v>
      </c>
      <c r="DJ14" s="12"/>
      <c r="DK14" s="12">
        <f t="shared" si="53"/>
        <v>0</v>
      </c>
      <c r="DL14" s="12">
        <f t="shared" si="54"/>
        <v>0</v>
      </c>
      <c r="DM14" s="12">
        <f t="shared" si="55"/>
        <v>0</v>
      </c>
      <c r="DN14" s="12">
        <f t="shared" si="56"/>
        <v>0</v>
      </c>
      <c r="DO14" s="12"/>
      <c r="DP14" s="12">
        <f t="shared" si="57"/>
        <v>0</v>
      </c>
      <c r="DQ14" s="12">
        <f t="shared" si="58"/>
        <v>0</v>
      </c>
      <c r="DR14" s="12">
        <f t="shared" si="59"/>
        <v>0</v>
      </c>
      <c r="DS14" s="12">
        <f t="shared" si="60"/>
        <v>0</v>
      </c>
      <c r="DT14" s="12"/>
      <c r="DU14" s="12">
        <f t="shared" si="61"/>
        <v>0</v>
      </c>
      <c r="DV14" s="12">
        <f t="shared" si="62"/>
        <v>0</v>
      </c>
      <c r="DW14" s="12">
        <f t="shared" si="63"/>
        <v>0</v>
      </c>
      <c r="DX14" s="12">
        <f t="shared" si="64"/>
        <v>0</v>
      </c>
      <c r="DY14" s="12"/>
      <c r="DZ14" s="12">
        <f t="shared" si="0"/>
        <v>0</v>
      </c>
      <c r="EA14" s="12">
        <f t="shared" si="65"/>
        <v>0</v>
      </c>
      <c r="EB14" s="12">
        <f t="shared" si="66"/>
        <v>0</v>
      </c>
      <c r="EC14" s="12">
        <f t="shared" si="67"/>
        <v>0</v>
      </c>
      <c r="ED14" s="12"/>
      <c r="EE14" s="12">
        <f t="shared" si="3"/>
        <v>0</v>
      </c>
      <c r="EF14" s="12">
        <f t="shared" si="68"/>
        <v>0</v>
      </c>
      <c r="EG14" s="12">
        <f t="shared" si="69"/>
        <v>0</v>
      </c>
      <c r="EH14" s="12">
        <f t="shared" si="70"/>
        <v>0</v>
      </c>
      <c r="EI14" s="12"/>
      <c r="EJ14" s="12">
        <f t="shared" si="7"/>
        <v>0</v>
      </c>
      <c r="EK14" s="12">
        <f t="shared" si="71"/>
        <v>0</v>
      </c>
      <c r="EL14" s="12">
        <f t="shared" si="72"/>
        <v>0</v>
      </c>
      <c r="EM14" s="12">
        <f t="shared" si="73"/>
        <v>0</v>
      </c>
      <c r="EN14" s="12"/>
      <c r="EO14" s="12">
        <f t="shared" si="11"/>
        <v>0</v>
      </c>
      <c r="EP14" s="12">
        <f t="shared" si="74"/>
        <v>0</v>
      </c>
      <c r="EQ14" s="12">
        <f t="shared" si="75"/>
        <v>0</v>
      </c>
      <c r="ER14" s="12">
        <f t="shared" si="76"/>
        <v>0</v>
      </c>
      <c r="ES14" s="12"/>
      <c r="ET14" s="12">
        <f t="shared" si="15"/>
        <v>0</v>
      </c>
      <c r="EU14" s="12">
        <f t="shared" si="77"/>
        <v>0</v>
      </c>
      <c r="EV14" s="12">
        <f t="shared" si="78"/>
        <v>0</v>
      </c>
      <c r="EW14" s="12">
        <f t="shared" si="79"/>
        <v>0</v>
      </c>
      <c r="EX14" s="12"/>
      <c r="EY14" s="12">
        <f t="shared" si="19"/>
        <v>0</v>
      </c>
      <c r="EZ14" s="12">
        <f t="shared" si="80"/>
        <v>0</v>
      </c>
      <c r="FA14" s="12">
        <f t="shared" si="81"/>
        <v>0</v>
      </c>
      <c r="FB14" s="12">
        <f t="shared" si="82"/>
        <v>0</v>
      </c>
      <c r="FC14" s="12"/>
      <c r="FD14" s="12">
        <f t="shared" si="23"/>
        <v>0</v>
      </c>
      <c r="FE14" s="12">
        <f t="shared" si="83"/>
        <v>0</v>
      </c>
      <c r="FF14" s="12">
        <f t="shared" si="84"/>
        <v>0</v>
      </c>
      <c r="FG14" s="12">
        <f t="shared" si="85"/>
        <v>0</v>
      </c>
      <c r="FH14" s="12"/>
      <c r="FI14" s="12">
        <f t="shared" si="27"/>
        <v>0</v>
      </c>
      <c r="FJ14" s="12">
        <f t="shared" si="86"/>
        <v>0</v>
      </c>
      <c r="FK14" s="12">
        <f t="shared" si="87"/>
        <v>0</v>
      </c>
      <c r="FL14" s="12">
        <f t="shared" si="88"/>
        <v>0</v>
      </c>
      <c r="FM14" s="12"/>
      <c r="FN14" s="12">
        <f t="shared" si="31"/>
        <v>0</v>
      </c>
      <c r="FO14" s="12">
        <f t="shared" si="89"/>
        <v>0</v>
      </c>
      <c r="FP14" s="12">
        <f t="shared" si="90"/>
        <v>0</v>
      </c>
      <c r="FQ14" s="12">
        <f t="shared" si="91"/>
        <v>0</v>
      </c>
      <c r="FR14" s="12"/>
      <c r="FS14" s="12">
        <f t="shared" si="35"/>
        <v>0</v>
      </c>
      <c r="FT14" s="12">
        <f t="shared" si="92"/>
        <v>0</v>
      </c>
      <c r="FU14" s="12">
        <f t="shared" si="93"/>
        <v>0</v>
      </c>
      <c r="FV14" s="12">
        <f t="shared" si="94"/>
        <v>0</v>
      </c>
      <c r="FW14" s="12"/>
      <c r="FX14" s="12">
        <f t="shared" si="39"/>
        <v>0</v>
      </c>
      <c r="FY14" s="12">
        <f t="shared" si="95"/>
        <v>0</v>
      </c>
      <c r="FZ14" s="12">
        <f t="shared" si="96"/>
        <v>0</v>
      </c>
      <c r="GA14" s="12">
        <f t="shared" si="97"/>
        <v>0</v>
      </c>
      <c r="GB14" s="12"/>
      <c r="GC14" s="12">
        <f t="shared" si="43"/>
        <v>0</v>
      </c>
      <c r="GD14" s="12">
        <f t="shared" si="98"/>
        <v>0</v>
      </c>
      <c r="GE14" s="12">
        <f t="shared" si="99"/>
        <v>0</v>
      </c>
      <c r="GF14" s="12">
        <f t="shared" si="100"/>
        <v>0</v>
      </c>
      <c r="GG14" s="12"/>
      <c r="GH14" s="12">
        <f t="shared" si="101"/>
        <v>0</v>
      </c>
      <c r="GI14" s="12">
        <f t="shared" si="102"/>
        <v>0</v>
      </c>
      <c r="GJ14" s="12">
        <f t="shared" si="103"/>
        <v>0</v>
      </c>
      <c r="GK14" s="12">
        <f t="shared" si="104"/>
        <v>0</v>
      </c>
      <c r="GL14" s="59">
        <f>+AVERAGE(BQ14,BV14,CA14)</f>
        <v>5147</v>
      </c>
      <c r="GM14" s="59">
        <f>GL14*$E14*$G14</f>
        <v>514700</v>
      </c>
      <c r="GN14" s="60">
        <f>+_xlfn.STDEV.P(BQ14,BV14,CA14)</f>
        <v>2115.39231979949</v>
      </c>
      <c r="GO14" s="63">
        <f t="shared" si="106"/>
        <v>0.41099520493481445</v>
      </c>
      <c r="GP14" s="59">
        <f>+MEDIAN(BQ14,BV14,CA14)</f>
        <v>4500</v>
      </c>
      <c r="GQ14" s="59">
        <f>GP14*$E14*$G14</f>
        <v>450000</v>
      </c>
      <c r="GR14" s="62">
        <f t="shared" si="107"/>
        <v>2115.39231979949</v>
      </c>
      <c r="GS14" s="63">
        <f t="shared" si="108"/>
        <v>0.47008718217766443</v>
      </c>
      <c r="GT14" s="33" t="s">
        <v>166</v>
      </c>
    </row>
    <row r="15" spans="1:202" s="30" customFormat="1" ht="17">
      <c r="A15" s="68" t="s">
        <v>186</v>
      </c>
      <c r="B15" s="69">
        <v>11</v>
      </c>
      <c r="C15" s="69" t="s">
        <v>124</v>
      </c>
      <c r="D15" s="71" t="s">
        <v>125</v>
      </c>
      <c r="E15" s="72">
        <v>100</v>
      </c>
      <c r="F15" s="75" t="s">
        <v>14</v>
      </c>
      <c r="G15" s="74">
        <v>1</v>
      </c>
      <c r="H15" s="74"/>
      <c r="I15" s="34"/>
      <c r="J15" s="34"/>
      <c r="K15" s="34"/>
      <c r="L15" s="34"/>
      <c r="M15" s="26"/>
      <c r="N15" s="13"/>
      <c r="O15" s="12">
        <f t="shared" si="109"/>
        <v>0</v>
      </c>
      <c r="P15" s="12">
        <f t="shared" si="110"/>
        <v>0</v>
      </c>
      <c r="Q15" s="12">
        <f t="shared" si="111"/>
        <v>0</v>
      </c>
      <c r="R15" s="12">
        <f t="shared" si="112"/>
        <v>0</v>
      </c>
      <c r="S15" s="12"/>
      <c r="T15" s="12">
        <f t="shared" si="113"/>
        <v>0</v>
      </c>
      <c r="U15" s="12">
        <f t="shared" si="114"/>
        <v>0</v>
      </c>
      <c r="V15" s="12">
        <f t="shared" si="115"/>
        <v>0</v>
      </c>
      <c r="W15" s="12">
        <f t="shared" si="116"/>
        <v>0</v>
      </c>
      <c r="X15" s="12"/>
      <c r="Y15" s="12">
        <f t="shared" si="117"/>
        <v>0</v>
      </c>
      <c r="Z15" s="12">
        <f t="shared" si="118"/>
        <v>0</v>
      </c>
      <c r="AA15" s="12">
        <f t="shared" si="119"/>
        <v>0</v>
      </c>
      <c r="AB15" s="12">
        <f t="shared" si="120"/>
        <v>0</v>
      </c>
      <c r="AC15" s="12"/>
      <c r="AD15" s="12">
        <f t="shared" si="121"/>
        <v>0</v>
      </c>
      <c r="AE15" s="12">
        <f t="shared" si="122"/>
        <v>0</v>
      </c>
      <c r="AF15" s="12">
        <f t="shared" si="123"/>
        <v>0</v>
      </c>
      <c r="AG15" s="12">
        <f t="shared" si="124"/>
        <v>0</v>
      </c>
      <c r="AH15" s="12"/>
      <c r="AI15" s="12">
        <f t="shared" si="125"/>
        <v>0</v>
      </c>
      <c r="AJ15" s="12">
        <f t="shared" si="126"/>
        <v>0</v>
      </c>
      <c r="AK15" s="12">
        <f t="shared" si="127"/>
        <v>0</v>
      </c>
      <c r="AL15" s="12">
        <f t="shared" si="128"/>
        <v>0</v>
      </c>
      <c r="AM15" s="12"/>
      <c r="AN15" s="12">
        <f t="shared" si="129"/>
        <v>0</v>
      </c>
      <c r="AO15" s="12">
        <f t="shared" si="130"/>
        <v>0</v>
      </c>
      <c r="AP15" s="12">
        <f t="shared" si="131"/>
        <v>0</v>
      </c>
      <c r="AQ15" s="12">
        <f t="shared" si="132"/>
        <v>0</v>
      </c>
      <c r="AR15" s="12"/>
      <c r="AS15" s="12">
        <f t="shared" si="133"/>
        <v>0</v>
      </c>
      <c r="AT15" s="12">
        <f t="shared" si="134"/>
        <v>0</v>
      </c>
      <c r="AU15" s="12">
        <f t="shared" si="135"/>
        <v>0</v>
      </c>
      <c r="AV15" s="12">
        <f t="shared" si="136"/>
        <v>0</v>
      </c>
      <c r="AW15" s="12"/>
      <c r="AX15" s="12">
        <f t="shared" si="137"/>
        <v>0</v>
      </c>
      <c r="AY15" s="12">
        <f t="shared" si="138"/>
        <v>0</v>
      </c>
      <c r="AZ15" s="12">
        <f t="shared" si="139"/>
        <v>0</v>
      </c>
      <c r="BA15" s="12">
        <f t="shared" si="140"/>
        <v>0</v>
      </c>
      <c r="BB15" s="12"/>
      <c r="BC15" s="12">
        <f t="shared" si="141"/>
        <v>0</v>
      </c>
      <c r="BD15" s="12">
        <f t="shared" si="142"/>
        <v>0</v>
      </c>
      <c r="BE15" s="12">
        <f t="shared" si="143"/>
        <v>0</v>
      </c>
      <c r="BF15" s="12">
        <f t="shared" si="144"/>
        <v>0</v>
      </c>
      <c r="BG15" s="12"/>
      <c r="BH15" s="12">
        <f t="shared" si="145"/>
        <v>0</v>
      </c>
      <c r="BI15" s="12">
        <f t="shared" si="146"/>
        <v>0</v>
      </c>
      <c r="BJ15" s="12">
        <f t="shared" si="147"/>
        <v>0</v>
      </c>
      <c r="BK15" s="12">
        <f t="shared" si="148"/>
        <v>0</v>
      </c>
      <c r="BL15" s="12"/>
      <c r="BM15" s="12">
        <v>0</v>
      </c>
      <c r="BN15" s="12">
        <v>0</v>
      </c>
      <c r="BO15" s="12">
        <v>0</v>
      </c>
      <c r="BP15" s="12">
        <v>0</v>
      </c>
      <c r="BQ15" s="12"/>
      <c r="BR15" s="12">
        <v>0</v>
      </c>
      <c r="BS15" s="12">
        <v>0</v>
      </c>
      <c r="BT15" s="12">
        <v>0</v>
      </c>
      <c r="BU15" s="12">
        <v>0</v>
      </c>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v>500</v>
      </c>
      <c r="DF15" s="12">
        <f>+DE15*19%</f>
        <v>95</v>
      </c>
      <c r="DG15" s="12">
        <f>+DE15+DF15</f>
        <v>595</v>
      </c>
      <c r="DH15" s="12">
        <f>+DE15*$E15*$G15</f>
        <v>50000</v>
      </c>
      <c r="DI15" s="12">
        <f>+DG15*$E15*$G15</f>
        <v>59500</v>
      </c>
      <c r="DJ15" s="12">
        <v>411</v>
      </c>
      <c r="DK15" s="12">
        <f t="shared" si="53"/>
        <v>78.09</v>
      </c>
      <c r="DL15" s="12">
        <f t="shared" si="54"/>
        <v>489.09000000000003</v>
      </c>
      <c r="DM15" s="12">
        <f t="shared" si="55"/>
        <v>41100</v>
      </c>
      <c r="DN15" s="12">
        <f t="shared" si="56"/>
        <v>48909</v>
      </c>
      <c r="DO15" s="12">
        <v>420</v>
      </c>
      <c r="DP15" s="12">
        <f t="shared" si="57"/>
        <v>79.8</v>
      </c>
      <c r="DQ15" s="12">
        <f t="shared" si="58"/>
        <v>499.8</v>
      </c>
      <c r="DR15" s="12">
        <f t="shared" si="59"/>
        <v>42000</v>
      </c>
      <c r="DS15" s="12">
        <f t="shared" si="60"/>
        <v>49980</v>
      </c>
      <c r="DT15" s="12"/>
      <c r="DU15" s="12">
        <f t="shared" si="61"/>
        <v>0</v>
      </c>
      <c r="DV15" s="12">
        <f t="shared" si="62"/>
        <v>0</v>
      </c>
      <c r="DW15" s="12">
        <f t="shared" si="63"/>
        <v>0</v>
      </c>
      <c r="DX15" s="12">
        <f t="shared" si="64"/>
        <v>0</v>
      </c>
      <c r="DY15" s="12"/>
      <c r="DZ15" s="12">
        <f t="shared" si="0"/>
        <v>0</v>
      </c>
      <c r="EA15" s="12">
        <f t="shared" si="65"/>
        <v>0</v>
      </c>
      <c r="EB15" s="12">
        <f t="shared" si="66"/>
        <v>0</v>
      </c>
      <c r="EC15" s="12">
        <f t="shared" si="67"/>
        <v>0</v>
      </c>
      <c r="ED15" s="12"/>
      <c r="EE15" s="12">
        <f t="shared" si="3"/>
        <v>0</v>
      </c>
      <c r="EF15" s="12">
        <f t="shared" si="68"/>
        <v>0</v>
      </c>
      <c r="EG15" s="12">
        <f t="shared" si="69"/>
        <v>0</v>
      </c>
      <c r="EH15" s="12">
        <f t="shared" si="70"/>
        <v>0</v>
      </c>
      <c r="EI15" s="12"/>
      <c r="EJ15" s="12">
        <f t="shared" si="7"/>
        <v>0</v>
      </c>
      <c r="EK15" s="12">
        <f t="shared" si="71"/>
        <v>0</v>
      </c>
      <c r="EL15" s="12">
        <f t="shared" si="72"/>
        <v>0</v>
      </c>
      <c r="EM15" s="12">
        <f t="shared" si="73"/>
        <v>0</v>
      </c>
      <c r="EN15" s="12"/>
      <c r="EO15" s="12">
        <f t="shared" si="11"/>
        <v>0</v>
      </c>
      <c r="EP15" s="12">
        <f t="shared" si="74"/>
        <v>0</v>
      </c>
      <c r="EQ15" s="12">
        <f t="shared" si="75"/>
        <v>0</v>
      </c>
      <c r="ER15" s="12">
        <f t="shared" si="76"/>
        <v>0</v>
      </c>
      <c r="ES15" s="12"/>
      <c r="ET15" s="12">
        <f t="shared" si="15"/>
        <v>0</v>
      </c>
      <c r="EU15" s="12">
        <f t="shared" si="77"/>
        <v>0</v>
      </c>
      <c r="EV15" s="12">
        <f t="shared" si="78"/>
        <v>0</v>
      </c>
      <c r="EW15" s="12">
        <f t="shared" si="79"/>
        <v>0</v>
      </c>
      <c r="EX15" s="12"/>
      <c r="EY15" s="12">
        <f t="shared" si="19"/>
        <v>0</v>
      </c>
      <c r="EZ15" s="12">
        <f t="shared" si="80"/>
        <v>0</v>
      </c>
      <c r="FA15" s="12">
        <f t="shared" si="81"/>
        <v>0</v>
      </c>
      <c r="FB15" s="12">
        <f t="shared" si="82"/>
        <v>0</v>
      </c>
      <c r="FC15" s="12"/>
      <c r="FD15" s="12">
        <f t="shared" si="23"/>
        <v>0</v>
      </c>
      <c r="FE15" s="12">
        <f t="shared" si="83"/>
        <v>0</v>
      </c>
      <c r="FF15" s="12">
        <f t="shared" si="84"/>
        <v>0</v>
      </c>
      <c r="FG15" s="12">
        <f t="shared" si="85"/>
        <v>0</v>
      </c>
      <c r="FH15" s="12"/>
      <c r="FI15" s="12">
        <f t="shared" si="27"/>
        <v>0</v>
      </c>
      <c r="FJ15" s="12">
        <f t="shared" si="86"/>
        <v>0</v>
      </c>
      <c r="FK15" s="12">
        <f t="shared" si="87"/>
        <v>0</v>
      </c>
      <c r="FL15" s="12">
        <f t="shared" si="88"/>
        <v>0</v>
      </c>
      <c r="FM15" s="12"/>
      <c r="FN15" s="12">
        <f t="shared" si="31"/>
        <v>0</v>
      </c>
      <c r="FO15" s="12">
        <f t="shared" si="89"/>
        <v>0</v>
      </c>
      <c r="FP15" s="12">
        <f t="shared" si="90"/>
        <v>0</v>
      </c>
      <c r="FQ15" s="12">
        <f t="shared" si="91"/>
        <v>0</v>
      </c>
      <c r="FR15" s="12"/>
      <c r="FS15" s="12">
        <f t="shared" si="35"/>
        <v>0</v>
      </c>
      <c r="FT15" s="12">
        <f t="shared" si="92"/>
        <v>0</v>
      </c>
      <c r="FU15" s="12">
        <f t="shared" si="93"/>
        <v>0</v>
      </c>
      <c r="FV15" s="12">
        <f t="shared" si="94"/>
        <v>0</v>
      </c>
      <c r="FW15" s="12"/>
      <c r="FX15" s="12">
        <f t="shared" si="39"/>
        <v>0</v>
      </c>
      <c r="FY15" s="12">
        <f t="shared" si="95"/>
        <v>0</v>
      </c>
      <c r="FZ15" s="12">
        <f t="shared" si="96"/>
        <v>0</v>
      </c>
      <c r="GA15" s="12">
        <f t="shared" si="97"/>
        <v>0</v>
      </c>
      <c r="GB15" s="12"/>
      <c r="GC15" s="12">
        <f t="shared" si="43"/>
        <v>0</v>
      </c>
      <c r="GD15" s="12">
        <f t="shared" si="98"/>
        <v>0</v>
      </c>
      <c r="GE15" s="12">
        <f t="shared" si="99"/>
        <v>0</v>
      </c>
      <c r="GF15" s="12">
        <f t="shared" si="100"/>
        <v>0</v>
      </c>
      <c r="GG15" s="12"/>
      <c r="GH15" s="12">
        <f t="shared" si="101"/>
        <v>0</v>
      </c>
      <c r="GI15" s="12">
        <f t="shared" si="102"/>
        <v>0</v>
      </c>
      <c r="GJ15" s="12">
        <f t="shared" si="103"/>
        <v>0</v>
      </c>
      <c r="GK15" s="12">
        <f t="shared" si="104"/>
        <v>0</v>
      </c>
      <c r="GL15" s="59">
        <f>+AVERAGE(DE15,DJ15,DO15)</f>
        <v>443.66666666666669</v>
      </c>
      <c r="GM15" s="59">
        <f>GL15*$E15*$G15</f>
        <v>44366.666666666672</v>
      </c>
      <c r="GN15" s="60">
        <f>+_xlfn.STDEV.P(DE15,DJ15,DO15)</f>
        <v>40.00277768133386</v>
      </c>
      <c r="GO15" s="63">
        <f t="shared" si="106"/>
        <v>9.016403684748428E-2</v>
      </c>
      <c r="GP15" s="62">
        <f>MEDIAN(DE15,DJ15,DO15)</f>
        <v>420</v>
      </c>
      <c r="GQ15" s="59">
        <f>GP15*$E15*$G15</f>
        <v>42000</v>
      </c>
      <c r="GR15" s="62">
        <f t="shared" si="107"/>
        <v>40.00277768133386</v>
      </c>
      <c r="GS15" s="63">
        <f t="shared" si="108"/>
        <v>9.5244708765080621E-2</v>
      </c>
      <c r="GT15" s="33" t="s">
        <v>167</v>
      </c>
    </row>
    <row r="16" spans="1:202" s="30" customFormat="1" ht="80">
      <c r="A16" s="68" t="s">
        <v>186</v>
      </c>
      <c r="B16" s="69">
        <v>12</v>
      </c>
      <c r="C16" s="69" t="s">
        <v>36</v>
      </c>
      <c r="D16" s="71" t="s">
        <v>68</v>
      </c>
      <c r="E16" s="72">
        <v>110</v>
      </c>
      <c r="F16" s="75" t="s">
        <v>14</v>
      </c>
      <c r="G16" s="74">
        <v>1</v>
      </c>
      <c r="H16" s="74"/>
      <c r="I16" s="34"/>
      <c r="J16" s="34"/>
      <c r="K16" s="34"/>
      <c r="L16" s="34"/>
      <c r="M16" s="26"/>
      <c r="N16" s="14"/>
      <c r="O16" s="12">
        <f t="shared" si="109"/>
        <v>0</v>
      </c>
      <c r="P16" s="12">
        <f t="shared" si="110"/>
        <v>0</v>
      </c>
      <c r="Q16" s="12">
        <f t="shared" si="111"/>
        <v>0</v>
      </c>
      <c r="R16" s="12">
        <f t="shared" si="112"/>
        <v>0</v>
      </c>
      <c r="S16" s="15"/>
      <c r="T16" s="12">
        <f t="shared" si="113"/>
        <v>0</v>
      </c>
      <c r="U16" s="12">
        <f t="shared" si="114"/>
        <v>0</v>
      </c>
      <c r="V16" s="12">
        <f t="shared" si="115"/>
        <v>0</v>
      </c>
      <c r="W16" s="12">
        <f t="shared" si="116"/>
        <v>0</v>
      </c>
      <c r="X16" s="15"/>
      <c r="Y16" s="12">
        <f t="shared" si="117"/>
        <v>0</v>
      </c>
      <c r="Z16" s="12">
        <f t="shared" si="118"/>
        <v>0</v>
      </c>
      <c r="AA16" s="12">
        <f t="shared" si="119"/>
        <v>0</v>
      </c>
      <c r="AB16" s="12">
        <f t="shared" si="120"/>
        <v>0</v>
      </c>
      <c r="AC16" s="12"/>
      <c r="AD16" s="12">
        <f t="shared" si="121"/>
        <v>0</v>
      </c>
      <c r="AE16" s="12">
        <f t="shared" si="122"/>
        <v>0</v>
      </c>
      <c r="AF16" s="12">
        <f t="shared" si="123"/>
        <v>0</v>
      </c>
      <c r="AG16" s="12">
        <f t="shared" si="124"/>
        <v>0</v>
      </c>
      <c r="AH16" s="12"/>
      <c r="AI16" s="12">
        <f t="shared" si="125"/>
        <v>0</v>
      </c>
      <c r="AJ16" s="12">
        <f t="shared" si="126"/>
        <v>0</v>
      </c>
      <c r="AK16" s="12">
        <f t="shared" si="127"/>
        <v>0</v>
      </c>
      <c r="AL16" s="12">
        <f t="shared" si="128"/>
        <v>0</v>
      </c>
      <c r="AM16" s="12"/>
      <c r="AN16" s="12">
        <f t="shared" si="129"/>
        <v>0</v>
      </c>
      <c r="AO16" s="12">
        <f t="shared" si="130"/>
        <v>0</v>
      </c>
      <c r="AP16" s="12">
        <f t="shared" si="131"/>
        <v>0</v>
      </c>
      <c r="AQ16" s="12">
        <f t="shared" si="132"/>
        <v>0</v>
      </c>
      <c r="AR16" s="12"/>
      <c r="AS16" s="12">
        <f t="shared" si="133"/>
        <v>0</v>
      </c>
      <c r="AT16" s="12">
        <f t="shared" si="134"/>
        <v>0</v>
      </c>
      <c r="AU16" s="12">
        <f t="shared" si="135"/>
        <v>0</v>
      </c>
      <c r="AV16" s="12">
        <f t="shared" si="136"/>
        <v>0</v>
      </c>
      <c r="AW16" s="12"/>
      <c r="AX16" s="12">
        <f t="shared" si="137"/>
        <v>0</v>
      </c>
      <c r="AY16" s="12">
        <f t="shared" si="138"/>
        <v>0</v>
      </c>
      <c r="AZ16" s="12">
        <f t="shared" si="139"/>
        <v>0</v>
      </c>
      <c r="BA16" s="12">
        <f t="shared" si="140"/>
        <v>0</v>
      </c>
      <c r="BB16" s="12"/>
      <c r="BC16" s="12">
        <f t="shared" si="141"/>
        <v>0</v>
      </c>
      <c r="BD16" s="12">
        <f t="shared" si="142"/>
        <v>0</v>
      </c>
      <c r="BE16" s="12">
        <f t="shared" si="143"/>
        <v>0</v>
      </c>
      <c r="BF16" s="12">
        <f t="shared" si="144"/>
        <v>0</v>
      </c>
      <c r="BG16" s="12"/>
      <c r="BH16" s="12">
        <f t="shared" si="145"/>
        <v>0</v>
      </c>
      <c r="BI16" s="12">
        <f t="shared" si="146"/>
        <v>0</v>
      </c>
      <c r="BJ16" s="12">
        <f t="shared" si="147"/>
        <v>0</v>
      </c>
      <c r="BK16" s="12">
        <f t="shared" si="148"/>
        <v>0</v>
      </c>
      <c r="BL16" s="12"/>
      <c r="BM16" s="12">
        <v>0</v>
      </c>
      <c r="BN16" s="12">
        <v>0</v>
      </c>
      <c r="BO16" s="12">
        <v>0</v>
      </c>
      <c r="BP16" s="12">
        <v>0</v>
      </c>
      <c r="BQ16" s="12"/>
      <c r="BR16" s="12">
        <v>0</v>
      </c>
      <c r="BS16" s="12">
        <v>0</v>
      </c>
      <c r="BT16" s="12">
        <v>0</v>
      </c>
      <c r="BU16" s="12">
        <v>0</v>
      </c>
      <c r="BV16" s="12">
        <v>40000</v>
      </c>
      <c r="BW16" s="12">
        <f t="shared" ref="BW16:BW30" si="152">+BV16*19%</f>
        <v>7600</v>
      </c>
      <c r="BX16" s="12">
        <f t="shared" ref="BX16:BX30" si="153">+BV16+BW16</f>
        <v>47600</v>
      </c>
      <c r="BY16" s="12">
        <f t="shared" ref="BY16:BY30" si="154">+BV16*$E16*$G16</f>
        <v>4400000</v>
      </c>
      <c r="BZ16" s="12">
        <f t="shared" ref="BZ16:BZ30" si="155">+BX16*$E16*$G16</f>
        <v>5236000</v>
      </c>
      <c r="CA16" s="12">
        <v>45000</v>
      </c>
      <c r="CB16" s="12">
        <f t="shared" ref="CB16:CB29" si="156">+CA16*19%</f>
        <v>8550</v>
      </c>
      <c r="CC16" s="12">
        <f t="shared" ref="CC16:CC29" si="157">+CA16+CB16</f>
        <v>53550</v>
      </c>
      <c r="CD16" s="12">
        <f t="shared" ref="CD16:CD29" si="158">+CA16*$E16*$G16</f>
        <v>4950000</v>
      </c>
      <c r="CE16" s="12">
        <f t="shared" ref="CE16:CE29" si="159">+CC16*$E16*$G16</f>
        <v>5890500</v>
      </c>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f t="shared" ref="DF16:DF56" si="160">+DE16*19%</f>
        <v>0</v>
      </c>
      <c r="DG16" s="12">
        <f t="shared" ref="DG16:DG56" si="161">+DE16+DF16</f>
        <v>0</v>
      </c>
      <c r="DH16" s="12">
        <f t="shared" ref="DH16:DH56" si="162">+DE16*$E16*$G16</f>
        <v>0</v>
      </c>
      <c r="DI16" s="12">
        <f t="shared" ref="DI16:DI56" si="163">+DG16*$E16*$G16</f>
        <v>0</v>
      </c>
      <c r="DJ16" s="12"/>
      <c r="DK16" s="12">
        <f t="shared" si="53"/>
        <v>0</v>
      </c>
      <c r="DL16" s="12">
        <f t="shared" ref="DL16:DL56" si="164">+DJ16+DK16</f>
        <v>0</v>
      </c>
      <c r="DM16" s="12">
        <f t="shared" ref="DM16:DM56" si="165">+DJ16*$E16*$G16</f>
        <v>0</v>
      </c>
      <c r="DN16" s="12">
        <f t="shared" ref="DN16:DN56" si="166">+DL16*$E16*$G16</f>
        <v>0</v>
      </c>
      <c r="DO16" s="12"/>
      <c r="DP16" s="12">
        <f t="shared" si="57"/>
        <v>0</v>
      </c>
      <c r="DQ16" s="12">
        <f t="shared" ref="DQ16:DQ56" si="167">+DO16+DP16</f>
        <v>0</v>
      </c>
      <c r="DR16" s="12">
        <f t="shared" ref="DR16:DR56" si="168">+DO16*$E16*$G16</f>
        <v>0</v>
      </c>
      <c r="DS16" s="12">
        <f t="shared" ref="DS16:DS56" si="169">+DQ16*$E16*$G16</f>
        <v>0</v>
      </c>
      <c r="DT16" s="12"/>
      <c r="DU16" s="12">
        <f t="shared" si="61"/>
        <v>0</v>
      </c>
      <c r="DV16" s="12">
        <f t="shared" si="62"/>
        <v>0</v>
      </c>
      <c r="DW16" s="12">
        <f t="shared" si="63"/>
        <v>0</v>
      </c>
      <c r="DX16" s="12">
        <f t="shared" si="64"/>
        <v>0</v>
      </c>
      <c r="DY16" s="12"/>
      <c r="DZ16" s="12">
        <f t="shared" si="0"/>
        <v>0</v>
      </c>
      <c r="EA16" s="12">
        <f t="shared" si="65"/>
        <v>0</v>
      </c>
      <c r="EB16" s="12">
        <f t="shared" si="66"/>
        <v>0</v>
      </c>
      <c r="EC16" s="12">
        <f t="shared" si="67"/>
        <v>0</v>
      </c>
      <c r="ED16" s="12"/>
      <c r="EE16" s="12">
        <f t="shared" si="3"/>
        <v>0</v>
      </c>
      <c r="EF16" s="12">
        <f t="shared" si="68"/>
        <v>0</v>
      </c>
      <c r="EG16" s="12">
        <f t="shared" si="69"/>
        <v>0</v>
      </c>
      <c r="EH16" s="12">
        <f t="shared" si="70"/>
        <v>0</v>
      </c>
      <c r="EI16" s="12"/>
      <c r="EJ16" s="12">
        <f t="shared" si="7"/>
        <v>0</v>
      </c>
      <c r="EK16" s="12">
        <f t="shared" si="71"/>
        <v>0</v>
      </c>
      <c r="EL16" s="12">
        <f t="shared" si="72"/>
        <v>0</v>
      </c>
      <c r="EM16" s="12">
        <f t="shared" si="73"/>
        <v>0</v>
      </c>
      <c r="EN16" s="12"/>
      <c r="EO16" s="12">
        <f t="shared" si="11"/>
        <v>0</v>
      </c>
      <c r="EP16" s="12">
        <f t="shared" si="74"/>
        <v>0</v>
      </c>
      <c r="EQ16" s="12">
        <f t="shared" si="75"/>
        <v>0</v>
      </c>
      <c r="ER16" s="12">
        <f t="shared" si="76"/>
        <v>0</v>
      </c>
      <c r="ES16" s="12"/>
      <c r="ET16" s="12">
        <f t="shared" si="15"/>
        <v>0</v>
      </c>
      <c r="EU16" s="12">
        <f t="shared" si="77"/>
        <v>0</v>
      </c>
      <c r="EV16" s="12">
        <f t="shared" si="78"/>
        <v>0</v>
      </c>
      <c r="EW16" s="12">
        <f t="shared" si="79"/>
        <v>0</v>
      </c>
      <c r="EX16" s="12"/>
      <c r="EY16" s="12">
        <f t="shared" si="19"/>
        <v>0</v>
      </c>
      <c r="EZ16" s="12">
        <f t="shared" si="80"/>
        <v>0</v>
      </c>
      <c r="FA16" s="12">
        <f t="shared" si="81"/>
        <v>0</v>
      </c>
      <c r="FB16" s="12">
        <f t="shared" si="82"/>
        <v>0</v>
      </c>
      <c r="FC16" s="12"/>
      <c r="FD16" s="12">
        <f t="shared" si="23"/>
        <v>0</v>
      </c>
      <c r="FE16" s="12">
        <f t="shared" si="83"/>
        <v>0</v>
      </c>
      <c r="FF16" s="12">
        <f t="shared" si="84"/>
        <v>0</v>
      </c>
      <c r="FG16" s="12">
        <f t="shared" si="85"/>
        <v>0</v>
      </c>
      <c r="FH16" s="12"/>
      <c r="FI16" s="12">
        <f t="shared" si="27"/>
        <v>0</v>
      </c>
      <c r="FJ16" s="12">
        <f t="shared" si="86"/>
        <v>0</v>
      </c>
      <c r="FK16" s="12">
        <f t="shared" si="87"/>
        <v>0</v>
      </c>
      <c r="FL16" s="12">
        <f t="shared" si="88"/>
        <v>0</v>
      </c>
      <c r="FM16" s="12"/>
      <c r="FN16" s="12">
        <f t="shared" si="31"/>
        <v>0</v>
      </c>
      <c r="FO16" s="12">
        <f t="shared" si="89"/>
        <v>0</v>
      </c>
      <c r="FP16" s="12">
        <f t="shared" si="90"/>
        <v>0</v>
      </c>
      <c r="FQ16" s="12">
        <f t="shared" si="91"/>
        <v>0</v>
      </c>
      <c r="FR16" s="12"/>
      <c r="FS16" s="12">
        <f t="shared" si="35"/>
        <v>0</v>
      </c>
      <c r="FT16" s="12">
        <f t="shared" si="92"/>
        <v>0</v>
      </c>
      <c r="FU16" s="12">
        <f t="shared" si="93"/>
        <v>0</v>
      </c>
      <c r="FV16" s="12">
        <f t="shared" si="94"/>
        <v>0</v>
      </c>
      <c r="FW16" s="12"/>
      <c r="FX16" s="12">
        <f t="shared" si="39"/>
        <v>0</v>
      </c>
      <c r="FY16" s="12">
        <f t="shared" si="95"/>
        <v>0</v>
      </c>
      <c r="FZ16" s="12">
        <f t="shared" si="96"/>
        <v>0</v>
      </c>
      <c r="GA16" s="12">
        <f t="shared" si="97"/>
        <v>0</v>
      </c>
      <c r="GB16" s="12">
        <v>49220</v>
      </c>
      <c r="GC16" s="12">
        <f t="shared" si="43"/>
        <v>9351.7999999999993</v>
      </c>
      <c r="GD16" s="12">
        <f t="shared" si="98"/>
        <v>58571.8</v>
      </c>
      <c r="GE16" s="12">
        <f t="shared" si="99"/>
        <v>5414200</v>
      </c>
      <c r="GF16" s="12">
        <f t="shared" si="100"/>
        <v>6442898</v>
      </c>
      <c r="GG16" s="12"/>
      <c r="GH16" s="12">
        <f t="shared" si="101"/>
        <v>0</v>
      </c>
      <c r="GI16" s="12">
        <f t="shared" si="102"/>
        <v>0</v>
      </c>
      <c r="GJ16" s="12">
        <f t="shared" si="103"/>
        <v>0</v>
      </c>
      <c r="GK16" s="12">
        <f t="shared" si="104"/>
        <v>0</v>
      </c>
      <c r="GL16" s="59">
        <f>+AVERAGE(BV16,CA16,GB16)</f>
        <v>44740</v>
      </c>
      <c r="GM16" s="59">
        <f>GL16*$E16*$G16</f>
        <v>4921400</v>
      </c>
      <c r="GN16" s="60">
        <f>+_xlfn.STDEV.P(BV16,CA16,GB16)</f>
        <v>3768.5364090939424</v>
      </c>
      <c r="GO16" s="63">
        <f t="shared" si="106"/>
        <v>8.4231926890789954E-2</v>
      </c>
      <c r="GP16" s="62">
        <f>+MEDIAN(BV16,CA16,GB16)</f>
        <v>45000</v>
      </c>
      <c r="GQ16" s="62">
        <f>+GP16*$E16*$G16</f>
        <v>4950000</v>
      </c>
      <c r="GR16" s="62">
        <f t="shared" si="107"/>
        <v>3768.5364090939424</v>
      </c>
      <c r="GS16" s="63">
        <f t="shared" si="108"/>
        <v>8.3745253535420949E-2</v>
      </c>
      <c r="GT16" s="33" t="s">
        <v>168</v>
      </c>
    </row>
    <row r="17" spans="1:202" s="29" customFormat="1" ht="17">
      <c r="A17" s="68" t="s">
        <v>186</v>
      </c>
      <c r="B17" s="69">
        <v>13</v>
      </c>
      <c r="C17" s="69" t="s">
        <v>191</v>
      </c>
      <c r="D17" s="71" t="s">
        <v>196</v>
      </c>
      <c r="E17" s="72">
        <v>1</v>
      </c>
      <c r="F17" s="75" t="s">
        <v>197</v>
      </c>
      <c r="G17" s="74">
        <v>2</v>
      </c>
      <c r="H17" s="74" t="s">
        <v>96</v>
      </c>
      <c r="I17" s="34"/>
      <c r="J17" s="34"/>
      <c r="K17" s="34"/>
      <c r="L17" s="34"/>
      <c r="M17" s="26"/>
      <c r="N17" s="10"/>
      <c r="O17" s="12">
        <f t="shared" si="109"/>
        <v>0</v>
      </c>
      <c r="P17" s="12">
        <f t="shared" si="110"/>
        <v>0</v>
      </c>
      <c r="Q17" s="12">
        <f t="shared" si="111"/>
        <v>0</v>
      </c>
      <c r="R17" s="12">
        <f t="shared" si="112"/>
        <v>0</v>
      </c>
      <c r="S17" s="12"/>
      <c r="T17" s="12">
        <f t="shared" si="113"/>
        <v>0</v>
      </c>
      <c r="U17" s="12">
        <f t="shared" si="114"/>
        <v>0</v>
      </c>
      <c r="V17" s="12">
        <f t="shared" si="115"/>
        <v>0</v>
      </c>
      <c r="W17" s="12">
        <f t="shared" si="116"/>
        <v>0</v>
      </c>
      <c r="X17" s="12"/>
      <c r="Y17" s="12">
        <f t="shared" si="117"/>
        <v>0</v>
      </c>
      <c r="Z17" s="12">
        <f t="shared" si="118"/>
        <v>0</v>
      </c>
      <c r="AA17" s="12">
        <f t="shared" si="119"/>
        <v>0</v>
      </c>
      <c r="AB17" s="12">
        <f t="shared" si="120"/>
        <v>0</v>
      </c>
      <c r="AC17" s="12"/>
      <c r="AD17" s="12">
        <f t="shared" si="121"/>
        <v>0</v>
      </c>
      <c r="AE17" s="12">
        <f t="shared" si="122"/>
        <v>0</v>
      </c>
      <c r="AF17" s="12">
        <f t="shared" si="123"/>
        <v>0</v>
      </c>
      <c r="AG17" s="12">
        <f t="shared" si="124"/>
        <v>0</v>
      </c>
      <c r="AH17" s="12"/>
      <c r="AI17" s="12">
        <f t="shared" si="125"/>
        <v>0</v>
      </c>
      <c r="AJ17" s="12">
        <f t="shared" si="126"/>
        <v>0</v>
      </c>
      <c r="AK17" s="12">
        <f t="shared" si="127"/>
        <v>0</v>
      </c>
      <c r="AL17" s="12">
        <f t="shared" si="128"/>
        <v>0</v>
      </c>
      <c r="AM17" s="12"/>
      <c r="AN17" s="12">
        <f t="shared" si="129"/>
        <v>0</v>
      </c>
      <c r="AO17" s="12">
        <f t="shared" si="130"/>
        <v>0</v>
      </c>
      <c r="AP17" s="12">
        <f t="shared" si="131"/>
        <v>0</v>
      </c>
      <c r="AQ17" s="12">
        <f t="shared" si="132"/>
        <v>0</v>
      </c>
      <c r="AR17" s="12"/>
      <c r="AS17" s="12">
        <f t="shared" si="133"/>
        <v>0</v>
      </c>
      <c r="AT17" s="12">
        <f t="shared" si="134"/>
        <v>0</v>
      </c>
      <c r="AU17" s="12">
        <f t="shared" si="135"/>
        <v>0</v>
      </c>
      <c r="AV17" s="12">
        <f t="shared" si="136"/>
        <v>0</v>
      </c>
      <c r="AW17" s="12"/>
      <c r="AX17" s="12">
        <f t="shared" si="137"/>
        <v>0</v>
      </c>
      <c r="AY17" s="12">
        <f t="shared" si="138"/>
        <v>0</v>
      </c>
      <c r="AZ17" s="12">
        <f t="shared" si="139"/>
        <v>0</v>
      </c>
      <c r="BA17" s="12">
        <f t="shared" si="140"/>
        <v>0</v>
      </c>
      <c r="BB17" s="12"/>
      <c r="BC17" s="12">
        <f t="shared" si="141"/>
        <v>0</v>
      </c>
      <c r="BD17" s="12">
        <f t="shared" si="142"/>
        <v>0</v>
      </c>
      <c r="BE17" s="12">
        <f t="shared" si="143"/>
        <v>0</v>
      </c>
      <c r="BF17" s="12">
        <f t="shared" si="144"/>
        <v>0</v>
      </c>
      <c r="BG17" s="12"/>
      <c r="BH17" s="12">
        <f t="shared" si="145"/>
        <v>0</v>
      </c>
      <c r="BI17" s="12">
        <f t="shared" si="146"/>
        <v>0</v>
      </c>
      <c r="BJ17" s="12">
        <f t="shared" si="147"/>
        <v>0</v>
      </c>
      <c r="BK17" s="12">
        <f t="shared" si="148"/>
        <v>0</v>
      </c>
      <c r="BL17" s="12"/>
      <c r="BM17" s="12">
        <v>0</v>
      </c>
      <c r="BN17" s="12">
        <v>0</v>
      </c>
      <c r="BO17" s="12">
        <v>0</v>
      </c>
      <c r="BP17" s="12">
        <v>0</v>
      </c>
      <c r="BQ17" s="12"/>
      <c r="BR17" s="12">
        <v>0</v>
      </c>
      <c r="BS17" s="12">
        <v>0</v>
      </c>
      <c r="BT17" s="12">
        <v>0</v>
      </c>
      <c r="BU17" s="12">
        <v>0</v>
      </c>
      <c r="BV17" s="12">
        <f>1700000/2</f>
        <v>850000</v>
      </c>
      <c r="BW17" s="12">
        <f>+BV17*19%</f>
        <v>161500</v>
      </c>
      <c r="BX17" s="12">
        <f>+BV17+BW17</f>
        <v>1011500</v>
      </c>
      <c r="BY17" s="12">
        <f t="shared" si="154"/>
        <v>1700000</v>
      </c>
      <c r="BZ17" s="12">
        <f t="shared" si="155"/>
        <v>2023000</v>
      </c>
      <c r="CA17" s="12"/>
      <c r="CB17" s="12">
        <f t="shared" si="156"/>
        <v>0</v>
      </c>
      <c r="CC17" s="12">
        <f t="shared" si="157"/>
        <v>0</v>
      </c>
      <c r="CD17" s="12">
        <f t="shared" si="158"/>
        <v>0</v>
      </c>
      <c r="CE17" s="12">
        <f t="shared" si="159"/>
        <v>0</v>
      </c>
      <c r="CF17" s="12">
        <v>1026000</v>
      </c>
      <c r="CG17" s="12">
        <f>+CF17*8%</f>
        <v>82080</v>
      </c>
      <c r="CH17" s="12">
        <f t="shared" ref="CH17" si="170">+CF17+CG17</f>
        <v>1108080</v>
      </c>
      <c r="CI17" s="12">
        <f>+CF17*$E17*$G17</f>
        <v>2052000</v>
      </c>
      <c r="CJ17" s="12">
        <f>+CH17*$E17*$G17</f>
        <v>2216160</v>
      </c>
      <c r="CK17" s="12"/>
      <c r="CL17" s="12"/>
      <c r="CM17" s="12"/>
      <c r="CN17" s="12"/>
      <c r="CO17" s="12"/>
      <c r="CP17" s="12"/>
      <c r="CQ17" s="12"/>
      <c r="CR17" s="12"/>
      <c r="CS17" s="12"/>
      <c r="CT17" s="12"/>
      <c r="CU17" s="12"/>
      <c r="CV17" s="12"/>
      <c r="CW17" s="12"/>
      <c r="CX17" s="12"/>
      <c r="CY17" s="12"/>
      <c r="CZ17" s="12"/>
      <c r="DA17" s="12"/>
      <c r="DB17" s="12"/>
      <c r="DC17" s="12"/>
      <c r="DD17" s="12"/>
      <c r="DE17" s="12"/>
      <c r="DF17" s="12">
        <f t="shared" si="160"/>
        <v>0</v>
      </c>
      <c r="DG17" s="12">
        <f t="shared" si="161"/>
        <v>0</v>
      </c>
      <c r="DH17" s="12">
        <f t="shared" si="162"/>
        <v>0</v>
      </c>
      <c r="DI17" s="12">
        <f t="shared" si="163"/>
        <v>0</v>
      </c>
      <c r="DJ17" s="12"/>
      <c r="DK17" s="12">
        <f t="shared" si="53"/>
        <v>0</v>
      </c>
      <c r="DL17" s="12">
        <f t="shared" si="164"/>
        <v>0</v>
      </c>
      <c r="DM17" s="12">
        <f t="shared" si="165"/>
        <v>0</v>
      </c>
      <c r="DN17" s="12">
        <f t="shared" si="166"/>
        <v>0</v>
      </c>
      <c r="DO17" s="12"/>
      <c r="DP17" s="12">
        <f t="shared" si="57"/>
        <v>0</v>
      </c>
      <c r="DQ17" s="12">
        <f t="shared" si="167"/>
        <v>0</v>
      </c>
      <c r="DR17" s="12">
        <f t="shared" si="168"/>
        <v>0</v>
      </c>
      <c r="DS17" s="12">
        <f t="shared" si="169"/>
        <v>0</v>
      </c>
      <c r="DT17" s="12"/>
      <c r="DU17" s="12">
        <f t="shared" si="61"/>
        <v>0</v>
      </c>
      <c r="DV17" s="12">
        <f t="shared" si="62"/>
        <v>0</v>
      </c>
      <c r="DW17" s="12">
        <f t="shared" si="63"/>
        <v>0</v>
      </c>
      <c r="DX17" s="12">
        <f t="shared" si="64"/>
        <v>0</v>
      </c>
      <c r="DY17" s="12"/>
      <c r="DZ17" s="12">
        <f t="shared" si="0"/>
        <v>0</v>
      </c>
      <c r="EA17" s="12">
        <f t="shared" si="65"/>
        <v>0</v>
      </c>
      <c r="EB17" s="12">
        <f t="shared" si="66"/>
        <v>0</v>
      </c>
      <c r="EC17" s="12">
        <f t="shared" si="67"/>
        <v>0</v>
      </c>
      <c r="ED17" s="12"/>
      <c r="EE17" s="12">
        <f t="shared" si="3"/>
        <v>0</v>
      </c>
      <c r="EF17" s="12">
        <f t="shared" si="68"/>
        <v>0</v>
      </c>
      <c r="EG17" s="12">
        <f t="shared" si="69"/>
        <v>0</v>
      </c>
      <c r="EH17" s="12">
        <f t="shared" si="70"/>
        <v>0</v>
      </c>
      <c r="EI17" s="12"/>
      <c r="EJ17" s="12">
        <f t="shared" si="7"/>
        <v>0</v>
      </c>
      <c r="EK17" s="12">
        <f t="shared" si="71"/>
        <v>0</v>
      </c>
      <c r="EL17" s="12">
        <f t="shared" si="72"/>
        <v>0</v>
      </c>
      <c r="EM17" s="12">
        <f t="shared" si="73"/>
        <v>0</v>
      </c>
      <c r="EN17" s="12"/>
      <c r="EO17" s="12">
        <f t="shared" si="11"/>
        <v>0</v>
      </c>
      <c r="EP17" s="12">
        <f t="shared" si="74"/>
        <v>0</v>
      </c>
      <c r="EQ17" s="12">
        <f t="shared" si="75"/>
        <v>0</v>
      </c>
      <c r="ER17" s="12">
        <f t="shared" si="76"/>
        <v>0</v>
      </c>
      <c r="ES17" s="12"/>
      <c r="ET17" s="12">
        <f t="shared" si="15"/>
        <v>0</v>
      </c>
      <c r="EU17" s="12">
        <f t="shared" si="77"/>
        <v>0</v>
      </c>
      <c r="EV17" s="12">
        <f t="shared" si="78"/>
        <v>0</v>
      </c>
      <c r="EW17" s="12">
        <f t="shared" si="79"/>
        <v>0</v>
      </c>
      <c r="EX17" s="12"/>
      <c r="EY17" s="12">
        <f t="shared" si="19"/>
        <v>0</v>
      </c>
      <c r="EZ17" s="12">
        <f t="shared" si="80"/>
        <v>0</v>
      </c>
      <c r="FA17" s="12">
        <f t="shared" si="81"/>
        <v>0</v>
      </c>
      <c r="FB17" s="12">
        <f t="shared" si="82"/>
        <v>0</v>
      </c>
      <c r="FC17" s="12"/>
      <c r="FD17" s="12">
        <f t="shared" si="23"/>
        <v>0</v>
      </c>
      <c r="FE17" s="12">
        <f t="shared" si="83"/>
        <v>0</v>
      </c>
      <c r="FF17" s="12">
        <f t="shared" si="84"/>
        <v>0</v>
      </c>
      <c r="FG17" s="12">
        <f t="shared" si="85"/>
        <v>0</v>
      </c>
      <c r="FH17" s="12"/>
      <c r="FI17" s="12">
        <f t="shared" si="27"/>
        <v>0</v>
      </c>
      <c r="FJ17" s="12">
        <f t="shared" si="86"/>
        <v>0</v>
      </c>
      <c r="FK17" s="12">
        <f t="shared" si="87"/>
        <v>0</v>
      </c>
      <c r="FL17" s="12">
        <f t="shared" si="88"/>
        <v>0</v>
      </c>
      <c r="FM17" s="12"/>
      <c r="FN17" s="12">
        <f t="shared" si="31"/>
        <v>0</v>
      </c>
      <c r="FO17" s="12">
        <f t="shared" si="89"/>
        <v>0</v>
      </c>
      <c r="FP17" s="12">
        <f t="shared" si="90"/>
        <v>0</v>
      </c>
      <c r="FQ17" s="12">
        <f t="shared" si="91"/>
        <v>0</v>
      </c>
      <c r="FR17" s="12"/>
      <c r="FS17" s="12">
        <f t="shared" si="35"/>
        <v>0</v>
      </c>
      <c r="FT17" s="12">
        <f t="shared" si="92"/>
        <v>0</v>
      </c>
      <c r="FU17" s="12">
        <f t="shared" si="93"/>
        <v>0</v>
      </c>
      <c r="FV17" s="12">
        <f t="shared" si="94"/>
        <v>0</v>
      </c>
      <c r="FW17" s="12"/>
      <c r="FX17" s="12">
        <f t="shared" si="39"/>
        <v>0</v>
      </c>
      <c r="FY17" s="12">
        <f t="shared" si="95"/>
        <v>0</v>
      </c>
      <c r="FZ17" s="12">
        <f t="shared" si="96"/>
        <v>0</v>
      </c>
      <c r="GA17" s="12">
        <f t="shared" si="97"/>
        <v>0</v>
      </c>
      <c r="GB17" s="12"/>
      <c r="GC17" s="12">
        <f t="shared" si="43"/>
        <v>0</v>
      </c>
      <c r="GD17" s="12">
        <f t="shared" si="98"/>
        <v>0</v>
      </c>
      <c r="GE17" s="12">
        <f t="shared" si="99"/>
        <v>0</v>
      </c>
      <c r="GF17" s="12">
        <f t="shared" si="100"/>
        <v>0</v>
      </c>
      <c r="GG17" s="12">
        <f>730000/1.19</f>
        <v>613445.37815126055</v>
      </c>
      <c r="GH17" s="12">
        <f t="shared" si="101"/>
        <v>116554.62184873951</v>
      </c>
      <c r="GI17" s="12">
        <f t="shared" si="102"/>
        <v>730000</v>
      </c>
      <c r="GJ17" s="12">
        <f t="shared" si="103"/>
        <v>1226890.7563025211</v>
      </c>
      <c r="GK17" s="12">
        <f t="shared" si="104"/>
        <v>1460000</v>
      </c>
      <c r="GL17" s="59">
        <f>+AVERAGE(BV17,CF17,GG17)</f>
        <v>829815.12605042011</v>
      </c>
      <c r="GM17" s="59">
        <f>GL17*$E17*$G17</f>
        <v>1659630.2521008402</v>
      </c>
      <c r="GN17" s="60">
        <f>+_xlfn.STDEV.P(BV17,CF17,GG17)</f>
        <v>169028.40166563651</v>
      </c>
      <c r="GO17" s="63">
        <f t="shared" si="106"/>
        <v>0.20369404745625985</v>
      </c>
      <c r="GP17" s="62">
        <f>+MEDIAN(BV17,CF17,GG17)</f>
        <v>850000</v>
      </c>
      <c r="GQ17" s="59">
        <f>GP17*$E17*$G17</f>
        <v>1700000</v>
      </c>
      <c r="GR17" s="62">
        <f t="shared" si="107"/>
        <v>169028.40166563651</v>
      </c>
      <c r="GS17" s="63">
        <f t="shared" si="108"/>
        <v>0.19885694313604296</v>
      </c>
      <c r="GT17" s="28" t="s">
        <v>199</v>
      </c>
    </row>
    <row r="18" spans="1:202" s="29" customFormat="1" ht="17">
      <c r="A18" s="68" t="s">
        <v>186</v>
      </c>
      <c r="B18" s="69">
        <v>14</v>
      </c>
      <c r="C18" s="69" t="s">
        <v>37</v>
      </c>
      <c r="D18" s="81" t="s">
        <v>131</v>
      </c>
      <c r="E18" s="77">
        <v>100</v>
      </c>
      <c r="F18" s="75" t="s">
        <v>94</v>
      </c>
      <c r="G18" s="74">
        <v>1</v>
      </c>
      <c r="H18" s="74" t="s">
        <v>97</v>
      </c>
      <c r="I18" s="34"/>
      <c r="J18" s="34"/>
      <c r="K18" s="34"/>
      <c r="L18" s="34"/>
      <c r="M18" s="26"/>
      <c r="N18" s="13"/>
      <c r="O18" s="12">
        <f t="shared" si="109"/>
        <v>0</v>
      </c>
      <c r="P18" s="12">
        <f t="shared" si="110"/>
        <v>0</v>
      </c>
      <c r="Q18" s="12">
        <f t="shared" si="111"/>
        <v>0</v>
      </c>
      <c r="R18" s="12">
        <f t="shared" si="112"/>
        <v>0</v>
      </c>
      <c r="S18" s="12"/>
      <c r="T18" s="12">
        <f t="shared" si="113"/>
        <v>0</v>
      </c>
      <c r="U18" s="12">
        <f t="shared" si="114"/>
        <v>0</v>
      </c>
      <c r="V18" s="12">
        <f t="shared" si="115"/>
        <v>0</v>
      </c>
      <c r="W18" s="12">
        <f t="shared" si="116"/>
        <v>0</v>
      </c>
      <c r="X18" s="12"/>
      <c r="Y18" s="12">
        <f t="shared" si="117"/>
        <v>0</v>
      </c>
      <c r="Z18" s="12">
        <f t="shared" si="118"/>
        <v>0</v>
      </c>
      <c r="AA18" s="12">
        <f t="shared" si="119"/>
        <v>0</v>
      </c>
      <c r="AB18" s="12">
        <f t="shared" si="120"/>
        <v>0</v>
      </c>
      <c r="AC18" s="12"/>
      <c r="AD18" s="12">
        <f t="shared" si="121"/>
        <v>0</v>
      </c>
      <c r="AE18" s="12">
        <f t="shared" si="122"/>
        <v>0</v>
      </c>
      <c r="AF18" s="12">
        <f t="shared" si="123"/>
        <v>0</v>
      </c>
      <c r="AG18" s="12">
        <f t="shared" si="124"/>
        <v>0</v>
      </c>
      <c r="AH18" s="12"/>
      <c r="AI18" s="12">
        <f t="shared" si="125"/>
        <v>0</v>
      </c>
      <c r="AJ18" s="12">
        <f t="shared" si="126"/>
        <v>0</v>
      </c>
      <c r="AK18" s="12">
        <f t="shared" si="127"/>
        <v>0</v>
      </c>
      <c r="AL18" s="12">
        <f t="shared" si="128"/>
        <v>0</v>
      </c>
      <c r="AM18" s="12"/>
      <c r="AN18" s="12">
        <f t="shared" si="129"/>
        <v>0</v>
      </c>
      <c r="AO18" s="12">
        <f t="shared" si="130"/>
        <v>0</v>
      </c>
      <c r="AP18" s="12">
        <f t="shared" si="131"/>
        <v>0</v>
      </c>
      <c r="AQ18" s="12">
        <f t="shared" si="132"/>
        <v>0</v>
      </c>
      <c r="AR18" s="12"/>
      <c r="AS18" s="12">
        <f t="shared" si="133"/>
        <v>0</v>
      </c>
      <c r="AT18" s="12">
        <f t="shared" si="134"/>
        <v>0</v>
      </c>
      <c r="AU18" s="12">
        <f t="shared" si="135"/>
        <v>0</v>
      </c>
      <c r="AV18" s="12">
        <f t="shared" si="136"/>
        <v>0</v>
      </c>
      <c r="AW18" s="12"/>
      <c r="AX18" s="12">
        <f t="shared" si="137"/>
        <v>0</v>
      </c>
      <c r="AY18" s="12">
        <f t="shared" si="138"/>
        <v>0</v>
      </c>
      <c r="AZ18" s="12">
        <f t="shared" si="139"/>
        <v>0</v>
      </c>
      <c r="BA18" s="12">
        <f t="shared" si="140"/>
        <v>0</v>
      </c>
      <c r="BB18" s="12"/>
      <c r="BC18" s="12">
        <f t="shared" si="141"/>
        <v>0</v>
      </c>
      <c r="BD18" s="12">
        <f t="shared" si="142"/>
        <v>0</v>
      </c>
      <c r="BE18" s="12">
        <f t="shared" si="143"/>
        <v>0</v>
      </c>
      <c r="BF18" s="12">
        <f t="shared" si="144"/>
        <v>0</v>
      </c>
      <c r="BG18" s="12"/>
      <c r="BH18" s="12">
        <f t="shared" si="145"/>
        <v>0</v>
      </c>
      <c r="BI18" s="12">
        <f t="shared" si="146"/>
        <v>0</v>
      </c>
      <c r="BJ18" s="12">
        <f t="shared" si="147"/>
        <v>0</v>
      </c>
      <c r="BK18" s="12">
        <f t="shared" si="148"/>
        <v>0</v>
      </c>
      <c r="BL18" s="12"/>
      <c r="BM18" s="12">
        <v>0</v>
      </c>
      <c r="BN18" s="12">
        <v>0</v>
      </c>
      <c r="BO18" s="12">
        <v>0</v>
      </c>
      <c r="BP18" s="12">
        <v>0</v>
      </c>
      <c r="BQ18" s="12"/>
      <c r="BR18" s="12">
        <v>0</v>
      </c>
      <c r="BS18" s="12">
        <v>0</v>
      </c>
      <c r="BT18" s="12">
        <v>0</v>
      </c>
      <c r="BU18" s="12">
        <v>0</v>
      </c>
      <c r="BV18" s="12"/>
      <c r="BW18" s="12">
        <f t="shared" si="152"/>
        <v>0</v>
      </c>
      <c r="BX18" s="12">
        <f t="shared" si="153"/>
        <v>0</v>
      </c>
      <c r="BY18" s="12">
        <f t="shared" si="154"/>
        <v>0</v>
      </c>
      <c r="BZ18" s="12">
        <f t="shared" si="155"/>
        <v>0</v>
      </c>
      <c r="CA18" s="12"/>
      <c r="CB18" s="12">
        <f t="shared" si="156"/>
        <v>0</v>
      </c>
      <c r="CC18" s="12">
        <f t="shared" si="157"/>
        <v>0</v>
      </c>
      <c r="CD18" s="12">
        <f t="shared" si="158"/>
        <v>0</v>
      </c>
      <c r="CE18" s="12">
        <f t="shared" si="159"/>
        <v>0</v>
      </c>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f t="shared" si="160"/>
        <v>0</v>
      </c>
      <c r="DG18" s="12">
        <f t="shared" si="161"/>
        <v>0</v>
      </c>
      <c r="DH18" s="12">
        <f t="shared" si="162"/>
        <v>0</v>
      </c>
      <c r="DI18" s="12">
        <f t="shared" si="163"/>
        <v>0</v>
      </c>
      <c r="DJ18" s="12"/>
      <c r="DK18" s="12">
        <f t="shared" si="53"/>
        <v>0</v>
      </c>
      <c r="DL18" s="12">
        <f t="shared" si="164"/>
        <v>0</v>
      </c>
      <c r="DM18" s="12">
        <f t="shared" si="165"/>
        <v>0</v>
      </c>
      <c r="DN18" s="12">
        <f t="shared" si="166"/>
        <v>0</v>
      </c>
      <c r="DO18" s="12"/>
      <c r="DP18" s="12">
        <f t="shared" si="57"/>
        <v>0</v>
      </c>
      <c r="DQ18" s="12">
        <f t="shared" si="167"/>
        <v>0</v>
      </c>
      <c r="DR18" s="12">
        <f t="shared" si="168"/>
        <v>0</v>
      </c>
      <c r="DS18" s="12">
        <f t="shared" si="169"/>
        <v>0</v>
      </c>
      <c r="DT18" s="12"/>
      <c r="DU18" s="12">
        <f t="shared" si="61"/>
        <v>0</v>
      </c>
      <c r="DV18" s="12">
        <f t="shared" si="62"/>
        <v>0</v>
      </c>
      <c r="DW18" s="12">
        <f t="shared" si="63"/>
        <v>0</v>
      </c>
      <c r="DX18" s="12">
        <f t="shared" si="64"/>
        <v>0</v>
      </c>
      <c r="DY18" s="12"/>
      <c r="DZ18" s="12">
        <f t="shared" si="0"/>
        <v>0</v>
      </c>
      <c r="EA18" s="12">
        <f t="shared" si="65"/>
        <v>0</v>
      </c>
      <c r="EB18" s="12">
        <f t="shared" si="66"/>
        <v>0</v>
      </c>
      <c r="EC18" s="12">
        <f t="shared" si="67"/>
        <v>0</v>
      </c>
      <c r="ED18" s="12"/>
      <c r="EE18" s="12">
        <f t="shared" si="3"/>
        <v>0</v>
      </c>
      <c r="EF18" s="12">
        <f t="shared" si="68"/>
        <v>0</v>
      </c>
      <c r="EG18" s="12">
        <f t="shared" si="69"/>
        <v>0</v>
      </c>
      <c r="EH18" s="12">
        <f t="shared" si="70"/>
        <v>0</v>
      </c>
      <c r="EI18" s="12"/>
      <c r="EJ18" s="12">
        <f t="shared" si="7"/>
        <v>0</v>
      </c>
      <c r="EK18" s="12">
        <f t="shared" si="71"/>
        <v>0</v>
      </c>
      <c r="EL18" s="12">
        <f t="shared" si="72"/>
        <v>0</v>
      </c>
      <c r="EM18" s="12">
        <f t="shared" si="73"/>
        <v>0</v>
      </c>
      <c r="EN18" s="12"/>
      <c r="EO18" s="12">
        <f t="shared" si="11"/>
        <v>0</v>
      </c>
      <c r="EP18" s="12">
        <f t="shared" si="74"/>
        <v>0</v>
      </c>
      <c r="EQ18" s="12">
        <f t="shared" si="75"/>
        <v>0</v>
      </c>
      <c r="ER18" s="12">
        <f t="shared" si="76"/>
        <v>0</v>
      </c>
      <c r="ES18" s="12"/>
      <c r="ET18" s="12">
        <f t="shared" si="15"/>
        <v>0</v>
      </c>
      <c r="EU18" s="12">
        <f t="shared" si="77"/>
        <v>0</v>
      </c>
      <c r="EV18" s="12">
        <f t="shared" si="78"/>
        <v>0</v>
      </c>
      <c r="EW18" s="12">
        <f t="shared" si="79"/>
        <v>0</v>
      </c>
      <c r="EX18" s="12"/>
      <c r="EY18" s="12">
        <f t="shared" si="19"/>
        <v>0</v>
      </c>
      <c r="EZ18" s="12">
        <f t="shared" si="80"/>
        <v>0</v>
      </c>
      <c r="FA18" s="12">
        <f t="shared" si="81"/>
        <v>0</v>
      </c>
      <c r="FB18" s="12">
        <f t="shared" si="82"/>
        <v>0</v>
      </c>
      <c r="FC18" s="12"/>
      <c r="FD18" s="12">
        <f t="shared" si="23"/>
        <v>0</v>
      </c>
      <c r="FE18" s="12">
        <f t="shared" si="83"/>
        <v>0</v>
      </c>
      <c r="FF18" s="12">
        <f t="shared" si="84"/>
        <v>0</v>
      </c>
      <c r="FG18" s="12">
        <f t="shared" si="85"/>
        <v>0</v>
      </c>
      <c r="FH18" s="12">
        <v>2000</v>
      </c>
      <c r="FI18" s="12">
        <f t="shared" si="27"/>
        <v>380</v>
      </c>
      <c r="FJ18" s="12">
        <f t="shared" si="86"/>
        <v>2380</v>
      </c>
      <c r="FK18" s="12">
        <f t="shared" si="87"/>
        <v>200000</v>
      </c>
      <c r="FL18" s="12">
        <f t="shared" si="88"/>
        <v>238000</v>
      </c>
      <c r="FM18" s="12">
        <v>1850</v>
      </c>
      <c r="FN18" s="12">
        <f t="shared" si="31"/>
        <v>351.5</v>
      </c>
      <c r="FO18" s="12">
        <f t="shared" si="89"/>
        <v>2201.5</v>
      </c>
      <c r="FP18" s="12">
        <f t="shared" si="90"/>
        <v>185000</v>
      </c>
      <c r="FQ18" s="12">
        <f t="shared" si="91"/>
        <v>220150</v>
      </c>
      <c r="FR18" s="12">
        <v>2500</v>
      </c>
      <c r="FS18" s="12">
        <f t="shared" si="35"/>
        <v>475</v>
      </c>
      <c r="FT18" s="12">
        <f t="shared" si="92"/>
        <v>2975</v>
      </c>
      <c r="FU18" s="12">
        <f t="shared" si="93"/>
        <v>250000</v>
      </c>
      <c r="FV18" s="12">
        <f t="shared" si="94"/>
        <v>297500</v>
      </c>
      <c r="FW18" s="12"/>
      <c r="FX18" s="12">
        <f t="shared" si="39"/>
        <v>0</v>
      </c>
      <c r="FY18" s="12">
        <f t="shared" si="95"/>
        <v>0</v>
      </c>
      <c r="FZ18" s="12">
        <f t="shared" si="96"/>
        <v>0</v>
      </c>
      <c r="GA18" s="12">
        <f t="shared" si="97"/>
        <v>0</v>
      </c>
      <c r="GB18" s="12"/>
      <c r="GC18" s="12">
        <f t="shared" si="43"/>
        <v>0</v>
      </c>
      <c r="GD18" s="12">
        <f t="shared" si="98"/>
        <v>0</v>
      </c>
      <c r="GE18" s="12">
        <f t="shared" si="99"/>
        <v>0</v>
      </c>
      <c r="GF18" s="12">
        <f t="shared" si="100"/>
        <v>0</v>
      </c>
      <c r="GG18" s="12"/>
      <c r="GH18" s="12">
        <f>+GG18*0.19</f>
        <v>0</v>
      </c>
      <c r="GI18" s="12">
        <f>+GG18+GH18</f>
        <v>0</v>
      </c>
      <c r="GJ18" s="12">
        <f>+GG18*$E18*$G18</f>
        <v>0</v>
      </c>
      <c r="GK18" s="12">
        <f>+GI18*$E18*$G18</f>
        <v>0</v>
      </c>
      <c r="GL18" s="59">
        <f>+AVERAGE(FH18,FM18,FR18)</f>
        <v>2116.6666666666665</v>
      </c>
      <c r="GM18" s="59">
        <f t="shared" si="105"/>
        <v>211666.66666666666</v>
      </c>
      <c r="GN18" s="60">
        <f>STDEVP(FH18,FM18,FR18)</f>
        <v>277.88886667555113</v>
      </c>
      <c r="GO18" s="63">
        <f t="shared" si="106"/>
        <v>0.13128607874435488</v>
      </c>
      <c r="GP18" s="62">
        <f>+MEDIAN(FH18,FM18,FR18)</f>
        <v>2000</v>
      </c>
      <c r="GQ18" s="59">
        <f t="shared" ref="GQ18" si="171">GP18*$E18*$G18</f>
        <v>200000</v>
      </c>
      <c r="GR18" s="62">
        <f t="shared" si="107"/>
        <v>277.88886667555113</v>
      </c>
      <c r="GS18" s="63">
        <f t="shared" si="108"/>
        <v>0.13894443333777556</v>
      </c>
      <c r="GT18" s="28" t="s">
        <v>169</v>
      </c>
    </row>
    <row r="19" spans="1:202" s="29" customFormat="1" ht="160">
      <c r="A19" s="68" t="s">
        <v>186</v>
      </c>
      <c r="B19" s="69">
        <v>15</v>
      </c>
      <c r="C19" s="82" t="s">
        <v>132</v>
      </c>
      <c r="D19" s="83" t="s">
        <v>133</v>
      </c>
      <c r="E19" s="72">
        <v>1</v>
      </c>
      <c r="F19" s="75" t="s">
        <v>94</v>
      </c>
      <c r="G19" s="74">
        <v>2</v>
      </c>
      <c r="H19" s="74"/>
      <c r="I19" s="34"/>
      <c r="J19" s="34"/>
      <c r="K19" s="34"/>
      <c r="L19" s="34"/>
      <c r="M19" s="26"/>
      <c r="N19" s="13"/>
      <c r="O19" s="12">
        <f t="shared" si="109"/>
        <v>0</v>
      </c>
      <c r="P19" s="12">
        <f t="shared" si="110"/>
        <v>0</v>
      </c>
      <c r="Q19" s="12">
        <f t="shared" si="111"/>
        <v>0</v>
      </c>
      <c r="R19" s="12">
        <f t="shared" si="112"/>
        <v>0</v>
      </c>
      <c r="S19" s="12"/>
      <c r="T19" s="12">
        <f t="shared" si="113"/>
        <v>0</v>
      </c>
      <c r="U19" s="12">
        <f t="shared" si="114"/>
        <v>0</v>
      </c>
      <c r="V19" s="12">
        <f t="shared" si="115"/>
        <v>0</v>
      </c>
      <c r="W19" s="12">
        <f t="shared" si="116"/>
        <v>0</v>
      </c>
      <c r="X19" s="12"/>
      <c r="Y19" s="12">
        <f t="shared" si="117"/>
        <v>0</v>
      </c>
      <c r="Z19" s="12">
        <f t="shared" si="118"/>
        <v>0</v>
      </c>
      <c r="AA19" s="12">
        <f t="shared" si="119"/>
        <v>0</v>
      </c>
      <c r="AB19" s="12">
        <f t="shared" si="120"/>
        <v>0</v>
      </c>
      <c r="AC19" s="12"/>
      <c r="AD19" s="12">
        <f t="shared" si="121"/>
        <v>0</v>
      </c>
      <c r="AE19" s="12">
        <f t="shared" si="122"/>
        <v>0</v>
      </c>
      <c r="AF19" s="12">
        <f t="shared" si="123"/>
        <v>0</v>
      </c>
      <c r="AG19" s="12">
        <f t="shared" si="124"/>
        <v>0</v>
      </c>
      <c r="AH19" s="12"/>
      <c r="AI19" s="12">
        <f t="shared" si="125"/>
        <v>0</v>
      </c>
      <c r="AJ19" s="12">
        <f t="shared" si="126"/>
        <v>0</v>
      </c>
      <c r="AK19" s="12">
        <f t="shared" si="127"/>
        <v>0</v>
      </c>
      <c r="AL19" s="12">
        <f t="shared" si="128"/>
        <v>0</v>
      </c>
      <c r="AM19" s="12"/>
      <c r="AN19" s="12">
        <f t="shared" si="129"/>
        <v>0</v>
      </c>
      <c r="AO19" s="12">
        <f t="shared" si="130"/>
        <v>0</v>
      </c>
      <c r="AP19" s="12">
        <f t="shared" si="131"/>
        <v>0</v>
      </c>
      <c r="AQ19" s="12">
        <f t="shared" si="132"/>
        <v>0</v>
      </c>
      <c r="AR19" s="12"/>
      <c r="AS19" s="12">
        <f t="shared" si="133"/>
        <v>0</v>
      </c>
      <c r="AT19" s="12">
        <f t="shared" si="134"/>
        <v>0</v>
      </c>
      <c r="AU19" s="12">
        <f t="shared" si="135"/>
        <v>0</v>
      </c>
      <c r="AV19" s="12">
        <f t="shared" si="136"/>
        <v>0</v>
      </c>
      <c r="AW19" s="12"/>
      <c r="AX19" s="12">
        <f t="shared" si="137"/>
        <v>0</v>
      </c>
      <c r="AY19" s="12">
        <f t="shared" si="138"/>
        <v>0</v>
      </c>
      <c r="AZ19" s="12">
        <f t="shared" si="139"/>
        <v>0</v>
      </c>
      <c r="BA19" s="12">
        <f t="shared" si="140"/>
        <v>0</v>
      </c>
      <c r="BB19" s="12"/>
      <c r="BC19" s="12">
        <f t="shared" si="141"/>
        <v>0</v>
      </c>
      <c r="BD19" s="12">
        <f t="shared" si="142"/>
        <v>0</v>
      </c>
      <c r="BE19" s="12">
        <f t="shared" si="143"/>
        <v>0</v>
      </c>
      <c r="BF19" s="12">
        <f t="shared" si="144"/>
        <v>0</v>
      </c>
      <c r="BG19" s="12"/>
      <c r="BH19" s="12">
        <f t="shared" si="145"/>
        <v>0</v>
      </c>
      <c r="BI19" s="12">
        <f t="shared" si="146"/>
        <v>0</v>
      </c>
      <c r="BJ19" s="12">
        <f t="shared" si="147"/>
        <v>0</v>
      </c>
      <c r="BK19" s="12">
        <f t="shared" si="148"/>
        <v>0</v>
      </c>
      <c r="BL19" s="12"/>
      <c r="BM19" s="12">
        <v>0</v>
      </c>
      <c r="BN19" s="12">
        <v>0</v>
      </c>
      <c r="BO19" s="12">
        <v>0</v>
      </c>
      <c r="BP19" s="12">
        <v>0</v>
      </c>
      <c r="BQ19" s="12"/>
      <c r="BR19" s="12">
        <v>0</v>
      </c>
      <c r="BS19" s="12">
        <v>0</v>
      </c>
      <c r="BT19" s="12">
        <v>0</v>
      </c>
      <c r="BU19" s="12">
        <v>0</v>
      </c>
      <c r="BV19" s="12"/>
      <c r="BW19" s="12">
        <f t="shared" si="152"/>
        <v>0</v>
      </c>
      <c r="BX19" s="12">
        <f t="shared" si="153"/>
        <v>0</v>
      </c>
      <c r="BY19" s="12">
        <f t="shared" si="154"/>
        <v>0</v>
      </c>
      <c r="BZ19" s="12">
        <f t="shared" si="155"/>
        <v>0</v>
      </c>
      <c r="CA19" s="12"/>
      <c r="CB19" s="12">
        <f t="shared" si="156"/>
        <v>0</v>
      </c>
      <c r="CC19" s="12">
        <f t="shared" si="157"/>
        <v>0</v>
      </c>
      <c r="CD19" s="12">
        <f t="shared" si="158"/>
        <v>0</v>
      </c>
      <c r="CE19" s="12">
        <f t="shared" si="159"/>
        <v>0</v>
      </c>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f t="shared" si="160"/>
        <v>0</v>
      </c>
      <c r="DG19" s="12">
        <f t="shared" si="161"/>
        <v>0</v>
      </c>
      <c r="DH19" s="12">
        <f t="shared" si="162"/>
        <v>0</v>
      </c>
      <c r="DI19" s="12">
        <f t="shared" si="163"/>
        <v>0</v>
      </c>
      <c r="DJ19" s="12"/>
      <c r="DK19" s="12">
        <f t="shared" si="53"/>
        <v>0</v>
      </c>
      <c r="DL19" s="12">
        <f t="shared" si="164"/>
        <v>0</v>
      </c>
      <c r="DM19" s="12">
        <f t="shared" si="165"/>
        <v>0</v>
      </c>
      <c r="DN19" s="12">
        <f t="shared" si="166"/>
        <v>0</v>
      </c>
      <c r="DO19" s="12"/>
      <c r="DP19" s="12">
        <f t="shared" si="57"/>
        <v>0</v>
      </c>
      <c r="DQ19" s="12">
        <f t="shared" si="167"/>
        <v>0</v>
      </c>
      <c r="DR19" s="12">
        <f t="shared" si="168"/>
        <v>0</v>
      </c>
      <c r="DS19" s="12">
        <f t="shared" si="169"/>
        <v>0</v>
      </c>
      <c r="DT19" s="12"/>
      <c r="DU19" s="12">
        <f t="shared" si="61"/>
        <v>0</v>
      </c>
      <c r="DV19" s="12">
        <f t="shared" si="62"/>
        <v>0</v>
      </c>
      <c r="DW19" s="12">
        <f t="shared" si="63"/>
        <v>0</v>
      </c>
      <c r="DX19" s="12">
        <f t="shared" si="64"/>
        <v>0</v>
      </c>
      <c r="DY19" s="12"/>
      <c r="DZ19" s="12">
        <f t="shared" si="0"/>
        <v>0</v>
      </c>
      <c r="EA19" s="12">
        <f t="shared" si="65"/>
        <v>0</v>
      </c>
      <c r="EB19" s="12">
        <f t="shared" si="66"/>
        <v>0</v>
      </c>
      <c r="EC19" s="12">
        <f t="shared" si="67"/>
        <v>0</v>
      </c>
      <c r="ED19" s="12"/>
      <c r="EE19" s="12">
        <f t="shared" si="3"/>
        <v>0</v>
      </c>
      <c r="EF19" s="12">
        <f t="shared" si="68"/>
        <v>0</v>
      </c>
      <c r="EG19" s="12">
        <f t="shared" si="69"/>
        <v>0</v>
      </c>
      <c r="EH19" s="12">
        <f t="shared" si="70"/>
        <v>0</v>
      </c>
      <c r="EI19" s="12"/>
      <c r="EJ19" s="12">
        <f t="shared" si="7"/>
        <v>0</v>
      </c>
      <c r="EK19" s="12">
        <f t="shared" si="71"/>
        <v>0</v>
      </c>
      <c r="EL19" s="12">
        <f t="shared" si="72"/>
        <v>0</v>
      </c>
      <c r="EM19" s="12">
        <f t="shared" si="73"/>
        <v>0</v>
      </c>
      <c r="EN19" s="12"/>
      <c r="EO19" s="12">
        <f t="shared" si="11"/>
        <v>0</v>
      </c>
      <c r="EP19" s="12">
        <f t="shared" si="74"/>
        <v>0</v>
      </c>
      <c r="EQ19" s="12">
        <f t="shared" si="75"/>
        <v>0</v>
      </c>
      <c r="ER19" s="12">
        <f t="shared" si="76"/>
        <v>0</v>
      </c>
      <c r="ES19" s="12"/>
      <c r="ET19" s="12">
        <f t="shared" si="15"/>
        <v>0</v>
      </c>
      <c r="EU19" s="12">
        <f t="shared" si="77"/>
        <v>0</v>
      </c>
      <c r="EV19" s="12">
        <f t="shared" si="78"/>
        <v>0</v>
      </c>
      <c r="EW19" s="12">
        <f t="shared" si="79"/>
        <v>0</v>
      </c>
      <c r="EX19" s="12"/>
      <c r="EY19" s="12">
        <f t="shared" si="19"/>
        <v>0</v>
      </c>
      <c r="EZ19" s="12">
        <f t="shared" si="80"/>
        <v>0</v>
      </c>
      <c r="FA19" s="12">
        <f t="shared" si="81"/>
        <v>0</v>
      </c>
      <c r="FB19" s="12">
        <f t="shared" si="82"/>
        <v>0</v>
      </c>
      <c r="FC19" s="12"/>
      <c r="FD19" s="12">
        <f t="shared" si="23"/>
        <v>0</v>
      </c>
      <c r="FE19" s="12">
        <f t="shared" si="83"/>
        <v>0</v>
      </c>
      <c r="FF19" s="12">
        <f t="shared" si="84"/>
        <v>0</v>
      </c>
      <c r="FG19" s="12">
        <f t="shared" si="85"/>
        <v>0</v>
      </c>
      <c r="FH19" s="12">
        <v>450000</v>
      </c>
      <c r="FI19" s="12">
        <f t="shared" si="27"/>
        <v>85500</v>
      </c>
      <c r="FJ19" s="12">
        <f t="shared" si="86"/>
        <v>535500</v>
      </c>
      <c r="FK19" s="12">
        <f t="shared" si="87"/>
        <v>900000</v>
      </c>
      <c r="FL19" s="12">
        <f t="shared" si="88"/>
        <v>1071000</v>
      </c>
      <c r="FM19" s="12"/>
      <c r="FN19" s="12">
        <f t="shared" si="31"/>
        <v>0</v>
      </c>
      <c r="FO19" s="12">
        <f t="shared" si="89"/>
        <v>0</v>
      </c>
      <c r="FP19" s="12">
        <f t="shared" si="90"/>
        <v>0</v>
      </c>
      <c r="FQ19" s="12">
        <f t="shared" si="91"/>
        <v>0</v>
      </c>
      <c r="FR19" s="12">
        <v>520000</v>
      </c>
      <c r="FS19" s="12">
        <f t="shared" si="35"/>
        <v>98800</v>
      </c>
      <c r="FT19" s="12">
        <f t="shared" si="92"/>
        <v>618800</v>
      </c>
      <c r="FU19" s="12">
        <f t="shared" si="93"/>
        <v>1040000</v>
      </c>
      <c r="FV19" s="12">
        <f t="shared" si="94"/>
        <v>1237600</v>
      </c>
      <c r="FW19" s="12">
        <v>400000</v>
      </c>
      <c r="FX19" s="12">
        <f t="shared" si="39"/>
        <v>76000</v>
      </c>
      <c r="FY19" s="12">
        <f t="shared" si="95"/>
        <v>476000</v>
      </c>
      <c r="FZ19" s="12">
        <f t="shared" si="96"/>
        <v>800000</v>
      </c>
      <c r="GA19" s="12">
        <f t="shared" si="97"/>
        <v>952000</v>
      </c>
      <c r="GB19" s="12"/>
      <c r="GC19" s="12">
        <f t="shared" si="43"/>
        <v>0</v>
      </c>
      <c r="GD19" s="12">
        <f t="shared" si="98"/>
        <v>0</v>
      </c>
      <c r="GE19" s="12">
        <f t="shared" si="99"/>
        <v>0</v>
      </c>
      <c r="GF19" s="12">
        <f t="shared" si="100"/>
        <v>0</v>
      </c>
      <c r="GG19" s="12"/>
      <c r="GH19" s="12">
        <f t="shared" si="101"/>
        <v>0</v>
      </c>
      <c r="GI19" s="12">
        <f t="shared" ref="GI19" si="172">+GG19+GH19</f>
        <v>0</v>
      </c>
      <c r="GJ19" s="12">
        <f t="shared" ref="GJ19" si="173">+GG19*$E19*$G19</f>
        <v>0</v>
      </c>
      <c r="GK19" s="12">
        <f t="shared" ref="GK19" si="174">+GI19*$E19*$G19</f>
        <v>0</v>
      </c>
      <c r="GL19" s="59">
        <f>+AVERAGE(FH19,FR19,FW19)</f>
        <v>456666.66666666669</v>
      </c>
      <c r="GM19" s="59">
        <f t="shared" si="105"/>
        <v>913333.33333333337</v>
      </c>
      <c r="GN19" s="60">
        <f>STDEVP(FH19,FR19,FW19)</f>
        <v>49216.076867444666</v>
      </c>
      <c r="GO19" s="63">
        <f t="shared" si="106"/>
        <v>0.10777243109659415</v>
      </c>
      <c r="GP19" s="62">
        <f>+MEDIAN(FH19,FR19,FW19)</f>
        <v>450000</v>
      </c>
      <c r="GQ19" s="59">
        <f t="shared" ref="GQ19" si="175">GP19*$E19*$G19</f>
        <v>900000</v>
      </c>
      <c r="GR19" s="62">
        <f t="shared" si="107"/>
        <v>49216.076867444666</v>
      </c>
      <c r="GS19" s="63">
        <f t="shared" si="108"/>
        <v>0.10936905970543259</v>
      </c>
      <c r="GT19" s="28" t="s">
        <v>170</v>
      </c>
    </row>
    <row r="20" spans="1:202" s="29" customFormat="1" ht="80">
      <c r="A20" s="68" t="s">
        <v>186</v>
      </c>
      <c r="B20" s="69">
        <v>16</v>
      </c>
      <c r="C20" s="69" t="s">
        <v>38</v>
      </c>
      <c r="D20" s="71" t="s">
        <v>69</v>
      </c>
      <c r="E20" s="72">
        <v>2</v>
      </c>
      <c r="F20" s="84" t="s">
        <v>14</v>
      </c>
      <c r="G20" s="74">
        <v>1</v>
      </c>
      <c r="H20" s="85"/>
      <c r="I20" s="36"/>
      <c r="J20" s="36"/>
      <c r="K20" s="36"/>
      <c r="L20" s="36"/>
      <c r="M20" s="36"/>
      <c r="N20" s="13"/>
      <c r="O20" s="12">
        <f t="shared" si="109"/>
        <v>0</v>
      </c>
      <c r="P20" s="12">
        <f t="shared" si="110"/>
        <v>0</v>
      </c>
      <c r="Q20" s="12">
        <f t="shared" si="111"/>
        <v>0</v>
      </c>
      <c r="R20" s="12">
        <f t="shared" si="112"/>
        <v>0</v>
      </c>
      <c r="S20" s="12"/>
      <c r="T20" s="12">
        <f t="shared" si="113"/>
        <v>0</v>
      </c>
      <c r="U20" s="12">
        <f t="shared" si="114"/>
        <v>0</v>
      </c>
      <c r="V20" s="12">
        <f t="shared" si="115"/>
        <v>0</v>
      </c>
      <c r="W20" s="12">
        <f t="shared" si="116"/>
        <v>0</v>
      </c>
      <c r="X20" s="12"/>
      <c r="Y20" s="12">
        <f t="shared" si="117"/>
        <v>0</v>
      </c>
      <c r="Z20" s="12">
        <f t="shared" si="118"/>
        <v>0</v>
      </c>
      <c r="AA20" s="12">
        <f t="shared" si="119"/>
        <v>0</v>
      </c>
      <c r="AB20" s="12">
        <f t="shared" si="120"/>
        <v>0</v>
      </c>
      <c r="AC20" s="12"/>
      <c r="AD20" s="12">
        <f t="shared" si="121"/>
        <v>0</v>
      </c>
      <c r="AE20" s="12">
        <f t="shared" si="122"/>
        <v>0</v>
      </c>
      <c r="AF20" s="12">
        <f t="shared" si="123"/>
        <v>0</v>
      </c>
      <c r="AG20" s="12">
        <f t="shared" si="124"/>
        <v>0</v>
      </c>
      <c r="AH20" s="12"/>
      <c r="AI20" s="12">
        <f t="shared" si="125"/>
        <v>0</v>
      </c>
      <c r="AJ20" s="12">
        <f t="shared" si="126"/>
        <v>0</v>
      </c>
      <c r="AK20" s="12">
        <f t="shared" si="127"/>
        <v>0</v>
      </c>
      <c r="AL20" s="12">
        <f t="shared" si="128"/>
        <v>0</v>
      </c>
      <c r="AM20" s="12"/>
      <c r="AN20" s="12">
        <f t="shared" si="129"/>
        <v>0</v>
      </c>
      <c r="AO20" s="12">
        <f t="shared" si="130"/>
        <v>0</v>
      </c>
      <c r="AP20" s="12">
        <f t="shared" si="131"/>
        <v>0</v>
      </c>
      <c r="AQ20" s="12">
        <f t="shared" si="132"/>
        <v>0</v>
      </c>
      <c r="AR20" s="12"/>
      <c r="AS20" s="12">
        <f t="shared" si="133"/>
        <v>0</v>
      </c>
      <c r="AT20" s="12">
        <f t="shared" si="134"/>
        <v>0</v>
      </c>
      <c r="AU20" s="12">
        <f t="shared" si="135"/>
        <v>0</v>
      </c>
      <c r="AV20" s="12">
        <f t="shared" si="136"/>
        <v>0</v>
      </c>
      <c r="AW20" s="12"/>
      <c r="AX20" s="12">
        <f t="shared" si="137"/>
        <v>0</v>
      </c>
      <c r="AY20" s="12">
        <f t="shared" si="138"/>
        <v>0</v>
      </c>
      <c r="AZ20" s="12">
        <f t="shared" si="139"/>
        <v>0</v>
      </c>
      <c r="BA20" s="12">
        <f t="shared" si="140"/>
        <v>0</v>
      </c>
      <c r="BB20" s="12"/>
      <c r="BC20" s="12">
        <f t="shared" si="141"/>
        <v>0</v>
      </c>
      <c r="BD20" s="12">
        <f t="shared" si="142"/>
        <v>0</v>
      </c>
      <c r="BE20" s="12">
        <f t="shared" si="143"/>
        <v>0</v>
      </c>
      <c r="BF20" s="12">
        <f t="shared" si="144"/>
        <v>0</v>
      </c>
      <c r="BG20" s="12"/>
      <c r="BH20" s="12">
        <f t="shared" si="145"/>
        <v>0</v>
      </c>
      <c r="BI20" s="12">
        <f t="shared" si="146"/>
        <v>0</v>
      </c>
      <c r="BJ20" s="12">
        <f t="shared" si="147"/>
        <v>0</v>
      </c>
      <c r="BK20" s="12">
        <f t="shared" si="148"/>
        <v>0</v>
      </c>
      <c r="BL20" s="12"/>
      <c r="BM20" s="12">
        <v>0</v>
      </c>
      <c r="BN20" s="12">
        <v>0</v>
      </c>
      <c r="BO20" s="12">
        <v>0</v>
      </c>
      <c r="BP20" s="12">
        <v>0</v>
      </c>
      <c r="BQ20" s="12">
        <v>2941</v>
      </c>
      <c r="BR20" s="12">
        <v>0</v>
      </c>
      <c r="BS20" s="12">
        <v>0</v>
      </c>
      <c r="BT20" s="12">
        <v>0</v>
      </c>
      <c r="BU20" s="12">
        <v>0</v>
      </c>
      <c r="BV20" s="12">
        <v>7000</v>
      </c>
      <c r="BW20" s="12">
        <f t="shared" si="152"/>
        <v>1330</v>
      </c>
      <c r="BX20" s="12">
        <f t="shared" si="153"/>
        <v>8330</v>
      </c>
      <c r="BY20" s="12">
        <f t="shared" si="154"/>
        <v>14000</v>
      </c>
      <c r="BZ20" s="12">
        <f t="shared" si="155"/>
        <v>16660</v>
      </c>
      <c r="CA20" s="12">
        <v>3500</v>
      </c>
      <c r="CB20" s="12">
        <f t="shared" si="156"/>
        <v>665</v>
      </c>
      <c r="CC20" s="12">
        <f t="shared" si="157"/>
        <v>4165</v>
      </c>
      <c r="CD20" s="12">
        <f t="shared" si="158"/>
        <v>7000</v>
      </c>
      <c r="CE20" s="12">
        <f t="shared" si="159"/>
        <v>8330</v>
      </c>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f t="shared" si="160"/>
        <v>0</v>
      </c>
      <c r="DG20" s="12">
        <f t="shared" si="161"/>
        <v>0</v>
      </c>
      <c r="DH20" s="12">
        <f t="shared" si="162"/>
        <v>0</v>
      </c>
      <c r="DI20" s="12">
        <f t="shared" si="163"/>
        <v>0</v>
      </c>
      <c r="DJ20" s="12"/>
      <c r="DK20" s="12">
        <f t="shared" si="53"/>
        <v>0</v>
      </c>
      <c r="DL20" s="12">
        <f t="shared" si="164"/>
        <v>0</v>
      </c>
      <c r="DM20" s="12">
        <f t="shared" si="165"/>
        <v>0</v>
      </c>
      <c r="DN20" s="12">
        <f t="shared" si="166"/>
        <v>0</v>
      </c>
      <c r="DO20" s="12"/>
      <c r="DP20" s="12">
        <f t="shared" si="57"/>
        <v>0</v>
      </c>
      <c r="DQ20" s="12">
        <f t="shared" si="167"/>
        <v>0</v>
      </c>
      <c r="DR20" s="12">
        <f t="shared" si="168"/>
        <v>0</v>
      </c>
      <c r="DS20" s="12">
        <f t="shared" si="169"/>
        <v>0</v>
      </c>
      <c r="DT20" s="12"/>
      <c r="DU20" s="12">
        <f t="shared" si="61"/>
        <v>0</v>
      </c>
      <c r="DV20" s="12">
        <f t="shared" si="62"/>
        <v>0</v>
      </c>
      <c r="DW20" s="12">
        <f t="shared" si="63"/>
        <v>0</v>
      </c>
      <c r="DX20" s="12">
        <f t="shared" si="64"/>
        <v>0</v>
      </c>
      <c r="DY20" s="12"/>
      <c r="DZ20" s="12">
        <f t="shared" si="0"/>
        <v>0</v>
      </c>
      <c r="EA20" s="12">
        <f t="shared" si="65"/>
        <v>0</v>
      </c>
      <c r="EB20" s="12">
        <f t="shared" si="66"/>
        <v>0</v>
      </c>
      <c r="EC20" s="12">
        <f t="shared" si="67"/>
        <v>0</v>
      </c>
      <c r="ED20" s="12"/>
      <c r="EE20" s="12">
        <f t="shared" si="3"/>
        <v>0</v>
      </c>
      <c r="EF20" s="12">
        <f t="shared" si="68"/>
        <v>0</v>
      </c>
      <c r="EG20" s="12">
        <f t="shared" si="69"/>
        <v>0</v>
      </c>
      <c r="EH20" s="12">
        <f t="shared" si="70"/>
        <v>0</v>
      </c>
      <c r="EI20" s="12"/>
      <c r="EJ20" s="12">
        <f t="shared" si="7"/>
        <v>0</v>
      </c>
      <c r="EK20" s="12">
        <f t="shared" si="71"/>
        <v>0</v>
      </c>
      <c r="EL20" s="12">
        <f t="shared" si="72"/>
        <v>0</v>
      </c>
      <c r="EM20" s="12">
        <f t="shared" si="73"/>
        <v>0</v>
      </c>
      <c r="EN20" s="12"/>
      <c r="EO20" s="12">
        <f t="shared" si="11"/>
        <v>0</v>
      </c>
      <c r="EP20" s="12">
        <f t="shared" si="74"/>
        <v>0</v>
      </c>
      <c r="EQ20" s="12">
        <f t="shared" si="75"/>
        <v>0</v>
      </c>
      <c r="ER20" s="12">
        <f t="shared" si="76"/>
        <v>0</v>
      </c>
      <c r="ES20" s="12"/>
      <c r="ET20" s="12">
        <f t="shared" si="15"/>
        <v>0</v>
      </c>
      <c r="EU20" s="12">
        <f t="shared" si="77"/>
        <v>0</v>
      </c>
      <c r="EV20" s="12">
        <f t="shared" si="78"/>
        <v>0</v>
      </c>
      <c r="EW20" s="12">
        <f t="shared" si="79"/>
        <v>0</v>
      </c>
      <c r="EX20" s="12"/>
      <c r="EY20" s="12">
        <f t="shared" si="19"/>
        <v>0</v>
      </c>
      <c r="EZ20" s="12">
        <f t="shared" si="80"/>
        <v>0</v>
      </c>
      <c r="FA20" s="12">
        <f t="shared" si="81"/>
        <v>0</v>
      </c>
      <c r="FB20" s="12">
        <f t="shared" si="82"/>
        <v>0</v>
      </c>
      <c r="FC20" s="12"/>
      <c r="FD20" s="12">
        <f t="shared" si="23"/>
        <v>0</v>
      </c>
      <c r="FE20" s="12">
        <f t="shared" si="83"/>
        <v>0</v>
      </c>
      <c r="FF20" s="12">
        <f t="shared" si="84"/>
        <v>0</v>
      </c>
      <c r="FG20" s="12">
        <f t="shared" si="85"/>
        <v>0</v>
      </c>
      <c r="FH20" s="12"/>
      <c r="FI20" s="12">
        <f t="shared" si="27"/>
        <v>0</v>
      </c>
      <c r="FJ20" s="12">
        <f t="shared" si="86"/>
        <v>0</v>
      </c>
      <c r="FK20" s="12">
        <f t="shared" si="87"/>
        <v>0</v>
      </c>
      <c r="FL20" s="12">
        <f t="shared" si="88"/>
        <v>0</v>
      </c>
      <c r="FM20" s="12"/>
      <c r="FN20" s="12">
        <f t="shared" si="31"/>
        <v>0</v>
      </c>
      <c r="FO20" s="12">
        <f t="shared" si="89"/>
        <v>0</v>
      </c>
      <c r="FP20" s="12">
        <f t="shared" si="90"/>
        <v>0</v>
      </c>
      <c r="FQ20" s="12">
        <f t="shared" si="91"/>
        <v>0</v>
      </c>
      <c r="FR20" s="12"/>
      <c r="FS20" s="12">
        <f t="shared" si="35"/>
        <v>0</v>
      </c>
      <c r="FT20" s="12">
        <f t="shared" si="92"/>
        <v>0</v>
      </c>
      <c r="FU20" s="12">
        <f t="shared" si="93"/>
        <v>0</v>
      </c>
      <c r="FV20" s="12">
        <f t="shared" si="94"/>
        <v>0</v>
      </c>
      <c r="FW20" s="12"/>
      <c r="FX20" s="12">
        <f t="shared" si="39"/>
        <v>0</v>
      </c>
      <c r="FY20" s="12">
        <f t="shared" si="95"/>
        <v>0</v>
      </c>
      <c r="FZ20" s="12">
        <f t="shared" si="96"/>
        <v>0</v>
      </c>
      <c r="GA20" s="12">
        <f t="shared" si="97"/>
        <v>0</v>
      </c>
      <c r="GB20" s="12"/>
      <c r="GC20" s="12">
        <f t="shared" si="43"/>
        <v>0</v>
      </c>
      <c r="GD20" s="12">
        <f t="shared" si="98"/>
        <v>0</v>
      </c>
      <c r="GE20" s="12">
        <f t="shared" si="99"/>
        <v>0</v>
      </c>
      <c r="GF20" s="12">
        <f t="shared" si="100"/>
        <v>0</v>
      </c>
      <c r="GG20" s="12"/>
      <c r="GH20" s="12"/>
      <c r="GI20" s="12"/>
      <c r="GJ20" s="12"/>
      <c r="GK20" s="12"/>
      <c r="GL20" s="59">
        <f>+AVERAGE(BQ20,BV20,CA20)</f>
        <v>4480.333333333333</v>
      </c>
      <c r="GM20" s="59">
        <f>GL20*$E20*$G20</f>
        <v>8960.6666666666661</v>
      </c>
      <c r="GN20" s="60">
        <f>+_xlfn.STDEV.P(BQ20,BV20,CA20)</f>
        <v>1796.2294458732777</v>
      </c>
      <c r="GO20" s="63">
        <f t="shared" si="106"/>
        <v>0.40091424281079036</v>
      </c>
      <c r="GP20" s="62">
        <f>+MEDIAN(BQ20,BV20,CA20)</f>
        <v>3500</v>
      </c>
      <c r="GQ20" s="59">
        <f>GP20*$E20*$G20</f>
        <v>7000</v>
      </c>
      <c r="GR20" s="62">
        <f t="shared" si="107"/>
        <v>1796.2294458732777</v>
      </c>
      <c r="GS20" s="63">
        <f t="shared" si="108"/>
        <v>0.51320841310665077</v>
      </c>
      <c r="GT20" s="28" t="s">
        <v>166</v>
      </c>
    </row>
    <row r="21" spans="1:202" s="109" customFormat="1" ht="115" customHeight="1">
      <c r="A21" s="96" t="s">
        <v>186</v>
      </c>
      <c r="B21" s="97"/>
      <c r="C21" s="97" t="s">
        <v>190</v>
      </c>
      <c r="D21" s="98"/>
      <c r="E21" s="99">
        <v>100</v>
      </c>
      <c r="F21" s="100" t="s">
        <v>189</v>
      </c>
      <c r="G21" s="97"/>
      <c r="H21" s="101"/>
      <c r="I21" s="101"/>
      <c r="J21" s="101"/>
      <c r="K21" s="101"/>
      <c r="L21" s="101"/>
      <c r="M21" s="101"/>
      <c r="N21" s="102"/>
      <c r="O21" s="103"/>
      <c r="P21" s="103"/>
      <c r="Q21" s="103"/>
      <c r="R21" s="103"/>
      <c r="S21" s="103"/>
      <c r="T21" s="103"/>
      <c r="U21" s="103"/>
      <c r="V21" s="103"/>
      <c r="W21" s="103"/>
      <c r="X21" s="103"/>
      <c r="Y21" s="103"/>
      <c r="Z21" s="103"/>
      <c r="AA21" s="103"/>
      <c r="AB21" s="103"/>
      <c r="AC21" s="103"/>
      <c r="AD21" s="103"/>
      <c r="AE21" s="103"/>
      <c r="AF21" s="103"/>
      <c r="AG21" s="103"/>
      <c r="AH21" s="103"/>
      <c r="AI21" s="103"/>
      <c r="AJ21" s="103"/>
      <c r="AK21" s="103"/>
      <c r="AL21" s="103"/>
      <c r="AM21" s="103"/>
      <c r="AN21" s="103"/>
      <c r="AO21" s="103"/>
      <c r="AP21" s="103"/>
      <c r="AQ21" s="103"/>
      <c r="AR21" s="103"/>
      <c r="AS21" s="103"/>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4">
        <f>4200000/1.19</f>
        <v>3529411.7647058824</v>
      </c>
      <c r="GM21" s="104">
        <f>GL21*E21</f>
        <v>352941176.47058827</v>
      </c>
      <c r="GN21" s="105"/>
      <c r="GO21" s="106"/>
      <c r="GP21" s="107">
        <f>(4200000/1.19)</f>
        <v>3529411.7647058824</v>
      </c>
      <c r="GQ21" s="104">
        <f>GP21*E21</f>
        <v>352941176.47058827</v>
      </c>
      <c r="GR21" s="107"/>
      <c r="GS21" s="106"/>
      <c r="GT21" s="108"/>
    </row>
    <row r="22" spans="1:202" s="29" customFormat="1" ht="80">
      <c r="A22" s="68" t="s">
        <v>186</v>
      </c>
      <c r="B22" s="69">
        <v>17</v>
      </c>
      <c r="C22" s="86" t="s">
        <v>38</v>
      </c>
      <c r="D22" s="87" t="s">
        <v>70</v>
      </c>
      <c r="E22" s="78">
        <v>100</v>
      </c>
      <c r="F22" s="75" t="s">
        <v>95</v>
      </c>
      <c r="G22" s="74">
        <v>1</v>
      </c>
      <c r="H22" s="74"/>
      <c r="I22" s="26"/>
      <c r="J22" s="26"/>
      <c r="K22" s="26"/>
      <c r="L22" s="26"/>
      <c r="M22" s="26"/>
      <c r="N22" s="13"/>
      <c r="O22" s="12">
        <f t="shared" si="109"/>
        <v>0</v>
      </c>
      <c r="P22" s="12">
        <f t="shared" si="110"/>
        <v>0</v>
      </c>
      <c r="Q22" s="12">
        <f t="shared" si="111"/>
        <v>0</v>
      </c>
      <c r="R22" s="12">
        <f t="shared" si="112"/>
        <v>0</v>
      </c>
      <c r="S22" s="12"/>
      <c r="T22" s="12">
        <f t="shared" si="113"/>
        <v>0</v>
      </c>
      <c r="U22" s="12">
        <f t="shared" si="114"/>
        <v>0</v>
      </c>
      <c r="V22" s="12">
        <f t="shared" si="115"/>
        <v>0</v>
      </c>
      <c r="W22" s="12">
        <f t="shared" si="116"/>
        <v>0</v>
      </c>
      <c r="X22" s="12"/>
      <c r="Y22" s="12">
        <f t="shared" si="117"/>
        <v>0</v>
      </c>
      <c r="Z22" s="12">
        <f t="shared" si="118"/>
        <v>0</v>
      </c>
      <c r="AA22" s="12">
        <f t="shared" si="119"/>
        <v>0</v>
      </c>
      <c r="AB22" s="12">
        <f t="shared" si="120"/>
        <v>0</v>
      </c>
      <c r="AC22" s="12"/>
      <c r="AD22" s="12">
        <f t="shared" si="121"/>
        <v>0</v>
      </c>
      <c r="AE22" s="12">
        <f t="shared" si="122"/>
        <v>0</v>
      </c>
      <c r="AF22" s="12">
        <f t="shared" si="123"/>
        <v>0</v>
      </c>
      <c r="AG22" s="12">
        <f t="shared" si="124"/>
        <v>0</v>
      </c>
      <c r="AH22" s="12"/>
      <c r="AI22" s="12">
        <f t="shared" si="125"/>
        <v>0</v>
      </c>
      <c r="AJ22" s="12">
        <f t="shared" si="126"/>
        <v>0</v>
      </c>
      <c r="AK22" s="12">
        <f t="shared" si="127"/>
        <v>0</v>
      </c>
      <c r="AL22" s="12">
        <f t="shared" si="128"/>
        <v>0</v>
      </c>
      <c r="AM22" s="12"/>
      <c r="AN22" s="12">
        <f t="shared" si="129"/>
        <v>0</v>
      </c>
      <c r="AO22" s="12">
        <f t="shared" si="130"/>
        <v>0</v>
      </c>
      <c r="AP22" s="12">
        <f t="shared" si="131"/>
        <v>0</v>
      </c>
      <c r="AQ22" s="12">
        <f t="shared" si="132"/>
        <v>0</v>
      </c>
      <c r="AR22" s="12"/>
      <c r="AS22" s="12">
        <f t="shared" si="133"/>
        <v>0</v>
      </c>
      <c r="AT22" s="12">
        <f t="shared" si="134"/>
        <v>0</v>
      </c>
      <c r="AU22" s="12">
        <f t="shared" si="135"/>
        <v>0</v>
      </c>
      <c r="AV22" s="12">
        <f t="shared" si="136"/>
        <v>0</v>
      </c>
      <c r="AW22" s="12"/>
      <c r="AX22" s="12">
        <f t="shared" si="137"/>
        <v>0</v>
      </c>
      <c r="AY22" s="12">
        <f t="shared" si="138"/>
        <v>0</v>
      </c>
      <c r="AZ22" s="12">
        <f t="shared" si="139"/>
        <v>0</v>
      </c>
      <c r="BA22" s="12">
        <f t="shared" si="140"/>
        <v>0</v>
      </c>
      <c r="BB22" s="12"/>
      <c r="BC22" s="12">
        <f t="shared" si="141"/>
        <v>0</v>
      </c>
      <c r="BD22" s="12">
        <f t="shared" si="142"/>
        <v>0</v>
      </c>
      <c r="BE22" s="12">
        <f t="shared" si="143"/>
        <v>0</v>
      </c>
      <c r="BF22" s="12">
        <f t="shared" si="144"/>
        <v>0</v>
      </c>
      <c r="BG22" s="12"/>
      <c r="BH22" s="12">
        <f t="shared" si="145"/>
        <v>0</v>
      </c>
      <c r="BI22" s="12">
        <f t="shared" si="146"/>
        <v>0</v>
      </c>
      <c r="BJ22" s="12">
        <f t="shared" si="147"/>
        <v>0</v>
      </c>
      <c r="BK22" s="12">
        <f t="shared" si="148"/>
        <v>0</v>
      </c>
      <c r="BL22" s="12"/>
      <c r="BM22" s="12">
        <v>0</v>
      </c>
      <c r="BN22" s="12">
        <v>0</v>
      </c>
      <c r="BO22" s="12">
        <v>0</v>
      </c>
      <c r="BP22" s="12">
        <v>0</v>
      </c>
      <c r="BQ22" s="12">
        <v>2941</v>
      </c>
      <c r="BR22" s="12">
        <v>0</v>
      </c>
      <c r="BS22" s="12">
        <v>0</v>
      </c>
      <c r="BT22" s="12">
        <v>0</v>
      </c>
      <c r="BU22" s="12">
        <v>0</v>
      </c>
      <c r="BV22" s="12">
        <v>7000</v>
      </c>
      <c r="BW22" s="12">
        <f t="shared" si="152"/>
        <v>1330</v>
      </c>
      <c r="BX22" s="12">
        <f t="shared" si="153"/>
        <v>8330</v>
      </c>
      <c r="BY22" s="12">
        <f t="shared" si="154"/>
        <v>700000</v>
      </c>
      <c r="BZ22" s="12">
        <f t="shared" si="155"/>
        <v>833000</v>
      </c>
      <c r="CA22" s="12">
        <v>3500</v>
      </c>
      <c r="CB22" s="12">
        <f t="shared" si="156"/>
        <v>665</v>
      </c>
      <c r="CC22" s="12">
        <f t="shared" si="157"/>
        <v>4165</v>
      </c>
      <c r="CD22" s="12">
        <f t="shared" si="158"/>
        <v>350000</v>
      </c>
      <c r="CE22" s="12">
        <f t="shared" si="159"/>
        <v>416500</v>
      </c>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f t="shared" si="160"/>
        <v>0</v>
      </c>
      <c r="DG22" s="12">
        <f t="shared" si="161"/>
        <v>0</v>
      </c>
      <c r="DH22" s="12">
        <f t="shared" si="162"/>
        <v>0</v>
      </c>
      <c r="DI22" s="12">
        <f t="shared" si="163"/>
        <v>0</v>
      </c>
      <c r="DJ22" s="12"/>
      <c r="DK22" s="12">
        <f t="shared" si="53"/>
        <v>0</v>
      </c>
      <c r="DL22" s="12">
        <f t="shared" si="164"/>
        <v>0</v>
      </c>
      <c r="DM22" s="12">
        <f t="shared" si="165"/>
        <v>0</v>
      </c>
      <c r="DN22" s="12">
        <f t="shared" si="166"/>
        <v>0</v>
      </c>
      <c r="DO22" s="12"/>
      <c r="DP22" s="12">
        <f t="shared" si="57"/>
        <v>0</v>
      </c>
      <c r="DQ22" s="12">
        <f t="shared" si="167"/>
        <v>0</v>
      </c>
      <c r="DR22" s="12">
        <f t="shared" si="168"/>
        <v>0</v>
      </c>
      <c r="DS22" s="12">
        <f t="shared" si="169"/>
        <v>0</v>
      </c>
      <c r="DT22" s="12"/>
      <c r="DU22" s="12">
        <f t="shared" si="61"/>
        <v>0</v>
      </c>
      <c r="DV22" s="12">
        <f t="shared" si="62"/>
        <v>0</v>
      </c>
      <c r="DW22" s="12">
        <f t="shared" si="63"/>
        <v>0</v>
      </c>
      <c r="DX22" s="12">
        <f t="shared" si="64"/>
        <v>0</v>
      </c>
      <c r="DY22" s="12"/>
      <c r="DZ22" s="12">
        <f t="shared" si="0"/>
        <v>0</v>
      </c>
      <c r="EA22" s="12">
        <f t="shared" si="65"/>
        <v>0</v>
      </c>
      <c r="EB22" s="12">
        <f t="shared" si="66"/>
        <v>0</v>
      </c>
      <c r="EC22" s="12">
        <f t="shared" si="67"/>
        <v>0</v>
      </c>
      <c r="ED22" s="12"/>
      <c r="EE22" s="12">
        <f t="shared" si="3"/>
        <v>0</v>
      </c>
      <c r="EF22" s="12">
        <f t="shared" si="68"/>
        <v>0</v>
      </c>
      <c r="EG22" s="12">
        <f t="shared" si="69"/>
        <v>0</v>
      </c>
      <c r="EH22" s="12">
        <f t="shared" si="70"/>
        <v>0</v>
      </c>
      <c r="EI22" s="12"/>
      <c r="EJ22" s="12">
        <f t="shared" si="7"/>
        <v>0</v>
      </c>
      <c r="EK22" s="12">
        <f t="shared" si="71"/>
        <v>0</v>
      </c>
      <c r="EL22" s="12">
        <f t="shared" si="72"/>
        <v>0</v>
      </c>
      <c r="EM22" s="12">
        <f t="shared" si="73"/>
        <v>0</v>
      </c>
      <c r="EN22" s="12"/>
      <c r="EO22" s="12">
        <f t="shared" si="11"/>
        <v>0</v>
      </c>
      <c r="EP22" s="12">
        <f t="shared" si="74"/>
        <v>0</v>
      </c>
      <c r="EQ22" s="12">
        <f t="shared" si="75"/>
        <v>0</v>
      </c>
      <c r="ER22" s="12">
        <f t="shared" si="76"/>
        <v>0</v>
      </c>
      <c r="ES22" s="12"/>
      <c r="ET22" s="12">
        <f t="shared" si="15"/>
        <v>0</v>
      </c>
      <c r="EU22" s="12">
        <f t="shared" si="77"/>
        <v>0</v>
      </c>
      <c r="EV22" s="12">
        <f t="shared" si="78"/>
        <v>0</v>
      </c>
      <c r="EW22" s="12">
        <f t="shared" si="79"/>
        <v>0</v>
      </c>
      <c r="EX22" s="12"/>
      <c r="EY22" s="12">
        <f t="shared" si="19"/>
        <v>0</v>
      </c>
      <c r="EZ22" s="12">
        <f t="shared" si="80"/>
        <v>0</v>
      </c>
      <c r="FA22" s="12">
        <f t="shared" si="81"/>
        <v>0</v>
      </c>
      <c r="FB22" s="12">
        <f t="shared" si="82"/>
        <v>0</v>
      </c>
      <c r="FC22" s="12"/>
      <c r="FD22" s="12">
        <f t="shared" si="23"/>
        <v>0</v>
      </c>
      <c r="FE22" s="12">
        <f t="shared" si="83"/>
        <v>0</v>
      </c>
      <c r="FF22" s="12">
        <f t="shared" si="84"/>
        <v>0</v>
      </c>
      <c r="FG22" s="12">
        <f t="shared" si="85"/>
        <v>0</v>
      </c>
      <c r="FH22" s="12"/>
      <c r="FI22" s="12">
        <f t="shared" si="27"/>
        <v>0</v>
      </c>
      <c r="FJ22" s="12">
        <f t="shared" si="86"/>
        <v>0</v>
      </c>
      <c r="FK22" s="12">
        <f t="shared" si="87"/>
        <v>0</v>
      </c>
      <c r="FL22" s="12">
        <f t="shared" si="88"/>
        <v>0</v>
      </c>
      <c r="FM22" s="12"/>
      <c r="FN22" s="12">
        <f t="shared" si="31"/>
        <v>0</v>
      </c>
      <c r="FO22" s="12">
        <f t="shared" si="89"/>
        <v>0</v>
      </c>
      <c r="FP22" s="12">
        <f t="shared" si="90"/>
        <v>0</v>
      </c>
      <c r="FQ22" s="12">
        <f t="shared" si="91"/>
        <v>0</v>
      </c>
      <c r="FR22" s="12"/>
      <c r="FS22" s="12">
        <f t="shared" si="35"/>
        <v>0</v>
      </c>
      <c r="FT22" s="12">
        <f t="shared" si="92"/>
        <v>0</v>
      </c>
      <c r="FU22" s="12">
        <f t="shared" si="93"/>
        <v>0</v>
      </c>
      <c r="FV22" s="12">
        <f t="shared" si="94"/>
        <v>0</v>
      </c>
      <c r="FW22" s="12"/>
      <c r="FX22" s="12">
        <f t="shared" si="39"/>
        <v>0</v>
      </c>
      <c r="FY22" s="12">
        <f t="shared" si="95"/>
        <v>0</v>
      </c>
      <c r="FZ22" s="12">
        <f t="shared" si="96"/>
        <v>0</v>
      </c>
      <c r="GA22" s="12">
        <f t="shared" si="97"/>
        <v>0</v>
      </c>
      <c r="GB22" s="12"/>
      <c r="GC22" s="12">
        <f t="shared" si="43"/>
        <v>0</v>
      </c>
      <c r="GD22" s="12">
        <f t="shared" si="98"/>
        <v>0</v>
      </c>
      <c r="GE22" s="12">
        <f t="shared" si="99"/>
        <v>0</v>
      </c>
      <c r="GF22" s="12">
        <f t="shared" si="100"/>
        <v>0</v>
      </c>
      <c r="GG22" s="12"/>
      <c r="GH22" s="12"/>
      <c r="GI22" s="12"/>
      <c r="GJ22" s="12"/>
      <c r="GK22" s="12"/>
      <c r="GL22" s="59">
        <f>+AVERAGE(BQ20,BV20,CA20)</f>
        <v>4480.333333333333</v>
      </c>
      <c r="GM22" s="59">
        <f>GL22*$E22*$G22</f>
        <v>448033.33333333331</v>
      </c>
      <c r="GN22" s="60">
        <f>+_xlfn.STDEV.P(BQ22,BV22,CA22)</f>
        <v>1796.2294458732777</v>
      </c>
      <c r="GO22" s="63">
        <f t="shared" si="106"/>
        <v>0.40091424281079036</v>
      </c>
      <c r="GP22" s="62">
        <f>+MEDIAN(BQ22,BV22,CA22)</f>
        <v>3500</v>
      </c>
      <c r="GQ22" s="59">
        <f>GP22*$E22*$G22</f>
        <v>350000</v>
      </c>
      <c r="GR22" s="62">
        <f t="shared" si="107"/>
        <v>1796.2294458732777</v>
      </c>
      <c r="GS22" s="63">
        <f t="shared" si="108"/>
        <v>0.51320841310665077</v>
      </c>
      <c r="GT22" s="28" t="s">
        <v>166</v>
      </c>
    </row>
    <row r="23" spans="1:202" s="29" customFormat="1" ht="17">
      <c r="A23" s="68" t="s">
        <v>186</v>
      </c>
      <c r="B23" s="69">
        <v>18</v>
      </c>
      <c r="C23" s="69" t="s">
        <v>39</v>
      </c>
      <c r="D23" s="80" t="s">
        <v>126</v>
      </c>
      <c r="E23" s="78">
        <v>110</v>
      </c>
      <c r="F23" s="75" t="s">
        <v>14</v>
      </c>
      <c r="G23" s="78">
        <v>1</v>
      </c>
      <c r="H23" s="78" t="s">
        <v>98</v>
      </c>
      <c r="I23" s="37"/>
      <c r="J23" s="37"/>
      <c r="K23" s="37"/>
      <c r="L23" s="37"/>
      <c r="M23" s="32"/>
      <c r="N23" s="18"/>
      <c r="O23" s="12">
        <f t="shared" si="109"/>
        <v>0</v>
      </c>
      <c r="P23" s="12">
        <f t="shared" si="110"/>
        <v>0</v>
      </c>
      <c r="Q23" s="12">
        <f t="shared" si="111"/>
        <v>0</v>
      </c>
      <c r="R23" s="12">
        <f t="shared" si="112"/>
        <v>0</v>
      </c>
      <c r="S23" s="12"/>
      <c r="T23" s="12">
        <f t="shared" si="113"/>
        <v>0</v>
      </c>
      <c r="U23" s="12">
        <f t="shared" si="114"/>
        <v>0</v>
      </c>
      <c r="V23" s="12">
        <f t="shared" si="115"/>
        <v>0</v>
      </c>
      <c r="W23" s="12">
        <f t="shared" si="116"/>
        <v>0</v>
      </c>
      <c r="X23" s="12"/>
      <c r="Y23" s="12">
        <f t="shared" si="117"/>
        <v>0</v>
      </c>
      <c r="Z23" s="12">
        <f t="shared" ref="Z23:Z24" si="176">+X23+Y23</f>
        <v>0</v>
      </c>
      <c r="AA23" s="12">
        <f t="shared" ref="AA23:AA24" si="177">+X23*$E23*$G23</f>
        <v>0</v>
      </c>
      <c r="AB23" s="12">
        <f t="shared" ref="AB23:AB24" si="178">+Z23*$E23*$G23</f>
        <v>0</v>
      </c>
      <c r="AC23" s="12"/>
      <c r="AD23" s="12">
        <f t="shared" si="121"/>
        <v>0</v>
      </c>
      <c r="AE23" s="12">
        <f t="shared" si="122"/>
        <v>0</v>
      </c>
      <c r="AF23" s="12">
        <f t="shared" si="123"/>
        <v>0</v>
      </c>
      <c r="AG23" s="12">
        <f t="shared" si="124"/>
        <v>0</v>
      </c>
      <c r="AH23" s="12"/>
      <c r="AI23" s="12">
        <f t="shared" si="125"/>
        <v>0</v>
      </c>
      <c r="AJ23" s="12">
        <f t="shared" si="126"/>
        <v>0</v>
      </c>
      <c r="AK23" s="12">
        <f t="shared" si="127"/>
        <v>0</v>
      </c>
      <c r="AL23" s="12">
        <f t="shared" si="128"/>
        <v>0</v>
      </c>
      <c r="AM23" s="12"/>
      <c r="AN23" s="12">
        <f t="shared" si="129"/>
        <v>0</v>
      </c>
      <c r="AO23" s="12">
        <f t="shared" si="130"/>
        <v>0</v>
      </c>
      <c r="AP23" s="12">
        <f t="shared" si="131"/>
        <v>0</v>
      </c>
      <c r="AQ23" s="12">
        <f t="shared" si="132"/>
        <v>0</v>
      </c>
      <c r="AR23" s="12"/>
      <c r="AS23" s="12">
        <f t="shared" si="133"/>
        <v>0</v>
      </c>
      <c r="AT23" s="12">
        <f t="shared" si="134"/>
        <v>0</v>
      </c>
      <c r="AU23" s="12">
        <f t="shared" si="135"/>
        <v>0</v>
      </c>
      <c r="AV23" s="12">
        <f t="shared" si="136"/>
        <v>0</v>
      </c>
      <c r="AW23" s="12"/>
      <c r="AX23" s="12">
        <f t="shared" si="137"/>
        <v>0</v>
      </c>
      <c r="AY23" s="12">
        <f t="shared" si="138"/>
        <v>0</v>
      </c>
      <c r="AZ23" s="12">
        <f t="shared" si="139"/>
        <v>0</v>
      </c>
      <c r="BA23" s="12">
        <f t="shared" si="140"/>
        <v>0</v>
      </c>
      <c r="BB23" s="12"/>
      <c r="BC23" s="12">
        <f t="shared" si="141"/>
        <v>0</v>
      </c>
      <c r="BD23" s="12">
        <f t="shared" si="142"/>
        <v>0</v>
      </c>
      <c r="BE23" s="12">
        <f t="shared" si="143"/>
        <v>0</v>
      </c>
      <c r="BF23" s="12">
        <f t="shared" si="144"/>
        <v>0</v>
      </c>
      <c r="BG23" s="12"/>
      <c r="BH23" s="12">
        <f t="shared" si="145"/>
        <v>0</v>
      </c>
      <c r="BI23" s="12">
        <f t="shared" si="146"/>
        <v>0</v>
      </c>
      <c r="BJ23" s="12">
        <f t="shared" si="147"/>
        <v>0</v>
      </c>
      <c r="BK23" s="12">
        <f t="shared" si="148"/>
        <v>0</v>
      </c>
      <c r="BL23" s="12"/>
      <c r="BM23" s="12">
        <v>0</v>
      </c>
      <c r="BN23" s="12">
        <v>0</v>
      </c>
      <c r="BO23" s="12">
        <v>0</v>
      </c>
      <c r="BP23" s="12">
        <v>0</v>
      </c>
      <c r="BQ23" s="12"/>
      <c r="BR23" s="12">
        <v>0</v>
      </c>
      <c r="BS23" s="12">
        <v>0</v>
      </c>
      <c r="BT23" s="12">
        <v>0</v>
      </c>
      <c r="BU23" s="12">
        <v>0</v>
      </c>
      <c r="BV23" s="12"/>
      <c r="BW23" s="12">
        <f t="shared" si="152"/>
        <v>0</v>
      </c>
      <c r="BX23" s="12">
        <f t="shared" si="153"/>
        <v>0</v>
      </c>
      <c r="BY23" s="12">
        <f t="shared" si="154"/>
        <v>0</v>
      </c>
      <c r="BZ23" s="12">
        <f t="shared" si="155"/>
        <v>0</v>
      </c>
      <c r="CA23" s="12"/>
      <c r="CB23" s="12">
        <f t="shared" si="156"/>
        <v>0</v>
      </c>
      <c r="CC23" s="12">
        <f t="shared" si="157"/>
        <v>0</v>
      </c>
      <c r="CD23" s="12">
        <f t="shared" si="158"/>
        <v>0</v>
      </c>
      <c r="CE23" s="12">
        <f t="shared" si="159"/>
        <v>0</v>
      </c>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f t="shared" si="160"/>
        <v>0</v>
      </c>
      <c r="DG23" s="12">
        <f t="shared" si="161"/>
        <v>0</v>
      </c>
      <c r="DH23" s="12">
        <f t="shared" si="162"/>
        <v>0</v>
      </c>
      <c r="DI23" s="12">
        <f t="shared" si="163"/>
        <v>0</v>
      </c>
      <c r="DJ23" s="12"/>
      <c r="DK23" s="12">
        <f t="shared" si="53"/>
        <v>0</v>
      </c>
      <c r="DL23" s="12">
        <f t="shared" si="164"/>
        <v>0</v>
      </c>
      <c r="DM23" s="12">
        <f t="shared" si="165"/>
        <v>0</v>
      </c>
      <c r="DN23" s="12">
        <f t="shared" si="166"/>
        <v>0</v>
      </c>
      <c r="DO23" s="12"/>
      <c r="DP23" s="12">
        <f t="shared" si="57"/>
        <v>0</v>
      </c>
      <c r="DQ23" s="12">
        <f t="shared" si="167"/>
        <v>0</v>
      </c>
      <c r="DR23" s="12">
        <f t="shared" si="168"/>
        <v>0</v>
      </c>
      <c r="DS23" s="12">
        <f t="shared" si="169"/>
        <v>0</v>
      </c>
      <c r="DT23" s="19">
        <v>14880</v>
      </c>
      <c r="DU23" s="12">
        <f t="shared" si="61"/>
        <v>2827.2</v>
      </c>
      <c r="DV23" s="12">
        <f t="shared" si="62"/>
        <v>17707.2</v>
      </c>
      <c r="DW23" s="12">
        <f>+DT23*$E23*$G23</f>
        <v>1636800</v>
      </c>
      <c r="DX23" s="12">
        <f t="shared" si="64"/>
        <v>1947792</v>
      </c>
      <c r="DY23" s="19">
        <v>17500</v>
      </c>
      <c r="DZ23" s="12">
        <f t="shared" si="0"/>
        <v>3325</v>
      </c>
      <c r="EA23" s="12">
        <f t="shared" si="65"/>
        <v>20825</v>
      </c>
      <c r="EB23" s="12">
        <f t="shared" si="66"/>
        <v>1925000</v>
      </c>
      <c r="EC23" s="12">
        <f t="shared" si="67"/>
        <v>2290750</v>
      </c>
      <c r="ED23" s="19">
        <v>14800</v>
      </c>
      <c r="EE23" s="12">
        <f t="shared" si="3"/>
        <v>2812</v>
      </c>
      <c r="EF23" s="12">
        <f t="shared" si="68"/>
        <v>17612</v>
      </c>
      <c r="EG23" s="12">
        <f t="shared" si="69"/>
        <v>1628000</v>
      </c>
      <c r="EH23" s="12">
        <f t="shared" si="70"/>
        <v>1937320</v>
      </c>
      <c r="EI23" s="12"/>
      <c r="EJ23" s="12">
        <f t="shared" si="7"/>
        <v>0</v>
      </c>
      <c r="EK23" s="12">
        <f t="shared" si="71"/>
        <v>0</v>
      </c>
      <c r="EL23" s="12">
        <f t="shared" si="72"/>
        <v>0</v>
      </c>
      <c r="EM23" s="12">
        <f t="shared" si="73"/>
        <v>0</v>
      </c>
      <c r="EN23" s="12"/>
      <c r="EO23" s="12">
        <f t="shared" si="11"/>
        <v>0</v>
      </c>
      <c r="EP23" s="12">
        <f t="shared" si="74"/>
        <v>0</v>
      </c>
      <c r="EQ23" s="12">
        <f t="shared" si="75"/>
        <v>0</v>
      </c>
      <c r="ER23" s="12">
        <f t="shared" si="76"/>
        <v>0</v>
      </c>
      <c r="ES23" s="12"/>
      <c r="ET23" s="12">
        <f t="shared" si="15"/>
        <v>0</v>
      </c>
      <c r="EU23" s="12">
        <f t="shared" si="77"/>
        <v>0</v>
      </c>
      <c r="EV23" s="12">
        <f t="shared" si="78"/>
        <v>0</v>
      </c>
      <c r="EW23" s="12">
        <f t="shared" si="79"/>
        <v>0</v>
      </c>
      <c r="EX23" s="12"/>
      <c r="EY23" s="12">
        <f t="shared" si="19"/>
        <v>0</v>
      </c>
      <c r="EZ23" s="12">
        <f t="shared" si="80"/>
        <v>0</v>
      </c>
      <c r="FA23" s="12">
        <f t="shared" si="81"/>
        <v>0</v>
      </c>
      <c r="FB23" s="12">
        <f t="shared" si="82"/>
        <v>0</v>
      </c>
      <c r="FC23" s="12"/>
      <c r="FD23" s="12">
        <f t="shared" si="23"/>
        <v>0</v>
      </c>
      <c r="FE23" s="12">
        <f t="shared" si="83"/>
        <v>0</v>
      </c>
      <c r="FF23" s="12">
        <f t="shared" si="84"/>
        <v>0</v>
      </c>
      <c r="FG23" s="12">
        <f t="shared" si="85"/>
        <v>0</v>
      </c>
      <c r="FH23" s="12"/>
      <c r="FI23" s="12">
        <f t="shared" si="27"/>
        <v>0</v>
      </c>
      <c r="FJ23" s="12">
        <f t="shared" si="86"/>
        <v>0</v>
      </c>
      <c r="FK23" s="12">
        <f t="shared" si="87"/>
        <v>0</v>
      </c>
      <c r="FL23" s="12">
        <f t="shared" si="88"/>
        <v>0</v>
      </c>
      <c r="FM23" s="12"/>
      <c r="FN23" s="12">
        <f t="shared" si="31"/>
        <v>0</v>
      </c>
      <c r="FO23" s="12">
        <f t="shared" si="89"/>
        <v>0</v>
      </c>
      <c r="FP23" s="12">
        <f t="shared" si="90"/>
        <v>0</v>
      </c>
      <c r="FQ23" s="12">
        <f t="shared" si="91"/>
        <v>0</v>
      </c>
      <c r="FR23" s="12"/>
      <c r="FS23" s="12">
        <f t="shared" si="35"/>
        <v>0</v>
      </c>
      <c r="FT23" s="12">
        <f t="shared" si="92"/>
        <v>0</v>
      </c>
      <c r="FU23" s="12">
        <f t="shared" si="93"/>
        <v>0</v>
      </c>
      <c r="FV23" s="12">
        <f t="shared" si="94"/>
        <v>0</v>
      </c>
      <c r="FW23" s="12"/>
      <c r="FX23" s="12">
        <f t="shared" si="39"/>
        <v>0</v>
      </c>
      <c r="FY23" s="12">
        <f t="shared" si="95"/>
        <v>0</v>
      </c>
      <c r="FZ23" s="12">
        <f t="shared" si="96"/>
        <v>0</v>
      </c>
      <c r="GA23" s="12">
        <f t="shared" si="97"/>
        <v>0</v>
      </c>
      <c r="GB23" s="12"/>
      <c r="GC23" s="12">
        <f t="shared" si="43"/>
        <v>0</v>
      </c>
      <c r="GD23" s="12">
        <f t="shared" si="98"/>
        <v>0</v>
      </c>
      <c r="GE23" s="12">
        <f t="shared" si="99"/>
        <v>0</v>
      </c>
      <c r="GF23" s="12">
        <f t="shared" si="100"/>
        <v>0</v>
      </c>
      <c r="GG23" s="12"/>
      <c r="GH23" s="12"/>
      <c r="GI23" s="12"/>
      <c r="GJ23" s="12"/>
      <c r="GK23" s="12"/>
      <c r="GL23" s="59">
        <f>+AVERAGE(DT23,DY23,ED23)</f>
        <v>15726.666666666666</v>
      </c>
      <c r="GM23" s="59">
        <f t="shared" si="105"/>
        <v>1729933.3333333333</v>
      </c>
      <c r="GN23" s="60">
        <f>STDEVP(DT23,DY23,ED23)</f>
        <v>1254.3612805815644</v>
      </c>
      <c r="GO23" s="63">
        <f t="shared" si="106"/>
        <v>7.9760149252748908E-2</v>
      </c>
      <c r="GP23" s="62">
        <f>+MEDIAN(DT23,DY23,ED23)</f>
        <v>14880</v>
      </c>
      <c r="GQ23" s="59">
        <f t="shared" ref="GQ23" si="179">GP23*$E23*$G23</f>
        <v>1636800</v>
      </c>
      <c r="GR23" s="62">
        <f t="shared" si="107"/>
        <v>1254.3612805815644</v>
      </c>
      <c r="GS23" s="63">
        <f t="shared" si="108"/>
        <v>8.4298473157363205E-2</v>
      </c>
      <c r="GT23" s="28" t="s">
        <v>171</v>
      </c>
    </row>
    <row r="24" spans="1:202" s="29" customFormat="1" ht="28.5" customHeight="1">
      <c r="A24" s="128" t="s">
        <v>206</v>
      </c>
      <c r="B24" s="69">
        <v>19</v>
      </c>
      <c r="C24" s="69" t="s">
        <v>34</v>
      </c>
      <c r="D24" s="71" t="s">
        <v>71</v>
      </c>
      <c r="E24" s="72">
        <v>53</v>
      </c>
      <c r="F24" s="75" t="s">
        <v>14</v>
      </c>
      <c r="G24" s="74">
        <v>1</v>
      </c>
      <c r="H24" s="89"/>
      <c r="I24" s="39"/>
      <c r="J24" s="39"/>
      <c r="K24" s="39"/>
      <c r="L24" s="39"/>
      <c r="M24" s="38"/>
      <c r="N24" s="18"/>
      <c r="O24" s="12">
        <f t="shared" si="109"/>
        <v>0</v>
      </c>
      <c r="P24" s="12">
        <f t="shared" si="110"/>
        <v>0</v>
      </c>
      <c r="Q24" s="12">
        <f t="shared" si="111"/>
        <v>0</v>
      </c>
      <c r="R24" s="12">
        <f t="shared" si="112"/>
        <v>0</v>
      </c>
      <c r="S24" s="12"/>
      <c r="T24" s="12">
        <f t="shared" si="113"/>
        <v>0</v>
      </c>
      <c r="U24" s="12">
        <f t="shared" si="114"/>
        <v>0</v>
      </c>
      <c r="V24" s="12">
        <f t="shared" si="115"/>
        <v>0</v>
      </c>
      <c r="W24" s="12">
        <f t="shared" si="116"/>
        <v>0</v>
      </c>
      <c r="X24" s="12"/>
      <c r="Y24" s="12">
        <f t="shared" si="117"/>
        <v>0</v>
      </c>
      <c r="Z24" s="12">
        <f t="shared" si="176"/>
        <v>0</v>
      </c>
      <c r="AA24" s="12">
        <f t="shared" si="177"/>
        <v>0</v>
      </c>
      <c r="AB24" s="12">
        <f t="shared" si="178"/>
        <v>0</v>
      </c>
      <c r="AC24" s="12"/>
      <c r="AD24" s="12">
        <f t="shared" si="121"/>
        <v>0</v>
      </c>
      <c r="AE24" s="12">
        <f t="shared" si="122"/>
        <v>0</v>
      </c>
      <c r="AF24" s="12">
        <f t="shared" si="123"/>
        <v>0</v>
      </c>
      <c r="AG24" s="12">
        <f t="shared" si="124"/>
        <v>0</v>
      </c>
      <c r="AH24" s="12">
        <v>18000</v>
      </c>
      <c r="AI24" s="12">
        <f t="shared" si="125"/>
        <v>3420</v>
      </c>
      <c r="AJ24" s="12">
        <f t="shared" si="126"/>
        <v>21420</v>
      </c>
      <c r="AK24" s="12">
        <f t="shared" si="127"/>
        <v>954000</v>
      </c>
      <c r="AL24" s="12">
        <f t="shared" si="128"/>
        <v>1135260</v>
      </c>
      <c r="AM24" s="12"/>
      <c r="AN24" s="12">
        <f t="shared" si="129"/>
        <v>0</v>
      </c>
      <c r="AO24" s="12">
        <f t="shared" si="130"/>
        <v>0</v>
      </c>
      <c r="AP24" s="12">
        <f t="shared" si="131"/>
        <v>0</v>
      </c>
      <c r="AQ24" s="12">
        <f t="shared" si="132"/>
        <v>0</v>
      </c>
      <c r="AR24" s="12"/>
      <c r="AS24" s="12">
        <f t="shared" si="133"/>
        <v>0</v>
      </c>
      <c r="AT24" s="12">
        <f t="shared" si="134"/>
        <v>0</v>
      </c>
      <c r="AU24" s="12">
        <f t="shared" si="135"/>
        <v>0</v>
      </c>
      <c r="AV24" s="12">
        <f t="shared" si="136"/>
        <v>0</v>
      </c>
      <c r="AW24" s="12"/>
      <c r="AX24" s="12">
        <f t="shared" si="137"/>
        <v>0</v>
      </c>
      <c r="AY24" s="12">
        <f t="shared" si="138"/>
        <v>0</v>
      </c>
      <c r="AZ24" s="12">
        <f t="shared" si="139"/>
        <v>0</v>
      </c>
      <c r="BA24" s="12">
        <f t="shared" si="140"/>
        <v>0</v>
      </c>
      <c r="BB24" s="12"/>
      <c r="BC24" s="12">
        <f t="shared" si="141"/>
        <v>0</v>
      </c>
      <c r="BD24" s="12">
        <f t="shared" si="142"/>
        <v>0</v>
      </c>
      <c r="BE24" s="12">
        <f t="shared" si="143"/>
        <v>0</v>
      </c>
      <c r="BF24" s="12">
        <f t="shared" si="144"/>
        <v>0</v>
      </c>
      <c r="BG24" s="12"/>
      <c r="BH24" s="12">
        <f t="shared" si="145"/>
        <v>0</v>
      </c>
      <c r="BI24" s="12">
        <f t="shared" si="146"/>
        <v>0</v>
      </c>
      <c r="BJ24" s="12">
        <f t="shared" si="147"/>
        <v>0</v>
      </c>
      <c r="BK24" s="12">
        <f t="shared" si="148"/>
        <v>0</v>
      </c>
      <c r="BL24" s="12"/>
      <c r="BM24" s="12">
        <v>0</v>
      </c>
      <c r="BN24" s="12">
        <v>0</v>
      </c>
      <c r="BO24" s="12">
        <v>0</v>
      </c>
      <c r="BP24" s="12">
        <v>0</v>
      </c>
      <c r="BQ24" s="12"/>
      <c r="BR24" s="12">
        <v>0</v>
      </c>
      <c r="BS24" s="12">
        <v>0</v>
      </c>
      <c r="BT24" s="12">
        <v>0</v>
      </c>
      <c r="BU24" s="12">
        <v>0</v>
      </c>
      <c r="BV24" s="12"/>
      <c r="BW24" s="12">
        <f t="shared" si="152"/>
        <v>0</v>
      </c>
      <c r="BX24" s="12">
        <f t="shared" si="153"/>
        <v>0</v>
      </c>
      <c r="BY24" s="12">
        <f t="shared" si="154"/>
        <v>0</v>
      </c>
      <c r="BZ24" s="12">
        <f t="shared" si="155"/>
        <v>0</v>
      </c>
      <c r="CA24" s="12"/>
      <c r="CB24" s="12">
        <f t="shared" si="156"/>
        <v>0</v>
      </c>
      <c r="CC24" s="12">
        <f t="shared" si="157"/>
        <v>0</v>
      </c>
      <c r="CD24" s="12">
        <f t="shared" si="158"/>
        <v>0</v>
      </c>
      <c r="CE24" s="12">
        <f t="shared" si="159"/>
        <v>0</v>
      </c>
      <c r="CF24" s="12"/>
      <c r="CG24" s="12"/>
      <c r="CH24" s="12"/>
      <c r="CI24" s="12"/>
      <c r="CJ24" s="12"/>
      <c r="CK24" s="12"/>
      <c r="CL24" s="12"/>
      <c r="CM24" s="12"/>
      <c r="CN24" s="12"/>
      <c r="CO24" s="12"/>
      <c r="CP24" s="12"/>
      <c r="CQ24" s="12"/>
      <c r="CR24" s="12"/>
      <c r="CS24" s="12"/>
      <c r="CT24" s="12"/>
      <c r="CU24" s="12">
        <v>26470.588235294119</v>
      </c>
      <c r="CV24" s="12">
        <f>+CU24*19%</f>
        <v>5029.4117647058829</v>
      </c>
      <c r="CW24" s="12">
        <f>+CU24+CV24</f>
        <v>31500</v>
      </c>
      <c r="CX24" s="12">
        <f>+CU24*$E24*$G24</f>
        <v>1402941.1764705882</v>
      </c>
      <c r="CY24" s="12">
        <f>+CW24*$E24*$G24</f>
        <v>1669500</v>
      </c>
      <c r="CZ24" s="12">
        <v>25210.084033613446</v>
      </c>
      <c r="DA24" s="12">
        <f>+CZ24*19%</f>
        <v>4789.9159663865548</v>
      </c>
      <c r="DB24" s="12">
        <f>+CZ24+DA24</f>
        <v>30000</v>
      </c>
      <c r="DC24" s="12">
        <f>+CZ24*$E24*$G24</f>
        <v>1336134.4537815126</v>
      </c>
      <c r="DD24" s="12">
        <f>+DB24*$E24*$G24</f>
        <v>1590000</v>
      </c>
      <c r="DE24" s="12"/>
      <c r="DF24" s="12">
        <f t="shared" si="160"/>
        <v>0</v>
      </c>
      <c r="DG24" s="12">
        <f t="shared" si="161"/>
        <v>0</v>
      </c>
      <c r="DH24" s="12">
        <f t="shared" si="162"/>
        <v>0</v>
      </c>
      <c r="DI24" s="12">
        <f t="shared" si="163"/>
        <v>0</v>
      </c>
      <c r="DJ24" s="12"/>
      <c r="DK24" s="12">
        <f t="shared" si="53"/>
        <v>0</v>
      </c>
      <c r="DL24" s="12">
        <f t="shared" si="164"/>
        <v>0</v>
      </c>
      <c r="DM24" s="12">
        <f t="shared" si="165"/>
        <v>0</v>
      </c>
      <c r="DN24" s="12">
        <f t="shared" si="166"/>
        <v>0</v>
      </c>
      <c r="DO24" s="12"/>
      <c r="DP24" s="12">
        <f t="shared" si="57"/>
        <v>0</v>
      </c>
      <c r="DQ24" s="12">
        <f t="shared" si="167"/>
        <v>0</v>
      </c>
      <c r="DR24" s="12">
        <f t="shared" si="168"/>
        <v>0</v>
      </c>
      <c r="DS24" s="12">
        <f t="shared" si="169"/>
        <v>0</v>
      </c>
      <c r="DT24" s="12"/>
      <c r="DU24" s="12">
        <f t="shared" si="61"/>
        <v>0</v>
      </c>
      <c r="DV24" s="12">
        <f t="shared" ref="DV24:DV56" si="180">+DT24+DU24</f>
        <v>0</v>
      </c>
      <c r="DW24" s="12">
        <f t="shared" ref="DW24:DW56" si="181">+DT24*$E24*$G24</f>
        <v>0</v>
      </c>
      <c r="DX24" s="12">
        <f t="shared" ref="DX24:DX56" si="182">+DV24*$E24*$G24</f>
        <v>0</v>
      </c>
      <c r="DY24" s="12"/>
      <c r="DZ24" s="12">
        <f t="shared" si="0"/>
        <v>0</v>
      </c>
      <c r="EA24" s="12">
        <f t="shared" si="65"/>
        <v>0</v>
      </c>
      <c r="EB24" s="12">
        <f t="shared" si="66"/>
        <v>0</v>
      </c>
      <c r="EC24" s="12">
        <f t="shared" si="67"/>
        <v>0</v>
      </c>
      <c r="ED24" s="12"/>
      <c r="EE24" s="12">
        <f t="shared" si="3"/>
        <v>0</v>
      </c>
      <c r="EF24" s="12">
        <f t="shared" si="68"/>
        <v>0</v>
      </c>
      <c r="EG24" s="12">
        <f t="shared" si="69"/>
        <v>0</v>
      </c>
      <c r="EH24" s="12">
        <f t="shared" si="70"/>
        <v>0</v>
      </c>
      <c r="EI24" s="12"/>
      <c r="EJ24" s="12">
        <f t="shared" si="7"/>
        <v>0</v>
      </c>
      <c r="EK24" s="12">
        <f t="shared" si="71"/>
        <v>0</v>
      </c>
      <c r="EL24" s="12">
        <f t="shared" si="72"/>
        <v>0</v>
      </c>
      <c r="EM24" s="12">
        <f t="shared" si="73"/>
        <v>0</v>
      </c>
      <c r="EN24" s="12"/>
      <c r="EO24" s="12">
        <f t="shared" si="11"/>
        <v>0</v>
      </c>
      <c r="EP24" s="12">
        <f t="shared" si="74"/>
        <v>0</v>
      </c>
      <c r="EQ24" s="12">
        <f t="shared" si="75"/>
        <v>0</v>
      </c>
      <c r="ER24" s="12">
        <f t="shared" si="76"/>
        <v>0</v>
      </c>
      <c r="ES24" s="12"/>
      <c r="ET24" s="12">
        <f t="shared" si="15"/>
        <v>0</v>
      </c>
      <c r="EU24" s="12">
        <f t="shared" si="77"/>
        <v>0</v>
      </c>
      <c r="EV24" s="12">
        <f t="shared" si="78"/>
        <v>0</v>
      </c>
      <c r="EW24" s="12">
        <f t="shared" si="79"/>
        <v>0</v>
      </c>
      <c r="EX24" s="12"/>
      <c r="EY24" s="12">
        <f t="shared" si="19"/>
        <v>0</v>
      </c>
      <c r="EZ24" s="12">
        <f t="shared" si="80"/>
        <v>0</v>
      </c>
      <c r="FA24" s="12">
        <f t="shared" si="81"/>
        <v>0</v>
      </c>
      <c r="FB24" s="12">
        <f t="shared" si="82"/>
        <v>0</v>
      </c>
      <c r="FC24" s="12"/>
      <c r="FD24" s="12">
        <f t="shared" si="23"/>
        <v>0</v>
      </c>
      <c r="FE24" s="12">
        <f t="shared" si="83"/>
        <v>0</v>
      </c>
      <c r="FF24" s="12">
        <f t="shared" si="84"/>
        <v>0</v>
      </c>
      <c r="FG24" s="12">
        <f t="shared" si="85"/>
        <v>0</v>
      </c>
      <c r="FH24" s="12"/>
      <c r="FI24" s="12">
        <f t="shared" si="27"/>
        <v>0</v>
      </c>
      <c r="FJ24" s="12">
        <f t="shared" si="86"/>
        <v>0</v>
      </c>
      <c r="FK24" s="12">
        <f t="shared" si="87"/>
        <v>0</v>
      </c>
      <c r="FL24" s="12">
        <f t="shared" si="88"/>
        <v>0</v>
      </c>
      <c r="FM24" s="12"/>
      <c r="FN24" s="12">
        <f t="shared" si="31"/>
        <v>0</v>
      </c>
      <c r="FO24" s="12">
        <f t="shared" si="89"/>
        <v>0</v>
      </c>
      <c r="FP24" s="12">
        <f t="shared" si="90"/>
        <v>0</v>
      </c>
      <c r="FQ24" s="12">
        <f t="shared" si="91"/>
        <v>0</v>
      </c>
      <c r="FR24" s="12"/>
      <c r="FS24" s="12">
        <f t="shared" si="35"/>
        <v>0</v>
      </c>
      <c r="FT24" s="12">
        <f t="shared" si="92"/>
        <v>0</v>
      </c>
      <c r="FU24" s="12">
        <f t="shared" si="93"/>
        <v>0</v>
      </c>
      <c r="FV24" s="12">
        <f t="shared" si="94"/>
        <v>0</v>
      </c>
      <c r="FW24" s="12"/>
      <c r="FX24" s="12">
        <f t="shared" si="39"/>
        <v>0</v>
      </c>
      <c r="FY24" s="12">
        <f t="shared" si="95"/>
        <v>0</v>
      </c>
      <c r="FZ24" s="12">
        <f t="shared" si="96"/>
        <v>0</v>
      </c>
      <c r="GA24" s="12">
        <f t="shared" si="97"/>
        <v>0</v>
      </c>
      <c r="GB24" s="12"/>
      <c r="GC24" s="12">
        <f t="shared" si="43"/>
        <v>0</v>
      </c>
      <c r="GD24" s="12">
        <f t="shared" si="98"/>
        <v>0</v>
      </c>
      <c r="GE24" s="12">
        <f t="shared" si="99"/>
        <v>0</v>
      </c>
      <c r="GF24" s="12">
        <f t="shared" si="100"/>
        <v>0</v>
      </c>
      <c r="GG24" s="12"/>
      <c r="GH24" s="12"/>
      <c r="GI24" s="12"/>
      <c r="GJ24" s="12"/>
      <c r="GK24" s="12"/>
      <c r="GL24" s="59">
        <f>+AVERAGE(AH24,CU24,CZ24)</f>
        <v>23226.890756302524</v>
      </c>
      <c r="GM24" s="59">
        <f t="shared" si="105"/>
        <v>1231025.2100840337</v>
      </c>
      <c r="GN24" s="59">
        <f>+_xlfn.STDEV.P(AH24,CU24,CZ24)</f>
        <v>3731.6223410516964</v>
      </c>
      <c r="GO24" s="63">
        <f t="shared" si="106"/>
        <v>0.16065957257060484</v>
      </c>
      <c r="GP24" s="62">
        <f>+MEDIAN(AH24,CU24,CZ24)</f>
        <v>25210.084033613446</v>
      </c>
      <c r="GQ24" s="62">
        <f t="shared" ref="GQ24" si="183">GP24*$E24*$G24</f>
        <v>1336134.4537815126</v>
      </c>
      <c r="GR24" s="62">
        <f t="shared" si="107"/>
        <v>3731.6223410516964</v>
      </c>
      <c r="GS24" s="63">
        <f t="shared" si="108"/>
        <v>0.14802101952838395</v>
      </c>
      <c r="GT24" s="28" t="s">
        <v>171</v>
      </c>
    </row>
    <row r="25" spans="1:202" s="29" customFormat="1" ht="30">
      <c r="A25" s="128" t="s">
        <v>206</v>
      </c>
      <c r="B25" s="69">
        <v>20</v>
      </c>
      <c r="C25" s="69" t="s">
        <v>40</v>
      </c>
      <c r="D25" s="71" t="s">
        <v>27</v>
      </c>
      <c r="E25" s="72">
        <v>6</v>
      </c>
      <c r="F25" s="75" t="s">
        <v>14</v>
      </c>
      <c r="G25" s="74">
        <v>2</v>
      </c>
      <c r="H25" s="89" t="s">
        <v>99</v>
      </c>
      <c r="I25" s="40">
        <f>51333.3333333333/1.19</f>
        <v>43137.254901960761</v>
      </c>
      <c r="J25" s="40">
        <f t="shared" ref="J25:J56" si="184">+I25*19%</f>
        <v>8196.0784313725453</v>
      </c>
      <c r="K25" s="40">
        <f t="shared" ref="K25:K56" si="185">+I25+J25</f>
        <v>51333.333333333307</v>
      </c>
      <c r="L25" s="40">
        <f t="shared" ref="L25:L56" si="186">+I25*$E25*$G25</f>
        <v>517647.05882352917</v>
      </c>
      <c r="M25" s="41">
        <f t="shared" ref="M25:M56" si="187">+K25*$E25*$G25</f>
        <v>615999.99999999965</v>
      </c>
      <c r="N25" s="18"/>
      <c r="O25" s="12">
        <v>0</v>
      </c>
      <c r="P25" s="12">
        <v>0</v>
      </c>
      <c r="Q25" s="12">
        <v>0</v>
      </c>
      <c r="R25" s="12">
        <v>0</v>
      </c>
      <c r="S25" s="12"/>
      <c r="T25" s="12">
        <v>0</v>
      </c>
      <c r="U25" s="12">
        <v>0</v>
      </c>
      <c r="V25" s="12">
        <v>0</v>
      </c>
      <c r="W25" s="12">
        <v>0</v>
      </c>
      <c r="X25" s="12"/>
      <c r="Y25" s="12">
        <v>0</v>
      </c>
      <c r="Z25" s="12">
        <v>0</v>
      </c>
      <c r="AA25" s="12">
        <v>0</v>
      </c>
      <c r="AB25" s="12">
        <v>0</v>
      </c>
      <c r="AC25" s="12"/>
      <c r="AD25" s="12">
        <v>0</v>
      </c>
      <c r="AE25" s="12">
        <v>0</v>
      </c>
      <c r="AF25" s="12">
        <v>0</v>
      </c>
      <c r="AG25" s="12">
        <v>0</v>
      </c>
      <c r="AH25" s="12"/>
      <c r="AI25" s="12">
        <v>0</v>
      </c>
      <c r="AJ25" s="12">
        <v>0</v>
      </c>
      <c r="AK25" s="12">
        <v>0</v>
      </c>
      <c r="AL25" s="12">
        <v>0</v>
      </c>
      <c r="AM25" s="12"/>
      <c r="AN25" s="12">
        <v>0</v>
      </c>
      <c r="AO25" s="12">
        <v>0</v>
      </c>
      <c r="AP25" s="12">
        <v>0</v>
      </c>
      <c r="AQ25" s="12">
        <v>0</v>
      </c>
      <c r="AR25" s="12"/>
      <c r="AS25" s="12">
        <v>0</v>
      </c>
      <c r="AT25" s="12">
        <v>0</v>
      </c>
      <c r="AU25" s="12">
        <v>0</v>
      </c>
      <c r="AV25" s="12">
        <v>0</v>
      </c>
      <c r="AW25" s="12"/>
      <c r="AX25" s="12"/>
      <c r="AY25" s="12"/>
      <c r="AZ25" s="12"/>
      <c r="BA25" s="12"/>
      <c r="BB25" s="12"/>
      <c r="BC25" s="12">
        <v>0</v>
      </c>
      <c r="BD25" s="12">
        <v>0</v>
      </c>
      <c r="BE25" s="12">
        <v>0</v>
      </c>
      <c r="BF25" s="12">
        <v>0</v>
      </c>
      <c r="BG25" s="12"/>
      <c r="BH25" s="12">
        <v>0</v>
      </c>
      <c r="BI25" s="12">
        <v>0</v>
      </c>
      <c r="BJ25" s="12">
        <v>0</v>
      </c>
      <c r="BK25" s="12">
        <v>0</v>
      </c>
      <c r="BL25" s="12"/>
      <c r="BM25" s="12">
        <v>0</v>
      </c>
      <c r="BN25" s="12">
        <v>0</v>
      </c>
      <c r="BO25" s="12">
        <v>0</v>
      </c>
      <c r="BP25" s="12">
        <v>0</v>
      </c>
      <c r="BQ25" s="12"/>
      <c r="BR25" s="12">
        <v>0</v>
      </c>
      <c r="BS25" s="12">
        <v>0</v>
      </c>
      <c r="BT25" s="12">
        <v>0</v>
      </c>
      <c r="BU25" s="12">
        <v>0</v>
      </c>
      <c r="BV25" s="12"/>
      <c r="BW25" s="12">
        <f t="shared" si="152"/>
        <v>0</v>
      </c>
      <c r="BX25" s="12">
        <f t="shared" si="153"/>
        <v>0</v>
      </c>
      <c r="BY25" s="12">
        <f t="shared" si="154"/>
        <v>0</v>
      </c>
      <c r="BZ25" s="12">
        <f t="shared" si="155"/>
        <v>0</v>
      </c>
      <c r="CA25" s="12"/>
      <c r="CB25" s="12">
        <f t="shared" si="156"/>
        <v>0</v>
      </c>
      <c r="CC25" s="12">
        <f t="shared" si="157"/>
        <v>0</v>
      </c>
      <c r="CD25" s="12">
        <f t="shared" si="158"/>
        <v>0</v>
      </c>
      <c r="CE25" s="12">
        <f t="shared" si="159"/>
        <v>0</v>
      </c>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f t="shared" si="160"/>
        <v>0</v>
      </c>
      <c r="DG25" s="12">
        <f t="shared" si="161"/>
        <v>0</v>
      </c>
      <c r="DH25" s="12">
        <f t="shared" si="162"/>
        <v>0</v>
      </c>
      <c r="DI25" s="12">
        <f t="shared" si="163"/>
        <v>0</v>
      </c>
      <c r="DJ25" s="12"/>
      <c r="DK25" s="12">
        <f t="shared" si="53"/>
        <v>0</v>
      </c>
      <c r="DL25" s="12">
        <f t="shared" si="164"/>
        <v>0</v>
      </c>
      <c r="DM25" s="12">
        <f t="shared" si="165"/>
        <v>0</v>
      </c>
      <c r="DN25" s="12">
        <f t="shared" si="166"/>
        <v>0</v>
      </c>
      <c r="DO25" s="12"/>
      <c r="DP25" s="12">
        <f t="shared" si="57"/>
        <v>0</v>
      </c>
      <c r="DQ25" s="12">
        <f t="shared" si="167"/>
        <v>0</v>
      </c>
      <c r="DR25" s="12">
        <f t="shared" si="168"/>
        <v>0</v>
      </c>
      <c r="DS25" s="12">
        <f t="shared" si="169"/>
        <v>0</v>
      </c>
      <c r="DT25" s="12"/>
      <c r="DU25" s="12">
        <f t="shared" si="61"/>
        <v>0</v>
      </c>
      <c r="DV25" s="12">
        <f t="shared" si="180"/>
        <v>0</v>
      </c>
      <c r="DW25" s="12">
        <f t="shared" si="181"/>
        <v>0</v>
      </c>
      <c r="DX25" s="12">
        <f t="shared" si="182"/>
        <v>0</v>
      </c>
      <c r="DY25" s="12"/>
      <c r="DZ25" s="12">
        <f t="shared" si="0"/>
        <v>0</v>
      </c>
      <c r="EA25" s="12">
        <f t="shared" si="65"/>
        <v>0</v>
      </c>
      <c r="EB25" s="12">
        <f t="shared" si="66"/>
        <v>0</v>
      </c>
      <c r="EC25" s="12">
        <f t="shared" si="67"/>
        <v>0</v>
      </c>
      <c r="ED25" s="12"/>
      <c r="EE25" s="12">
        <f t="shared" si="3"/>
        <v>0</v>
      </c>
      <c r="EF25" s="12">
        <f t="shared" si="68"/>
        <v>0</v>
      </c>
      <c r="EG25" s="12">
        <f t="shared" si="69"/>
        <v>0</v>
      </c>
      <c r="EH25" s="12">
        <f t="shared" si="70"/>
        <v>0</v>
      </c>
      <c r="EI25" s="12"/>
      <c r="EJ25" s="12">
        <f t="shared" si="7"/>
        <v>0</v>
      </c>
      <c r="EK25" s="12">
        <f t="shared" si="71"/>
        <v>0</v>
      </c>
      <c r="EL25" s="12">
        <f t="shared" si="72"/>
        <v>0</v>
      </c>
      <c r="EM25" s="12">
        <f t="shared" si="73"/>
        <v>0</v>
      </c>
      <c r="EN25" s="12"/>
      <c r="EO25" s="12">
        <f t="shared" si="11"/>
        <v>0</v>
      </c>
      <c r="EP25" s="12">
        <f t="shared" si="74"/>
        <v>0</v>
      </c>
      <c r="EQ25" s="12">
        <f t="shared" si="75"/>
        <v>0</v>
      </c>
      <c r="ER25" s="12">
        <f t="shared" si="76"/>
        <v>0</v>
      </c>
      <c r="ES25" s="12"/>
      <c r="ET25" s="12">
        <f t="shared" si="15"/>
        <v>0</v>
      </c>
      <c r="EU25" s="12">
        <f t="shared" si="77"/>
        <v>0</v>
      </c>
      <c r="EV25" s="12">
        <f t="shared" si="78"/>
        <v>0</v>
      </c>
      <c r="EW25" s="12">
        <f t="shared" si="79"/>
        <v>0</v>
      </c>
      <c r="EX25" s="12"/>
      <c r="EY25" s="12">
        <f t="shared" si="19"/>
        <v>0</v>
      </c>
      <c r="EZ25" s="12">
        <f t="shared" si="80"/>
        <v>0</v>
      </c>
      <c r="FA25" s="12">
        <f t="shared" si="81"/>
        <v>0</v>
      </c>
      <c r="FB25" s="12">
        <f t="shared" si="82"/>
        <v>0</v>
      </c>
      <c r="FC25" s="12"/>
      <c r="FD25" s="12">
        <f t="shared" si="23"/>
        <v>0</v>
      </c>
      <c r="FE25" s="12">
        <f t="shared" si="83"/>
        <v>0</v>
      </c>
      <c r="FF25" s="12">
        <f t="shared" si="84"/>
        <v>0</v>
      </c>
      <c r="FG25" s="12">
        <f t="shared" si="85"/>
        <v>0</v>
      </c>
      <c r="FH25" s="12"/>
      <c r="FI25" s="12">
        <f t="shared" si="27"/>
        <v>0</v>
      </c>
      <c r="FJ25" s="12">
        <f t="shared" si="86"/>
        <v>0</v>
      </c>
      <c r="FK25" s="12">
        <f t="shared" si="87"/>
        <v>0</v>
      </c>
      <c r="FL25" s="12">
        <f t="shared" si="88"/>
        <v>0</v>
      </c>
      <c r="FM25" s="12"/>
      <c r="FN25" s="12">
        <f t="shared" si="31"/>
        <v>0</v>
      </c>
      <c r="FO25" s="12">
        <f t="shared" si="89"/>
        <v>0</v>
      </c>
      <c r="FP25" s="12">
        <f t="shared" si="90"/>
        <v>0</v>
      </c>
      <c r="FQ25" s="12">
        <f t="shared" si="91"/>
        <v>0</v>
      </c>
      <c r="FR25" s="12"/>
      <c r="FS25" s="12">
        <f t="shared" si="35"/>
        <v>0</v>
      </c>
      <c r="FT25" s="12">
        <f t="shared" si="92"/>
        <v>0</v>
      </c>
      <c r="FU25" s="12">
        <f t="shared" si="93"/>
        <v>0</v>
      </c>
      <c r="FV25" s="12">
        <f t="shared" si="94"/>
        <v>0</v>
      </c>
      <c r="FW25" s="12"/>
      <c r="FX25" s="12">
        <f t="shared" si="39"/>
        <v>0</v>
      </c>
      <c r="FY25" s="12">
        <f t="shared" si="95"/>
        <v>0</v>
      </c>
      <c r="FZ25" s="12">
        <f t="shared" si="96"/>
        <v>0</v>
      </c>
      <c r="GA25" s="12">
        <f t="shared" si="97"/>
        <v>0</v>
      </c>
      <c r="GB25" s="12"/>
      <c r="GC25" s="12">
        <f t="shared" si="43"/>
        <v>0</v>
      </c>
      <c r="GD25" s="12">
        <f t="shared" si="98"/>
        <v>0</v>
      </c>
      <c r="GE25" s="12">
        <f t="shared" si="99"/>
        <v>0</v>
      </c>
      <c r="GF25" s="12">
        <f t="shared" si="100"/>
        <v>0</v>
      </c>
      <c r="GG25" s="12"/>
      <c r="GH25" s="12"/>
      <c r="GI25" s="12"/>
      <c r="GJ25" s="12"/>
      <c r="GK25" s="12"/>
      <c r="GL25" s="59">
        <f>+I25</f>
        <v>43137.254901960761</v>
      </c>
      <c r="GM25" s="59">
        <f t="shared" si="105"/>
        <v>517647.05882352917</v>
      </c>
      <c r="GN25" s="60">
        <f>STDEVP(AB25,W25,R25)</f>
        <v>0</v>
      </c>
      <c r="GO25" s="63"/>
      <c r="GP25" s="62">
        <f>+I25</f>
        <v>43137.254901960761</v>
      </c>
      <c r="GQ25" s="62">
        <f>+GP25*$E25*$G25</f>
        <v>517647.05882352917</v>
      </c>
      <c r="GR25" s="62">
        <f>STDEVP(V25,AA25,AF25)</f>
        <v>0</v>
      </c>
      <c r="GS25" s="63"/>
      <c r="GT25" s="28" t="s">
        <v>121</v>
      </c>
    </row>
    <row r="26" spans="1:202" s="29" customFormat="1" ht="32">
      <c r="A26" s="128" t="s">
        <v>206</v>
      </c>
      <c r="B26" s="69">
        <v>21</v>
      </c>
      <c r="C26" s="69" t="s">
        <v>41</v>
      </c>
      <c r="D26" s="71" t="s">
        <v>72</v>
      </c>
      <c r="E26" s="72">
        <v>1</v>
      </c>
      <c r="F26" s="84" t="s">
        <v>14</v>
      </c>
      <c r="G26" s="74">
        <v>1</v>
      </c>
      <c r="H26" s="89" t="s">
        <v>33</v>
      </c>
      <c r="I26" s="40">
        <f>275083.35/1.19</f>
        <v>231162.47899159664</v>
      </c>
      <c r="J26" s="40">
        <f t="shared" si="184"/>
        <v>43920.871008403359</v>
      </c>
      <c r="K26" s="40">
        <f t="shared" si="185"/>
        <v>275083.34999999998</v>
      </c>
      <c r="L26" s="40">
        <f t="shared" si="186"/>
        <v>231162.47899159664</v>
      </c>
      <c r="M26" s="41">
        <f t="shared" si="187"/>
        <v>275083.34999999998</v>
      </c>
      <c r="N26" s="18"/>
      <c r="O26" s="17">
        <v>0</v>
      </c>
      <c r="P26" s="17">
        <v>0</v>
      </c>
      <c r="Q26" s="12">
        <v>0</v>
      </c>
      <c r="R26" s="17">
        <v>0</v>
      </c>
      <c r="S26" s="12"/>
      <c r="T26" s="12">
        <v>0</v>
      </c>
      <c r="U26" s="12">
        <v>0</v>
      </c>
      <c r="V26" s="12">
        <v>0</v>
      </c>
      <c r="W26" s="12">
        <v>0</v>
      </c>
      <c r="X26" s="12"/>
      <c r="Y26" s="12">
        <v>0</v>
      </c>
      <c r="Z26" s="12">
        <v>0</v>
      </c>
      <c r="AA26" s="12">
        <v>0</v>
      </c>
      <c r="AB26" s="12">
        <v>0</v>
      </c>
      <c r="AC26" s="12"/>
      <c r="AD26" s="12">
        <v>0</v>
      </c>
      <c r="AE26" s="12">
        <v>0</v>
      </c>
      <c r="AF26" s="12">
        <v>0</v>
      </c>
      <c r="AG26" s="12">
        <v>0</v>
      </c>
      <c r="AH26" s="12"/>
      <c r="AI26" s="12">
        <v>0</v>
      </c>
      <c r="AJ26" s="12">
        <v>0</v>
      </c>
      <c r="AK26" s="12">
        <v>0</v>
      </c>
      <c r="AL26" s="12">
        <v>0</v>
      </c>
      <c r="AM26" s="12"/>
      <c r="AN26" s="12">
        <v>0</v>
      </c>
      <c r="AO26" s="12">
        <v>0</v>
      </c>
      <c r="AP26" s="12">
        <v>0</v>
      </c>
      <c r="AQ26" s="12">
        <v>0</v>
      </c>
      <c r="AR26" s="12"/>
      <c r="AS26" s="12">
        <v>0</v>
      </c>
      <c r="AT26" s="12">
        <v>0</v>
      </c>
      <c r="AU26" s="12">
        <v>0</v>
      </c>
      <c r="AV26" s="12">
        <v>0</v>
      </c>
      <c r="AW26" s="12"/>
      <c r="AX26" s="12"/>
      <c r="AY26" s="12"/>
      <c r="AZ26" s="12"/>
      <c r="BA26" s="12"/>
      <c r="BB26" s="12"/>
      <c r="BC26" s="12">
        <v>0</v>
      </c>
      <c r="BD26" s="12">
        <v>0</v>
      </c>
      <c r="BE26" s="12">
        <v>0</v>
      </c>
      <c r="BF26" s="12">
        <v>0</v>
      </c>
      <c r="BG26" s="12"/>
      <c r="BH26" s="12">
        <v>0</v>
      </c>
      <c r="BI26" s="12">
        <v>0</v>
      </c>
      <c r="BJ26" s="12">
        <v>0</v>
      </c>
      <c r="BK26" s="12">
        <v>0</v>
      </c>
      <c r="BL26" s="12"/>
      <c r="BM26" s="12">
        <v>0</v>
      </c>
      <c r="BN26" s="12">
        <v>0</v>
      </c>
      <c r="BO26" s="12">
        <v>0</v>
      </c>
      <c r="BP26" s="12">
        <v>0</v>
      </c>
      <c r="BQ26" s="12"/>
      <c r="BR26" s="12">
        <v>0</v>
      </c>
      <c r="BS26" s="12">
        <v>0</v>
      </c>
      <c r="BT26" s="12">
        <v>0</v>
      </c>
      <c r="BU26" s="12">
        <v>0</v>
      </c>
      <c r="BV26" s="12">
        <v>4500</v>
      </c>
      <c r="BW26" s="12">
        <f t="shared" si="152"/>
        <v>855</v>
      </c>
      <c r="BX26" s="12">
        <f t="shared" si="153"/>
        <v>5355</v>
      </c>
      <c r="BY26" s="12">
        <f t="shared" si="154"/>
        <v>4500</v>
      </c>
      <c r="BZ26" s="12">
        <f t="shared" si="155"/>
        <v>5355</v>
      </c>
      <c r="CA26" s="12"/>
      <c r="CB26" s="12">
        <f t="shared" si="156"/>
        <v>0</v>
      </c>
      <c r="CC26" s="12">
        <f t="shared" si="157"/>
        <v>0</v>
      </c>
      <c r="CD26" s="12">
        <f t="shared" si="158"/>
        <v>0</v>
      </c>
      <c r="CE26" s="12">
        <f t="shared" si="159"/>
        <v>0</v>
      </c>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f t="shared" si="160"/>
        <v>0</v>
      </c>
      <c r="DG26" s="12">
        <f t="shared" si="161"/>
        <v>0</v>
      </c>
      <c r="DH26" s="12">
        <f t="shared" si="162"/>
        <v>0</v>
      </c>
      <c r="DI26" s="12">
        <f t="shared" si="163"/>
        <v>0</v>
      </c>
      <c r="DJ26" s="12"/>
      <c r="DK26" s="12">
        <f t="shared" si="53"/>
        <v>0</v>
      </c>
      <c r="DL26" s="12">
        <f t="shared" si="164"/>
        <v>0</v>
      </c>
      <c r="DM26" s="12">
        <f t="shared" si="165"/>
        <v>0</v>
      </c>
      <c r="DN26" s="12">
        <f t="shared" si="166"/>
        <v>0</v>
      </c>
      <c r="DO26" s="12"/>
      <c r="DP26" s="12">
        <f t="shared" si="57"/>
        <v>0</v>
      </c>
      <c r="DQ26" s="12">
        <f t="shared" si="167"/>
        <v>0</v>
      </c>
      <c r="DR26" s="12">
        <f t="shared" si="168"/>
        <v>0</v>
      </c>
      <c r="DS26" s="12">
        <f t="shared" si="169"/>
        <v>0</v>
      </c>
      <c r="DT26" s="12"/>
      <c r="DU26" s="12">
        <f t="shared" si="61"/>
        <v>0</v>
      </c>
      <c r="DV26" s="12">
        <f t="shared" si="180"/>
        <v>0</v>
      </c>
      <c r="DW26" s="12">
        <f t="shared" si="181"/>
        <v>0</v>
      </c>
      <c r="DX26" s="12">
        <f t="shared" si="182"/>
        <v>0</v>
      </c>
      <c r="DY26" s="12"/>
      <c r="DZ26" s="12">
        <f t="shared" si="0"/>
        <v>0</v>
      </c>
      <c r="EA26" s="12">
        <f t="shared" si="65"/>
        <v>0</v>
      </c>
      <c r="EB26" s="12">
        <f t="shared" si="66"/>
        <v>0</v>
      </c>
      <c r="EC26" s="12">
        <f t="shared" si="67"/>
        <v>0</v>
      </c>
      <c r="ED26" s="12"/>
      <c r="EE26" s="12">
        <f t="shared" si="3"/>
        <v>0</v>
      </c>
      <c r="EF26" s="12">
        <f t="shared" si="68"/>
        <v>0</v>
      </c>
      <c r="EG26" s="12">
        <f t="shared" si="69"/>
        <v>0</v>
      </c>
      <c r="EH26" s="12">
        <f t="shared" si="70"/>
        <v>0</v>
      </c>
      <c r="EI26" s="12"/>
      <c r="EJ26" s="12">
        <f t="shared" si="7"/>
        <v>0</v>
      </c>
      <c r="EK26" s="12">
        <f t="shared" si="71"/>
        <v>0</v>
      </c>
      <c r="EL26" s="12">
        <f t="shared" si="72"/>
        <v>0</v>
      </c>
      <c r="EM26" s="12">
        <f t="shared" si="73"/>
        <v>0</v>
      </c>
      <c r="EN26" s="12"/>
      <c r="EO26" s="12">
        <f t="shared" si="11"/>
        <v>0</v>
      </c>
      <c r="EP26" s="12">
        <f t="shared" si="74"/>
        <v>0</v>
      </c>
      <c r="EQ26" s="12">
        <f t="shared" si="75"/>
        <v>0</v>
      </c>
      <c r="ER26" s="12">
        <f t="shared" si="76"/>
        <v>0</v>
      </c>
      <c r="ES26" s="12"/>
      <c r="ET26" s="12">
        <f t="shared" si="15"/>
        <v>0</v>
      </c>
      <c r="EU26" s="12">
        <f t="shared" si="77"/>
        <v>0</v>
      </c>
      <c r="EV26" s="12">
        <f t="shared" si="78"/>
        <v>0</v>
      </c>
      <c r="EW26" s="12">
        <f t="shared" si="79"/>
        <v>0</v>
      </c>
      <c r="EX26" s="12"/>
      <c r="EY26" s="12">
        <f t="shared" si="19"/>
        <v>0</v>
      </c>
      <c r="EZ26" s="12">
        <f t="shared" si="80"/>
        <v>0</v>
      </c>
      <c r="FA26" s="12">
        <f t="shared" si="81"/>
        <v>0</v>
      </c>
      <c r="FB26" s="12">
        <f t="shared" si="82"/>
        <v>0</v>
      </c>
      <c r="FC26" s="12"/>
      <c r="FD26" s="12">
        <f t="shared" si="23"/>
        <v>0</v>
      </c>
      <c r="FE26" s="12">
        <f t="shared" si="83"/>
        <v>0</v>
      </c>
      <c r="FF26" s="12">
        <f t="shared" si="84"/>
        <v>0</v>
      </c>
      <c r="FG26" s="12">
        <f t="shared" si="85"/>
        <v>0</v>
      </c>
      <c r="FH26" s="12"/>
      <c r="FI26" s="12">
        <f t="shared" si="27"/>
        <v>0</v>
      </c>
      <c r="FJ26" s="12">
        <f t="shared" si="86"/>
        <v>0</v>
      </c>
      <c r="FK26" s="12">
        <f t="shared" si="87"/>
        <v>0</v>
      </c>
      <c r="FL26" s="12">
        <f t="shared" si="88"/>
        <v>0</v>
      </c>
      <c r="FM26" s="12"/>
      <c r="FN26" s="12">
        <f t="shared" si="31"/>
        <v>0</v>
      </c>
      <c r="FO26" s="12">
        <f t="shared" si="89"/>
        <v>0</v>
      </c>
      <c r="FP26" s="12">
        <f t="shared" si="90"/>
        <v>0</v>
      </c>
      <c r="FQ26" s="12">
        <f t="shared" si="91"/>
        <v>0</v>
      </c>
      <c r="FR26" s="12"/>
      <c r="FS26" s="12">
        <f t="shared" si="35"/>
        <v>0</v>
      </c>
      <c r="FT26" s="12">
        <f t="shared" si="92"/>
        <v>0</v>
      </c>
      <c r="FU26" s="12">
        <f t="shared" si="93"/>
        <v>0</v>
      </c>
      <c r="FV26" s="12">
        <f t="shared" si="94"/>
        <v>0</v>
      </c>
      <c r="FW26" s="12"/>
      <c r="FX26" s="12">
        <f t="shared" si="39"/>
        <v>0</v>
      </c>
      <c r="FY26" s="12">
        <f t="shared" si="95"/>
        <v>0</v>
      </c>
      <c r="FZ26" s="12">
        <f t="shared" si="96"/>
        <v>0</v>
      </c>
      <c r="GA26" s="12">
        <f t="shared" si="97"/>
        <v>0</v>
      </c>
      <c r="GB26" s="12"/>
      <c r="GC26" s="12">
        <f t="shared" si="43"/>
        <v>0</v>
      </c>
      <c r="GD26" s="12">
        <f t="shared" si="98"/>
        <v>0</v>
      </c>
      <c r="GE26" s="12">
        <f t="shared" si="99"/>
        <v>0</v>
      </c>
      <c r="GF26" s="12">
        <f t="shared" si="100"/>
        <v>0</v>
      </c>
      <c r="GG26" s="12"/>
      <c r="GH26" s="12"/>
      <c r="GI26" s="12"/>
      <c r="GJ26" s="12"/>
      <c r="GK26" s="12"/>
      <c r="GL26" s="59">
        <f>+I26</f>
        <v>231162.47899159664</v>
      </c>
      <c r="GM26" s="59">
        <f t="shared" si="105"/>
        <v>231162.47899159664</v>
      </c>
      <c r="GN26" s="60">
        <f>STDEVP(AB26,W26,R26)</f>
        <v>0</v>
      </c>
      <c r="GO26" s="63"/>
      <c r="GP26" s="62">
        <f>+I26</f>
        <v>231162.47899159664</v>
      </c>
      <c r="GQ26" s="62">
        <f>+GP26*$E26*$G26</f>
        <v>231162.47899159664</v>
      </c>
      <c r="GR26" s="62">
        <f>STDEVP(V26,AA26,AF26)</f>
        <v>0</v>
      </c>
      <c r="GS26" s="63"/>
      <c r="GT26" s="28" t="s">
        <v>121</v>
      </c>
    </row>
    <row r="27" spans="1:202" s="29" customFormat="1" ht="32">
      <c r="A27" s="128" t="s">
        <v>206</v>
      </c>
      <c r="B27" s="69">
        <v>22</v>
      </c>
      <c r="C27" s="69" t="s">
        <v>42</v>
      </c>
      <c r="D27" s="71" t="s">
        <v>73</v>
      </c>
      <c r="E27" s="72">
        <v>53</v>
      </c>
      <c r="F27" s="84" t="s">
        <v>14</v>
      </c>
      <c r="G27" s="74">
        <v>1</v>
      </c>
      <c r="H27" s="74"/>
      <c r="I27" s="26"/>
      <c r="J27" s="26"/>
      <c r="K27" s="26"/>
      <c r="L27" s="26"/>
      <c r="M27" s="26"/>
      <c r="N27" s="18"/>
      <c r="O27" s="12">
        <f t="shared" ref="O27:O49" si="188">+N27*0.19</f>
        <v>0</v>
      </c>
      <c r="P27" s="12">
        <f t="shared" ref="P27:P49" si="189">+N27+O27</f>
        <v>0</v>
      </c>
      <c r="Q27" s="12">
        <f t="shared" ref="Q27:Q49" si="190">+N27*$E27*$G27</f>
        <v>0</v>
      </c>
      <c r="R27" s="12">
        <f t="shared" ref="R27:R49" si="191">+P27*$E27*$G27</f>
        <v>0</v>
      </c>
      <c r="S27" s="12"/>
      <c r="T27" s="12">
        <f t="shared" ref="T27:T49" si="192">+S27*0.19</f>
        <v>0</v>
      </c>
      <c r="U27" s="12">
        <f t="shared" ref="U27:U49" si="193">+S27+T27</f>
        <v>0</v>
      </c>
      <c r="V27" s="12">
        <f t="shared" ref="V27:V49" si="194">+S27*$E27*$G27</f>
        <v>0</v>
      </c>
      <c r="W27" s="12">
        <f t="shared" ref="W27:W49" si="195">+U27*$E27*$G27</f>
        <v>0</v>
      </c>
      <c r="X27" s="12"/>
      <c r="Y27" s="12">
        <f t="shared" ref="Y27:Y31" si="196">+X27*0.19</f>
        <v>0</v>
      </c>
      <c r="Z27" s="12">
        <f t="shared" ref="Z27:Z31" si="197">+X27+Y27</f>
        <v>0</v>
      </c>
      <c r="AA27" s="12">
        <f t="shared" ref="AA27:AA31" si="198">+X27*$E27*$G27</f>
        <v>0</v>
      </c>
      <c r="AB27" s="12">
        <f t="shared" ref="AB27:AB31" si="199">+Z27*$E27*$G27</f>
        <v>0</v>
      </c>
      <c r="AC27" s="12"/>
      <c r="AD27" s="12">
        <f t="shared" ref="AD27:AD49" si="200">+AC27*0.19</f>
        <v>0</v>
      </c>
      <c r="AE27" s="12">
        <f t="shared" ref="AE27:AE49" si="201">+AC27+AD27</f>
        <v>0</v>
      </c>
      <c r="AF27" s="12">
        <f t="shared" ref="AF27:AF49" si="202">+AC27*$E27*$G27</f>
        <v>0</v>
      </c>
      <c r="AG27" s="12">
        <f t="shared" ref="AG27:AG49" si="203">+AE27*$E27*$G27</f>
        <v>0</v>
      </c>
      <c r="AH27" s="12">
        <v>25000</v>
      </c>
      <c r="AI27" s="12">
        <f t="shared" ref="AI27:AI49" si="204">+AH27*0.19</f>
        <v>4750</v>
      </c>
      <c r="AJ27" s="12">
        <f t="shared" ref="AJ27:AJ49" si="205">+AH27+AI27</f>
        <v>29750</v>
      </c>
      <c r="AK27" s="12">
        <f t="shared" ref="AK27:AK49" si="206">+AH27*$E27*$G27</f>
        <v>1325000</v>
      </c>
      <c r="AL27" s="12">
        <f t="shared" ref="AL27:AL49" si="207">+AJ27*$E27*$G27</f>
        <v>1576750</v>
      </c>
      <c r="AM27" s="12">
        <v>10000</v>
      </c>
      <c r="AN27" s="12">
        <f t="shared" ref="AN27:AN49" si="208">+AM27*0.19</f>
        <v>1900</v>
      </c>
      <c r="AO27" s="12">
        <f t="shared" ref="AO27:AO49" si="209">+AM27+AN27</f>
        <v>11900</v>
      </c>
      <c r="AP27" s="12">
        <f t="shared" ref="AP27:AP49" si="210">+AM27*$E27*$G27</f>
        <v>530000</v>
      </c>
      <c r="AQ27" s="12">
        <f t="shared" ref="AQ27:AQ49" si="211">+AO27*$E27*$G27</f>
        <v>630700</v>
      </c>
      <c r="AR27" s="12"/>
      <c r="AS27" s="12">
        <f t="shared" ref="AS27:AS49" si="212">+AR27*0.19</f>
        <v>0</v>
      </c>
      <c r="AT27" s="12">
        <f t="shared" ref="AT27:AT49" si="213">+AR27+AS27</f>
        <v>0</v>
      </c>
      <c r="AU27" s="12">
        <f t="shared" ref="AU27:AU49" si="214">+AR27*$E27*$G27</f>
        <v>0</v>
      </c>
      <c r="AV27" s="12">
        <f t="shared" ref="AV27:AV49" si="215">+AT27*$E27*$G27</f>
        <v>0</v>
      </c>
      <c r="AW27" s="12"/>
      <c r="AX27" s="12">
        <f t="shared" ref="AX27:AX49" si="216">+AW27*0.19</f>
        <v>0</v>
      </c>
      <c r="AY27" s="12">
        <f t="shared" ref="AY27:AY49" si="217">+AW27+AX27</f>
        <v>0</v>
      </c>
      <c r="AZ27" s="12">
        <f t="shared" ref="AZ27:AZ49" si="218">+AW27*$E27*$G27</f>
        <v>0</v>
      </c>
      <c r="BA27" s="12">
        <f t="shared" ref="BA27:BA49" si="219">+AY27*$E27*$G27</f>
        <v>0</v>
      </c>
      <c r="BB27" s="12"/>
      <c r="BC27" s="12">
        <f t="shared" ref="BC27:BC35" si="220">+BB27*0.19</f>
        <v>0</v>
      </c>
      <c r="BD27" s="12">
        <f t="shared" ref="BD27:BD35" si="221">+BB27+BC27</f>
        <v>0</v>
      </c>
      <c r="BE27" s="12">
        <f t="shared" ref="BE27:BE35" si="222">+BB27*$E27*$G27</f>
        <v>0</v>
      </c>
      <c r="BF27" s="12">
        <f t="shared" ref="BF27:BF35" si="223">+BD27*$E27*$G27</f>
        <v>0</v>
      </c>
      <c r="BG27" s="12"/>
      <c r="BH27" s="12">
        <f t="shared" ref="BH27:BH35" si="224">+BG27*0.19</f>
        <v>0</v>
      </c>
      <c r="BI27" s="12">
        <f t="shared" ref="BI27:BI35" si="225">+BG27+BH27</f>
        <v>0</v>
      </c>
      <c r="BJ27" s="12">
        <f t="shared" ref="BJ27:BJ35" si="226">+BG27*$E27*$G27</f>
        <v>0</v>
      </c>
      <c r="BK27" s="12">
        <f t="shared" ref="BK27:BK35" si="227">+BI27*$E27*$G27</f>
        <v>0</v>
      </c>
      <c r="BL27" s="12"/>
      <c r="BM27" s="12">
        <v>0</v>
      </c>
      <c r="BN27" s="12">
        <v>0</v>
      </c>
      <c r="BO27" s="12">
        <v>0</v>
      </c>
      <c r="BP27" s="12">
        <v>0</v>
      </c>
      <c r="BQ27" s="12"/>
      <c r="BR27" s="12">
        <v>0</v>
      </c>
      <c r="BS27" s="12">
        <v>0</v>
      </c>
      <c r="BT27" s="12">
        <v>0</v>
      </c>
      <c r="BU27" s="12">
        <v>0</v>
      </c>
      <c r="BV27" s="12"/>
      <c r="BW27" s="12">
        <f t="shared" si="152"/>
        <v>0</v>
      </c>
      <c r="BX27" s="12">
        <f t="shared" si="153"/>
        <v>0</v>
      </c>
      <c r="BY27" s="12">
        <f t="shared" si="154"/>
        <v>0</v>
      </c>
      <c r="BZ27" s="12">
        <f t="shared" si="155"/>
        <v>0</v>
      </c>
      <c r="CA27" s="12"/>
      <c r="CB27" s="12">
        <f t="shared" si="156"/>
        <v>0</v>
      </c>
      <c r="CC27" s="12">
        <f t="shared" si="157"/>
        <v>0</v>
      </c>
      <c r="CD27" s="12">
        <f t="shared" si="158"/>
        <v>0</v>
      </c>
      <c r="CE27" s="12">
        <f t="shared" si="159"/>
        <v>0</v>
      </c>
      <c r="CF27" s="12"/>
      <c r="CG27" s="12"/>
      <c r="CH27" s="12"/>
      <c r="CI27" s="12"/>
      <c r="CJ27" s="12"/>
      <c r="CK27" s="12"/>
      <c r="CL27" s="12"/>
      <c r="CM27" s="12"/>
      <c r="CN27" s="12"/>
      <c r="CO27" s="12"/>
      <c r="CP27" s="12"/>
      <c r="CQ27" s="12"/>
      <c r="CR27" s="12"/>
      <c r="CS27" s="12"/>
      <c r="CT27" s="12"/>
      <c r="CU27" s="12">
        <v>45378</v>
      </c>
      <c r="CV27" s="12">
        <f t="shared" ref="CV27" si="228">+CU27*0.19</f>
        <v>8621.82</v>
      </c>
      <c r="CW27" s="12">
        <f t="shared" ref="CW27" si="229">+CU27+CV27</f>
        <v>53999.82</v>
      </c>
      <c r="CX27" s="12">
        <f t="shared" ref="CX27" si="230">+CU27*$E27*$G27</f>
        <v>2405034</v>
      </c>
      <c r="CY27" s="12">
        <f t="shared" ref="CY27" si="231">+CW27*$E27*$G27</f>
        <v>2861990.46</v>
      </c>
      <c r="CZ27" s="12"/>
      <c r="DA27" s="12"/>
      <c r="DB27" s="12"/>
      <c r="DC27" s="12"/>
      <c r="DD27" s="12"/>
      <c r="DE27" s="12"/>
      <c r="DF27" s="12">
        <f t="shared" si="160"/>
        <v>0</v>
      </c>
      <c r="DG27" s="12">
        <f t="shared" si="161"/>
        <v>0</v>
      </c>
      <c r="DH27" s="12">
        <f t="shared" si="162"/>
        <v>0</v>
      </c>
      <c r="DI27" s="12">
        <f t="shared" si="163"/>
        <v>0</v>
      </c>
      <c r="DJ27" s="12"/>
      <c r="DK27" s="12">
        <f t="shared" si="53"/>
        <v>0</v>
      </c>
      <c r="DL27" s="12">
        <f t="shared" si="164"/>
        <v>0</v>
      </c>
      <c r="DM27" s="12">
        <f t="shared" si="165"/>
        <v>0</v>
      </c>
      <c r="DN27" s="12">
        <f t="shared" si="166"/>
        <v>0</v>
      </c>
      <c r="DO27" s="12"/>
      <c r="DP27" s="12">
        <f t="shared" si="57"/>
        <v>0</v>
      </c>
      <c r="DQ27" s="12">
        <f t="shared" si="167"/>
        <v>0</v>
      </c>
      <c r="DR27" s="12">
        <f t="shared" si="168"/>
        <v>0</v>
      </c>
      <c r="DS27" s="12">
        <f t="shared" si="169"/>
        <v>0</v>
      </c>
      <c r="DT27" s="12"/>
      <c r="DU27" s="12">
        <f t="shared" si="61"/>
        <v>0</v>
      </c>
      <c r="DV27" s="12">
        <f t="shared" si="180"/>
        <v>0</v>
      </c>
      <c r="DW27" s="12">
        <f t="shared" si="181"/>
        <v>0</v>
      </c>
      <c r="DX27" s="12">
        <f t="shared" si="182"/>
        <v>0</v>
      </c>
      <c r="DY27" s="12"/>
      <c r="DZ27" s="12">
        <f t="shared" si="0"/>
        <v>0</v>
      </c>
      <c r="EA27" s="12">
        <f t="shared" si="65"/>
        <v>0</v>
      </c>
      <c r="EB27" s="12">
        <f t="shared" si="66"/>
        <v>0</v>
      </c>
      <c r="EC27" s="12">
        <f t="shared" si="67"/>
        <v>0</v>
      </c>
      <c r="ED27" s="12"/>
      <c r="EE27" s="12">
        <f t="shared" si="3"/>
        <v>0</v>
      </c>
      <c r="EF27" s="12">
        <f t="shared" si="68"/>
        <v>0</v>
      </c>
      <c r="EG27" s="12">
        <f t="shared" si="69"/>
        <v>0</v>
      </c>
      <c r="EH27" s="12">
        <f t="shared" si="70"/>
        <v>0</v>
      </c>
      <c r="EI27" s="12"/>
      <c r="EJ27" s="12">
        <f t="shared" si="7"/>
        <v>0</v>
      </c>
      <c r="EK27" s="12">
        <f t="shared" si="71"/>
        <v>0</v>
      </c>
      <c r="EL27" s="12">
        <f t="shared" si="72"/>
        <v>0</v>
      </c>
      <c r="EM27" s="12">
        <f t="shared" si="73"/>
        <v>0</v>
      </c>
      <c r="EN27" s="12"/>
      <c r="EO27" s="12">
        <f t="shared" si="11"/>
        <v>0</v>
      </c>
      <c r="EP27" s="12">
        <f t="shared" si="74"/>
        <v>0</v>
      </c>
      <c r="EQ27" s="12">
        <f t="shared" si="75"/>
        <v>0</v>
      </c>
      <c r="ER27" s="12">
        <f t="shared" si="76"/>
        <v>0</v>
      </c>
      <c r="ES27" s="12"/>
      <c r="ET27" s="12">
        <f t="shared" si="15"/>
        <v>0</v>
      </c>
      <c r="EU27" s="12">
        <f t="shared" si="77"/>
        <v>0</v>
      </c>
      <c r="EV27" s="12">
        <f t="shared" si="78"/>
        <v>0</v>
      </c>
      <c r="EW27" s="12">
        <f t="shared" si="79"/>
        <v>0</v>
      </c>
      <c r="EX27" s="12"/>
      <c r="EY27" s="12">
        <f t="shared" si="19"/>
        <v>0</v>
      </c>
      <c r="EZ27" s="12">
        <f t="shared" si="80"/>
        <v>0</v>
      </c>
      <c r="FA27" s="12">
        <f t="shared" si="81"/>
        <v>0</v>
      </c>
      <c r="FB27" s="12">
        <f t="shared" si="82"/>
        <v>0</v>
      </c>
      <c r="FC27" s="12"/>
      <c r="FD27" s="12">
        <f t="shared" si="23"/>
        <v>0</v>
      </c>
      <c r="FE27" s="12">
        <f t="shared" si="83"/>
        <v>0</v>
      </c>
      <c r="FF27" s="12">
        <f t="shared" si="84"/>
        <v>0</v>
      </c>
      <c r="FG27" s="12">
        <f t="shared" si="85"/>
        <v>0</v>
      </c>
      <c r="FH27" s="12"/>
      <c r="FI27" s="12">
        <f t="shared" si="27"/>
        <v>0</v>
      </c>
      <c r="FJ27" s="12">
        <f t="shared" si="86"/>
        <v>0</v>
      </c>
      <c r="FK27" s="12">
        <f t="shared" si="87"/>
        <v>0</v>
      </c>
      <c r="FL27" s="12">
        <f t="shared" si="88"/>
        <v>0</v>
      </c>
      <c r="FM27" s="12"/>
      <c r="FN27" s="12">
        <f t="shared" si="31"/>
        <v>0</v>
      </c>
      <c r="FO27" s="12">
        <f t="shared" si="89"/>
        <v>0</v>
      </c>
      <c r="FP27" s="12">
        <f t="shared" si="90"/>
        <v>0</v>
      </c>
      <c r="FQ27" s="12">
        <f t="shared" si="91"/>
        <v>0</v>
      </c>
      <c r="FR27" s="12"/>
      <c r="FS27" s="12">
        <f t="shared" si="35"/>
        <v>0</v>
      </c>
      <c r="FT27" s="12">
        <f t="shared" si="92"/>
        <v>0</v>
      </c>
      <c r="FU27" s="12">
        <f t="shared" si="93"/>
        <v>0</v>
      </c>
      <c r="FV27" s="12">
        <f t="shared" si="94"/>
        <v>0</v>
      </c>
      <c r="FW27" s="12"/>
      <c r="FX27" s="12">
        <f t="shared" si="39"/>
        <v>0</v>
      </c>
      <c r="FY27" s="12">
        <f t="shared" si="95"/>
        <v>0</v>
      </c>
      <c r="FZ27" s="12">
        <f t="shared" si="96"/>
        <v>0</v>
      </c>
      <c r="GA27" s="12">
        <f t="shared" si="97"/>
        <v>0</v>
      </c>
      <c r="GB27" s="12"/>
      <c r="GC27" s="12">
        <f t="shared" si="43"/>
        <v>0</v>
      </c>
      <c r="GD27" s="12">
        <f t="shared" si="98"/>
        <v>0</v>
      </c>
      <c r="GE27" s="12">
        <f t="shared" si="99"/>
        <v>0</v>
      </c>
      <c r="GF27" s="12">
        <f t="shared" si="100"/>
        <v>0</v>
      </c>
      <c r="GG27" s="12"/>
      <c r="GH27" s="12"/>
      <c r="GI27" s="12"/>
      <c r="GJ27" s="12"/>
      <c r="GK27" s="12"/>
      <c r="GL27" s="59">
        <f>+AVERAGE(AH27,AM27,CU27)</f>
        <v>26792.666666666668</v>
      </c>
      <c r="GM27" s="59">
        <f t="shared" si="105"/>
        <v>1420011.3333333335</v>
      </c>
      <c r="GN27" s="60">
        <f>STDEVP(AH27,AM27,CU27)</f>
        <v>14498.527772003457</v>
      </c>
      <c r="GO27" s="63">
        <f t="shared" ref="GO27:GO49" si="232">+GN27/GL27</f>
        <v>0.54113791480268691</v>
      </c>
      <c r="GP27" s="62">
        <f>+MEDIAN(AH27,AM27,CU27)</f>
        <v>25000</v>
      </c>
      <c r="GQ27" s="59">
        <f t="shared" ref="GQ27" si="233">GP27*$E27*$G27</f>
        <v>1325000</v>
      </c>
      <c r="GR27" s="62">
        <f t="shared" ref="GR27:GR49" si="234">+GN27</f>
        <v>14498.527772003457</v>
      </c>
      <c r="GS27" s="63">
        <f>+GR27/GP27</f>
        <v>0.57994111088013833</v>
      </c>
      <c r="GT27" s="28" t="s">
        <v>172</v>
      </c>
    </row>
    <row r="28" spans="1:202" s="29" customFormat="1" ht="17">
      <c r="A28" s="128" t="s">
        <v>206</v>
      </c>
      <c r="B28" s="69">
        <v>23</v>
      </c>
      <c r="C28" s="69" t="s">
        <v>43</v>
      </c>
      <c r="D28" s="71" t="s">
        <v>74</v>
      </c>
      <c r="E28" s="72">
        <v>53</v>
      </c>
      <c r="F28" s="84" t="s">
        <v>14</v>
      </c>
      <c r="G28" s="74">
        <v>1</v>
      </c>
      <c r="H28" s="74"/>
      <c r="I28" s="26"/>
      <c r="J28" s="26"/>
      <c r="K28" s="26"/>
      <c r="L28" s="26"/>
      <c r="M28" s="26"/>
      <c r="N28" s="18"/>
      <c r="O28" s="12">
        <f t="shared" si="188"/>
        <v>0</v>
      </c>
      <c r="P28" s="12">
        <f t="shared" si="189"/>
        <v>0</v>
      </c>
      <c r="Q28" s="12">
        <f t="shared" si="190"/>
        <v>0</v>
      </c>
      <c r="R28" s="12">
        <f t="shared" si="191"/>
        <v>0</v>
      </c>
      <c r="S28" s="12"/>
      <c r="T28" s="12">
        <f t="shared" si="192"/>
        <v>0</v>
      </c>
      <c r="U28" s="12">
        <f t="shared" si="193"/>
        <v>0</v>
      </c>
      <c r="V28" s="12">
        <f t="shared" si="194"/>
        <v>0</v>
      </c>
      <c r="W28" s="12">
        <f t="shared" si="195"/>
        <v>0</v>
      </c>
      <c r="X28" s="12"/>
      <c r="Y28" s="12">
        <f t="shared" si="196"/>
        <v>0</v>
      </c>
      <c r="Z28" s="12">
        <f t="shared" si="197"/>
        <v>0</v>
      </c>
      <c r="AA28" s="12">
        <f t="shared" si="198"/>
        <v>0</v>
      </c>
      <c r="AB28" s="12">
        <f t="shared" si="199"/>
        <v>0</v>
      </c>
      <c r="AC28" s="12"/>
      <c r="AD28" s="12">
        <f t="shared" si="200"/>
        <v>0</v>
      </c>
      <c r="AE28" s="12">
        <f t="shared" si="201"/>
        <v>0</v>
      </c>
      <c r="AF28" s="12">
        <f t="shared" si="202"/>
        <v>0</v>
      </c>
      <c r="AG28" s="12">
        <f t="shared" si="203"/>
        <v>0</v>
      </c>
      <c r="AH28" s="12">
        <v>26000</v>
      </c>
      <c r="AI28" s="12">
        <f t="shared" si="204"/>
        <v>4940</v>
      </c>
      <c r="AJ28" s="12">
        <f t="shared" si="205"/>
        <v>30940</v>
      </c>
      <c r="AK28" s="12">
        <f t="shared" si="206"/>
        <v>1378000</v>
      </c>
      <c r="AL28" s="12">
        <f t="shared" si="207"/>
        <v>1639820</v>
      </c>
      <c r="AM28" s="12">
        <v>16000</v>
      </c>
      <c r="AN28" s="12">
        <f t="shared" si="208"/>
        <v>3040</v>
      </c>
      <c r="AO28" s="12">
        <f t="shared" si="209"/>
        <v>19040</v>
      </c>
      <c r="AP28" s="12">
        <f t="shared" si="210"/>
        <v>848000</v>
      </c>
      <c r="AQ28" s="12">
        <f t="shared" si="211"/>
        <v>1009120</v>
      </c>
      <c r="AR28" s="12"/>
      <c r="AS28" s="12">
        <f t="shared" si="212"/>
        <v>0</v>
      </c>
      <c r="AT28" s="12">
        <f t="shared" si="213"/>
        <v>0</v>
      </c>
      <c r="AU28" s="12">
        <f t="shared" si="214"/>
        <v>0</v>
      </c>
      <c r="AV28" s="12">
        <f t="shared" si="215"/>
        <v>0</v>
      </c>
      <c r="AW28" s="12"/>
      <c r="AX28" s="12">
        <f t="shared" si="216"/>
        <v>0</v>
      </c>
      <c r="AY28" s="12">
        <f t="shared" si="217"/>
        <v>0</v>
      </c>
      <c r="AZ28" s="12">
        <f t="shared" si="218"/>
        <v>0</v>
      </c>
      <c r="BA28" s="12">
        <f t="shared" si="219"/>
        <v>0</v>
      </c>
      <c r="BB28" s="12"/>
      <c r="BC28" s="12">
        <f t="shared" si="220"/>
        <v>0</v>
      </c>
      <c r="BD28" s="12">
        <f t="shared" si="221"/>
        <v>0</v>
      </c>
      <c r="BE28" s="12">
        <f t="shared" si="222"/>
        <v>0</v>
      </c>
      <c r="BF28" s="12">
        <f t="shared" si="223"/>
        <v>0</v>
      </c>
      <c r="BG28" s="12"/>
      <c r="BH28" s="12">
        <f t="shared" si="224"/>
        <v>0</v>
      </c>
      <c r="BI28" s="12">
        <f t="shared" si="225"/>
        <v>0</v>
      </c>
      <c r="BJ28" s="12">
        <f t="shared" si="226"/>
        <v>0</v>
      </c>
      <c r="BK28" s="12">
        <f t="shared" si="227"/>
        <v>0</v>
      </c>
      <c r="BL28" s="12"/>
      <c r="BM28" s="12">
        <v>0</v>
      </c>
      <c r="BN28" s="12">
        <v>0</v>
      </c>
      <c r="BO28" s="12">
        <v>0</v>
      </c>
      <c r="BP28" s="12">
        <v>0</v>
      </c>
      <c r="BQ28" s="12"/>
      <c r="BR28" s="12">
        <v>0</v>
      </c>
      <c r="BS28" s="12">
        <v>0</v>
      </c>
      <c r="BT28" s="12">
        <v>0</v>
      </c>
      <c r="BU28" s="12">
        <v>0</v>
      </c>
      <c r="BV28" s="12"/>
      <c r="BW28" s="12">
        <f t="shared" si="152"/>
        <v>0</v>
      </c>
      <c r="BX28" s="12">
        <f t="shared" si="153"/>
        <v>0</v>
      </c>
      <c r="BY28" s="12">
        <f t="shared" si="154"/>
        <v>0</v>
      </c>
      <c r="BZ28" s="12">
        <f t="shared" si="155"/>
        <v>0</v>
      </c>
      <c r="CA28" s="12"/>
      <c r="CB28" s="12">
        <f t="shared" si="156"/>
        <v>0</v>
      </c>
      <c r="CC28" s="12">
        <f t="shared" si="157"/>
        <v>0</v>
      </c>
      <c r="CD28" s="12">
        <f t="shared" si="158"/>
        <v>0</v>
      </c>
      <c r="CE28" s="12">
        <f t="shared" si="159"/>
        <v>0</v>
      </c>
      <c r="CF28" s="12"/>
      <c r="CG28" s="12"/>
      <c r="CH28" s="12"/>
      <c r="CI28" s="12"/>
      <c r="CJ28" s="12"/>
      <c r="CK28" s="12"/>
      <c r="CL28" s="12"/>
      <c r="CM28" s="12"/>
      <c r="CN28" s="12"/>
      <c r="CO28" s="12"/>
      <c r="CP28" s="12"/>
      <c r="CQ28" s="12"/>
      <c r="CR28" s="12"/>
      <c r="CS28" s="12"/>
      <c r="CT28" s="12"/>
      <c r="CU28" s="12">
        <v>13025</v>
      </c>
      <c r="CV28" s="12">
        <f>+CU28*0.19</f>
        <v>2474.75</v>
      </c>
      <c r="CW28" s="12">
        <f>+CU28+CV28</f>
        <v>15499.75</v>
      </c>
      <c r="CX28" s="12">
        <f>+CU28*$E28*$G28</f>
        <v>690325</v>
      </c>
      <c r="CY28" s="12">
        <f>+CW28*$E28*$G28</f>
        <v>821486.75</v>
      </c>
      <c r="CZ28" s="12"/>
      <c r="DA28" s="12"/>
      <c r="DB28" s="12"/>
      <c r="DC28" s="12"/>
      <c r="DD28" s="12"/>
      <c r="DE28" s="12"/>
      <c r="DF28" s="12">
        <f t="shared" si="160"/>
        <v>0</v>
      </c>
      <c r="DG28" s="12">
        <f t="shared" si="161"/>
        <v>0</v>
      </c>
      <c r="DH28" s="12">
        <f t="shared" si="162"/>
        <v>0</v>
      </c>
      <c r="DI28" s="12">
        <f t="shared" si="163"/>
        <v>0</v>
      </c>
      <c r="DJ28" s="12"/>
      <c r="DK28" s="12">
        <f t="shared" si="53"/>
        <v>0</v>
      </c>
      <c r="DL28" s="12">
        <f t="shared" si="164"/>
        <v>0</v>
      </c>
      <c r="DM28" s="12">
        <f t="shared" si="165"/>
        <v>0</v>
      </c>
      <c r="DN28" s="12">
        <f t="shared" si="166"/>
        <v>0</v>
      </c>
      <c r="DO28" s="12"/>
      <c r="DP28" s="12">
        <f t="shared" si="57"/>
        <v>0</v>
      </c>
      <c r="DQ28" s="12">
        <f t="shared" si="167"/>
        <v>0</v>
      </c>
      <c r="DR28" s="12">
        <f t="shared" si="168"/>
        <v>0</v>
      </c>
      <c r="DS28" s="12">
        <f t="shared" si="169"/>
        <v>0</v>
      </c>
      <c r="DT28" s="12"/>
      <c r="DU28" s="12">
        <f t="shared" si="61"/>
        <v>0</v>
      </c>
      <c r="DV28" s="12">
        <f t="shared" si="180"/>
        <v>0</v>
      </c>
      <c r="DW28" s="12">
        <f t="shared" si="181"/>
        <v>0</v>
      </c>
      <c r="DX28" s="12">
        <f t="shared" si="182"/>
        <v>0</v>
      </c>
      <c r="DY28" s="12"/>
      <c r="DZ28" s="12">
        <f t="shared" si="0"/>
        <v>0</v>
      </c>
      <c r="EA28" s="12">
        <f t="shared" si="65"/>
        <v>0</v>
      </c>
      <c r="EB28" s="12">
        <f t="shared" si="66"/>
        <v>0</v>
      </c>
      <c r="EC28" s="12">
        <f t="shared" si="67"/>
        <v>0</v>
      </c>
      <c r="ED28" s="12"/>
      <c r="EE28" s="12">
        <f t="shared" si="3"/>
        <v>0</v>
      </c>
      <c r="EF28" s="12">
        <f t="shared" si="68"/>
        <v>0</v>
      </c>
      <c r="EG28" s="12">
        <f t="shared" si="69"/>
        <v>0</v>
      </c>
      <c r="EH28" s="12">
        <f t="shared" si="70"/>
        <v>0</v>
      </c>
      <c r="EI28" s="12"/>
      <c r="EJ28" s="12">
        <f t="shared" si="7"/>
        <v>0</v>
      </c>
      <c r="EK28" s="12">
        <f t="shared" si="71"/>
        <v>0</v>
      </c>
      <c r="EL28" s="12">
        <f t="shared" si="72"/>
        <v>0</v>
      </c>
      <c r="EM28" s="12">
        <f t="shared" si="73"/>
        <v>0</v>
      </c>
      <c r="EN28" s="12"/>
      <c r="EO28" s="12">
        <f t="shared" si="11"/>
        <v>0</v>
      </c>
      <c r="EP28" s="12">
        <f t="shared" si="74"/>
        <v>0</v>
      </c>
      <c r="EQ28" s="12">
        <f t="shared" si="75"/>
        <v>0</v>
      </c>
      <c r="ER28" s="12">
        <f t="shared" si="76"/>
        <v>0</v>
      </c>
      <c r="ES28" s="12"/>
      <c r="ET28" s="12">
        <f t="shared" si="15"/>
        <v>0</v>
      </c>
      <c r="EU28" s="12">
        <f t="shared" si="77"/>
        <v>0</v>
      </c>
      <c r="EV28" s="12">
        <f t="shared" si="78"/>
        <v>0</v>
      </c>
      <c r="EW28" s="12">
        <f t="shared" si="79"/>
        <v>0</v>
      </c>
      <c r="EX28" s="12"/>
      <c r="EY28" s="12">
        <f t="shared" si="19"/>
        <v>0</v>
      </c>
      <c r="EZ28" s="12">
        <f t="shared" si="80"/>
        <v>0</v>
      </c>
      <c r="FA28" s="12">
        <f t="shared" si="81"/>
        <v>0</v>
      </c>
      <c r="FB28" s="12">
        <f t="shared" si="82"/>
        <v>0</v>
      </c>
      <c r="FC28" s="12"/>
      <c r="FD28" s="12">
        <f t="shared" si="23"/>
        <v>0</v>
      </c>
      <c r="FE28" s="12">
        <f t="shared" si="83"/>
        <v>0</v>
      </c>
      <c r="FF28" s="12">
        <f t="shared" si="84"/>
        <v>0</v>
      </c>
      <c r="FG28" s="12">
        <f t="shared" si="85"/>
        <v>0</v>
      </c>
      <c r="FH28" s="12"/>
      <c r="FI28" s="12">
        <f t="shared" si="27"/>
        <v>0</v>
      </c>
      <c r="FJ28" s="12">
        <f t="shared" si="86"/>
        <v>0</v>
      </c>
      <c r="FK28" s="12">
        <f t="shared" si="87"/>
        <v>0</v>
      </c>
      <c r="FL28" s="12">
        <f t="shared" si="88"/>
        <v>0</v>
      </c>
      <c r="FM28" s="12"/>
      <c r="FN28" s="12">
        <f t="shared" si="31"/>
        <v>0</v>
      </c>
      <c r="FO28" s="12">
        <f t="shared" si="89"/>
        <v>0</v>
      </c>
      <c r="FP28" s="12">
        <f t="shared" si="90"/>
        <v>0</v>
      </c>
      <c r="FQ28" s="12">
        <f t="shared" si="91"/>
        <v>0</v>
      </c>
      <c r="FR28" s="12"/>
      <c r="FS28" s="12">
        <f t="shared" si="35"/>
        <v>0</v>
      </c>
      <c r="FT28" s="12">
        <f t="shared" si="92"/>
        <v>0</v>
      </c>
      <c r="FU28" s="12">
        <f t="shared" si="93"/>
        <v>0</v>
      </c>
      <c r="FV28" s="12">
        <f t="shared" si="94"/>
        <v>0</v>
      </c>
      <c r="FW28" s="12"/>
      <c r="FX28" s="12">
        <f t="shared" si="39"/>
        <v>0</v>
      </c>
      <c r="FY28" s="12">
        <f t="shared" si="95"/>
        <v>0</v>
      </c>
      <c r="FZ28" s="12">
        <f t="shared" si="96"/>
        <v>0</v>
      </c>
      <c r="GA28" s="12">
        <f t="shared" si="97"/>
        <v>0</v>
      </c>
      <c r="GB28" s="12"/>
      <c r="GC28" s="12">
        <f t="shared" si="43"/>
        <v>0</v>
      </c>
      <c r="GD28" s="12">
        <f t="shared" si="98"/>
        <v>0</v>
      </c>
      <c r="GE28" s="12">
        <f t="shared" si="99"/>
        <v>0</v>
      </c>
      <c r="GF28" s="12">
        <f t="shared" si="100"/>
        <v>0</v>
      </c>
      <c r="GG28" s="12"/>
      <c r="GH28" s="12"/>
      <c r="GI28" s="12"/>
      <c r="GJ28" s="12"/>
      <c r="GK28" s="12"/>
      <c r="GL28" s="59">
        <f>+AVERAGE(AH28,AM28,CU28)</f>
        <v>18341.666666666668</v>
      </c>
      <c r="GM28" s="59">
        <f>GL28*$E28*$G28</f>
        <v>972108.33333333337</v>
      </c>
      <c r="GN28" s="60">
        <f>+_xlfn.STDEV.P(AH28,AM28,CU28)</f>
        <v>5549.7872832108515</v>
      </c>
      <c r="GO28" s="63">
        <f t="shared" si="232"/>
        <v>0.30257813447764748</v>
      </c>
      <c r="GP28" s="62">
        <f>+MEDIAN(AH28,AM28,CU28)</f>
        <v>16000</v>
      </c>
      <c r="GQ28" s="59">
        <f>GP28*$E28*$G28</f>
        <v>848000</v>
      </c>
      <c r="GR28" s="62">
        <f t="shared" si="234"/>
        <v>5549.7872832108515</v>
      </c>
      <c r="GS28" s="63">
        <f>+GN28/GP28</f>
        <v>0.34686170520067822</v>
      </c>
      <c r="GT28" s="28" t="s">
        <v>172</v>
      </c>
    </row>
    <row r="29" spans="1:202" s="29" customFormat="1" ht="17">
      <c r="A29" s="128" t="s">
        <v>206</v>
      </c>
      <c r="B29" s="69">
        <v>24</v>
      </c>
      <c r="C29" s="69" t="s">
        <v>124</v>
      </c>
      <c r="D29" s="71" t="s">
        <v>125</v>
      </c>
      <c r="E29" s="72">
        <v>53</v>
      </c>
      <c r="F29" s="75" t="s">
        <v>14</v>
      </c>
      <c r="G29" s="74">
        <v>1</v>
      </c>
      <c r="H29" s="89"/>
      <c r="I29" s="39"/>
      <c r="J29" s="39"/>
      <c r="K29" s="39"/>
      <c r="L29" s="39"/>
      <c r="M29" s="38"/>
      <c r="N29" s="13"/>
      <c r="O29" s="12">
        <f t="shared" si="188"/>
        <v>0</v>
      </c>
      <c r="P29" s="12">
        <f t="shared" si="189"/>
        <v>0</v>
      </c>
      <c r="Q29" s="12">
        <f t="shared" si="190"/>
        <v>0</v>
      </c>
      <c r="R29" s="12">
        <f t="shared" si="191"/>
        <v>0</v>
      </c>
      <c r="S29" s="28"/>
      <c r="T29" s="12">
        <f t="shared" si="192"/>
        <v>0</v>
      </c>
      <c r="U29" s="12">
        <f t="shared" si="193"/>
        <v>0</v>
      </c>
      <c r="V29" s="12">
        <f t="shared" si="194"/>
        <v>0</v>
      </c>
      <c r="W29" s="12">
        <f t="shared" si="195"/>
        <v>0</v>
      </c>
      <c r="X29" s="28"/>
      <c r="Y29" s="12">
        <f t="shared" si="196"/>
        <v>0</v>
      </c>
      <c r="Z29" s="12">
        <f t="shared" si="197"/>
        <v>0</v>
      </c>
      <c r="AA29" s="12">
        <f t="shared" si="198"/>
        <v>0</v>
      </c>
      <c r="AB29" s="12">
        <f t="shared" si="199"/>
        <v>0</v>
      </c>
      <c r="AC29" s="12"/>
      <c r="AD29" s="12">
        <f t="shared" si="200"/>
        <v>0</v>
      </c>
      <c r="AE29" s="12">
        <f t="shared" si="201"/>
        <v>0</v>
      </c>
      <c r="AF29" s="12">
        <f t="shared" si="202"/>
        <v>0</v>
      </c>
      <c r="AG29" s="12">
        <f t="shared" si="203"/>
        <v>0</v>
      </c>
      <c r="AH29" s="12"/>
      <c r="AI29" s="12">
        <f t="shared" si="204"/>
        <v>0</v>
      </c>
      <c r="AJ29" s="12">
        <f t="shared" si="205"/>
        <v>0</v>
      </c>
      <c r="AK29" s="12">
        <f t="shared" si="206"/>
        <v>0</v>
      </c>
      <c r="AL29" s="12">
        <f t="shared" si="207"/>
        <v>0</v>
      </c>
      <c r="AM29" s="12"/>
      <c r="AN29" s="12">
        <f t="shared" si="208"/>
        <v>0</v>
      </c>
      <c r="AO29" s="12">
        <f t="shared" si="209"/>
        <v>0</v>
      </c>
      <c r="AP29" s="12">
        <f t="shared" si="210"/>
        <v>0</v>
      </c>
      <c r="AQ29" s="12">
        <f t="shared" si="211"/>
        <v>0</v>
      </c>
      <c r="AR29" s="12"/>
      <c r="AS29" s="12">
        <f t="shared" si="212"/>
        <v>0</v>
      </c>
      <c r="AT29" s="12">
        <f t="shared" si="213"/>
        <v>0</v>
      </c>
      <c r="AU29" s="12">
        <f t="shared" si="214"/>
        <v>0</v>
      </c>
      <c r="AV29" s="12">
        <f t="shared" si="215"/>
        <v>0</v>
      </c>
      <c r="AW29" s="12"/>
      <c r="AX29" s="12">
        <f t="shared" si="216"/>
        <v>0</v>
      </c>
      <c r="AY29" s="12">
        <f t="shared" si="217"/>
        <v>0</v>
      </c>
      <c r="AZ29" s="12">
        <f t="shared" si="218"/>
        <v>0</v>
      </c>
      <c r="BA29" s="12">
        <f t="shared" si="219"/>
        <v>0</v>
      </c>
      <c r="BB29" s="12"/>
      <c r="BC29" s="12">
        <f t="shared" si="220"/>
        <v>0</v>
      </c>
      <c r="BD29" s="12">
        <f t="shared" si="221"/>
        <v>0</v>
      </c>
      <c r="BE29" s="12">
        <f t="shared" si="222"/>
        <v>0</v>
      </c>
      <c r="BF29" s="12">
        <f t="shared" si="223"/>
        <v>0</v>
      </c>
      <c r="BG29" s="12"/>
      <c r="BH29" s="12">
        <f t="shared" si="224"/>
        <v>0</v>
      </c>
      <c r="BI29" s="12">
        <f t="shared" si="225"/>
        <v>0</v>
      </c>
      <c r="BJ29" s="12">
        <f t="shared" si="226"/>
        <v>0</v>
      </c>
      <c r="BK29" s="12">
        <f t="shared" si="227"/>
        <v>0</v>
      </c>
      <c r="BL29" s="12"/>
      <c r="BM29" s="12">
        <v>0</v>
      </c>
      <c r="BN29" s="12">
        <v>0</v>
      </c>
      <c r="BO29" s="12">
        <v>0</v>
      </c>
      <c r="BP29" s="12">
        <v>0</v>
      </c>
      <c r="BQ29" s="12"/>
      <c r="BR29" s="12">
        <v>0</v>
      </c>
      <c r="BS29" s="12">
        <v>0</v>
      </c>
      <c r="BT29" s="12">
        <v>0</v>
      </c>
      <c r="BU29" s="12">
        <v>0</v>
      </c>
      <c r="BV29" s="12"/>
      <c r="BW29" s="12">
        <f t="shared" si="152"/>
        <v>0</v>
      </c>
      <c r="BX29" s="12">
        <f t="shared" si="153"/>
        <v>0</v>
      </c>
      <c r="BY29" s="12">
        <f t="shared" si="154"/>
        <v>0</v>
      </c>
      <c r="BZ29" s="12">
        <f t="shared" si="155"/>
        <v>0</v>
      </c>
      <c r="CA29" s="12"/>
      <c r="CB29" s="12">
        <f t="shared" si="156"/>
        <v>0</v>
      </c>
      <c r="CC29" s="12">
        <f t="shared" si="157"/>
        <v>0</v>
      </c>
      <c r="CD29" s="12">
        <f t="shared" si="158"/>
        <v>0</v>
      </c>
      <c r="CE29" s="12">
        <f t="shared" si="159"/>
        <v>0</v>
      </c>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v>500</v>
      </c>
      <c r="DF29" s="12">
        <f t="shared" si="160"/>
        <v>95</v>
      </c>
      <c r="DG29" s="12">
        <f t="shared" si="161"/>
        <v>595</v>
      </c>
      <c r="DH29" s="12">
        <f t="shared" si="162"/>
        <v>26500</v>
      </c>
      <c r="DI29" s="12">
        <f t="shared" si="163"/>
        <v>31535</v>
      </c>
      <c r="DJ29" s="12">
        <v>411</v>
      </c>
      <c r="DK29" s="12">
        <f t="shared" si="53"/>
        <v>78.09</v>
      </c>
      <c r="DL29" s="12">
        <f t="shared" si="164"/>
        <v>489.09000000000003</v>
      </c>
      <c r="DM29" s="12">
        <f t="shared" si="165"/>
        <v>21783</v>
      </c>
      <c r="DN29" s="12">
        <f t="shared" si="166"/>
        <v>25921.77</v>
      </c>
      <c r="DO29" s="12">
        <v>420</v>
      </c>
      <c r="DP29" s="12">
        <f t="shared" si="57"/>
        <v>79.8</v>
      </c>
      <c r="DQ29" s="12">
        <f t="shared" si="167"/>
        <v>499.8</v>
      </c>
      <c r="DR29" s="12">
        <f t="shared" si="168"/>
        <v>22260</v>
      </c>
      <c r="DS29" s="12">
        <f t="shared" si="169"/>
        <v>26489.4</v>
      </c>
      <c r="DT29" s="12"/>
      <c r="DU29" s="12">
        <f t="shared" si="61"/>
        <v>0</v>
      </c>
      <c r="DV29" s="12">
        <f t="shared" si="180"/>
        <v>0</v>
      </c>
      <c r="DW29" s="12">
        <f t="shared" si="181"/>
        <v>0</v>
      </c>
      <c r="DX29" s="12">
        <f t="shared" si="182"/>
        <v>0</v>
      </c>
      <c r="DY29" s="12"/>
      <c r="DZ29" s="12">
        <f t="shared" si="0"/>
        <v>0</v>
      </c>
      <c r="EA29" s="12">
        <f t="shared" si="65"/>
        <v>0</v>
      </c>
      <c r="EB29" s="12">
        <f t="shared" si="66"/>
        <v>0</v>
      </c>
      <c r="EC29" s="12">
        <f t="shared" si="67"/>
        <v>0</v>
      </c>
      <c r="ED29" s="12"/>
      <c r="EE29" s="12">
        <f t="shared" si="3"/>
        <v>0</v>
      </c>
      <c r="EF29" s="12">
        <f t="shared" si="68"/>
        <v>0</v>
      </c>
      <c r="EG29" s="12">
        <f t="shared" si="69"/>
        <v>0</v>
      </c>
      <c r="EH29" s="12">
        <f t="shared" si="70"/>
        <v>0</v>
      </c>
      <c r="EI29" s="12"/>
      <c r="EJ29" s="12">
        <f t="shared" si="7"/>
        <v>0</v>
      </c>
      <c r="EK29" s="12">
        <f t="shared" si="71"/>
        <v>0</v>
      </c>
      <c r="EL29" s="12">
        <f t="shared" si="72"/>
        <v>0</v>
      </c>
      <c r="EM29" s="12">
        <f t="shared" si="73"/>
        <v>0</v>
      </c>
      <c r="EN29" s="12"/>
      <c r="EO29" s="12">
        <f t="shared" si="11"/>
        <v>0</v>
      </c>
      <c r="EP29" s="12">
        <f t="shared" si="74"/>
        <v>0</v>
      </c>
      <c r="EQ29" s="12">
        <f t="shared" si="75"/>
        <v>0</v>
      </c>
      <c r="ER29" s="12">
        <f t="shared" si="76"/>
        <v>0</v>
      </c>
      <c r="ES29" s="12"/>
      <c r="ET29" s="12">
        <f t="shared" si="15"/>
        <v>0</v>
      </c>
      <c r="EU29" s="12">
        <f t="shared" si="77"/>
        <v>0</v>
      </c>
      <c r="EV29" s="12">
        <f t="shared" si="78"/>
        <v>0</v>
      </c>
      <c r="EW29" s="12">
        <f t="shared" si="79"/>
        <v>0</v>
      </c>
      <c r="EX29" s="12"/>
      <c r="EY29" s="12">
        <f t="shared" si="19"/>
        <v>0</v>
      </c>
      <c r="EZ29" s="12">
        <f t="shared" si="80"/>
        <v>0</v>
      </c>
      <c r="FA29" s="12">
        <f t="shared" si="81"/>
        <v>0</v>
      </c>
      <c r="FB29" s="12">
        <f t="shared" si="82"/>
        <v>0</v>
      </c>
      <c r="FC29" s="12"/>
      <c r="FD29" s="12">
        <f t="shared" si="23"/>
        <v>0</v>
      </c>
      <c r="FE29" s="12">
        <f t="shared" si="83"/>
        <v>0</v>
      </c>
      <c r="FF29" s="12">
        <f t="shared" si="84"/>
        <v>0</v>
      </c>
      <c r="FG29" s="12">
        <f t="shared" si="85"/>
        <v>0</v>
      </c>
      <c r="FH29" s="12"/>
      <c r="FI29" s="12">
        <f t="shared" si="27"/>
        <v>0</v>
      </c>
      <c r="FJ29" s="12">
        <f t="shared" si="86"/>
        <v>0</v>
      </c>
      <c r="FK29" s="12">
        <f t="shared" si="87"/>
        <v>0</v>
      </c>
      <c r="FL29" s="12">
        <f t="shared" si="88"/>
        <v>0</v>
      </c>
      <c r="FM29" s="12"/>
      <c r="FN29" s="12">
        <f t="shared" si="31"/>
        <v>0</v>
      </c>
      <c r="FO29" s="12">
        <f t="shared" si="89"/>
        <v>0</v>
      </c>
      <c r="FP29" s="12">
        <f t="shared" si="90"/>
        <v>0</v>
      </c>
      <c r="FQ29" s="12">
        <f t="shared" si="91"/>
        <v>0</v>
      </c>
      <c r="FR29" s="12"/>
      <c r="FS29" s="12">
        <f t="shared" si="35"/>
        <v>0</v>
      </c>
      <c r="FT29" s="12">
        <f t="shared" si="92"/>
        <v>0</v>
      </c>
      <c r="FU29" s="12">
        <f t="shared" si="93"/>
        <v>0</v>
      </c>
      <c r="FV29" s="12">
        <f t="shared" si="94"/>
        <v>0</v>
      </c>
      <c r="FW29" s="12"/>
      <c r="FX29" s="12">
        <f t="shared" si="39"/>
        <v>0</v>
      </c>
      <c r="FY29" s="12">
        <f t="shared" si="95"/>
        <v>0</v>
      </c>
      <c r="FZ29" s="12">
        <f t="shared" si="96"/>
        <v>0</v>
      </c>
      <c r="GA29" s="12">
        <f t="shared" si="97"/>
        <v>0</v>
      </c>
      <c r="GB29" s="12"/>
      <c r="GC29" s="12">
        <f t="shared" si="43"/>
        <v>0</v>
      </c>
      <c r="GD29" s="12">
        <f t="shared" si="98"/>
        <v>0</v>
      </c>
      <c r="GE29" s="12">
        <f t="shared" si="99"/>
        <v>0</v>
      </c>
      <c r="GF29" s="12">
        <f t="shared" si="100"/>
        <v>0</v>
      </c>
      <c r="GG29" s="12"/>
      <c r="GH29" s="12"/>
      <c r="GI29" s="12"/>
      <c r="GJ29" s="12"/>
      <c r="GK29" s="12"/>
      <c r="GL29" s="59">
        <f>+AVERAGE(DE15,DJ15,DO15)</f>
        <v>443.66666666666669</v>
      </c>
      <c r="GM29" s="59">
        <f t="shared" si="105"/>
        <v>23514.333333333336</v>
      </c>
      <c r="GN29" s="60">
        <f>+_xlfn.STDEV.P(DE15,DJ15,DO15)</f>
        <v>40.00277768133386</v>
      </c>
      <c r="GO29" s="63">
        <f t="shared" si="232"/>
        <v>9.016403684748428E-2</v>
      </c>
      <c r="GP29" s="62">
        <f>MEDIAN(DE15,DJ15,DO15)</f>
        <v>420</v>
      </c>
      <c r="GQ29" s="59">
        <f>GP29*$E29*$G29</f>
        <v>22260</v>
      </c>
      <c r="GR29" s="62">
        <f t="shared" si="234"/>
        <v>40.00277768133386</v>
      </c>
      <c r="GS29" s="63">
        <f t="shared" ref="GS29:GS49" si="235">+GR29/GP29</f>
        <v>9.5244708765080621E-2</v>
      </c>
      <c r="GT29" s="28" t="s">
        <v>167</v>
      </c>
    </row>
    <row r="30" spans="1:202" ht="64">
      <c r="A30" s="128" t="s">
        <v>206</v>
      </c>
      <c r="B30" s="69">
        <v>25</v>
      </c>
      <c r="C30" s="69" t="s">
        <v>44</v>
      </c>
      <c r="D30" s="69" t="s">
        <v>75</v>
      </c>
      <c r="E30" s="72">
        <v>2</v>
      </c>
      <c r="F30" s="75" t="s">
        <v>14</v>
      </c>
      <c r="G30" s="74">
        <v>2</v>
      </c>
      <c r="H30" s="74" t="s">
        <v>33</v>
      </c>
      <c r="I30" s="26"/>
      <c r="J30" s="26"/>
      <c r="K30" s="26"/>
      <c r="L30" s="26"/>
      <c r="M30" s="26"/>
      <c r="N30" s="10"/>
      <c r="O30" s="12">
        <f t="shared" si="188"/>
        <v>0</v>
      </c>
      <c r="P30" s="12">
        <f t="shared" si="189"/>
        <v>0</v>
      </c>
      <c r="Q30" s="12">
        <f t="shared" si="190"/>
        <v>0</v>
      </c>
      <c r="R30" s="12">
        <f t="shared" si="191"/>
        <v>0</v>
      </c>
      <c r="S30" s="10">
        <v>6000000</v>
      </c>
      <c r="T30" s="12">
        <f t="shared" si="192"/>
        <v>1140000</v>
      </c>
      <c r="U30" s="12">
        <f t="shared" si="193"/>
        <v>7140000</v>
      </c>
      <c r="V30" s="12">
        <f t="shared" si="194"/>
        <v>24000000</v>
      </c>
      <c r="W30" s="12">
        <f t="shared" si="195"/>
        <v>28560000</v>
      </c>
      <c r="X30" s="16">
        <v>7000000</v>
      </c>
      <c r="Y30" s="12">
        <f t="shared" si="196"/>
        <v>1330000</v>
      </c>
      <c r="Z30" s="12">
        <f t="shared" si="197"/>
        <v>8330000</v>
      </c>
      <c r="AA30" s="12">
        <f t="shared" si="198"/>
        <v>28000000</v>
      </c>
      <c r="AB30" s="12">
        <f t="shared" si="199"/>
        <v>33320000</v>
      </c>
      <c r="AC30" s="16"/>
      <c r="AD30" s="12">
        <f t="shared" si="200"/>
        <v>0</v>
      </c>
      <c r="AE30" s="12">
        <f t="shared" si="201"/>
        <v>0</v>
      </c>
      <c r="AF30" s="12">
        <f t="shared" si="202"/>
        <v>0</v>
      </c>
      <c r="AG30" s="12">
        <f t="shared" si="203"/>
        <v>0</v>
      </c>
      <c r="AH30" s="12"/>
      <c r="AI30" s="12">
        <f t="shared" si="204"/>
        <v>0</v>
      </c>
      <c r="AJ30" s="12">
        <f t="shared" si="205"/>
        <v>0</v>
      </c>
      <c r="AK30" s="12">
        <f t="shared" si="206"/>
        <v>0</v>
      </c>
      <c r="AL30" s="12">
        <f t="shared" si="207"/>
        <v>0</v>
      </c>
      <c r="AM30" s="12"/>
      <c r="AN30" s="12">
        <f t="shared" si="208"/>
        <v>0</v>
      </c>
      <c r="AO30" s="12">
        <f t="shared" si="209"/>
        <v>0</v>
      </c>
      <c r="AP30" s="12">
        <f t="shared" si="210"/>
        <v>0</v>
      </c>
      <c r="AQ30" s="12">
        <f t="shared" si="211"/>
        <v>0</v>
      </c>
      <c r="AR30" s="12"/>
      <c r="AS30" s="12">
        <f t="shared" si="212"/>
        <v>0</v>
      </c>
      <c r="AT30" s="12">
        <f t="shared" si="213"/>
        <v>0</v>
      </c>
      <c r="AU30" s="12">
        <f t="shared" si="214"/>
        <v>0</v>
      </c>
      <c r="AV30" s="12">
        <f t="shared" si="215"/>
        <v>0</v>
      </c>
      <c r="AW30" s="16"/>
      <c r="AX30" s="12">
        <f t="shared" si="216"/>
        <v>0</v>
      </c>
      <c r="AY30" s="12">
        <f t="shared" si="217"/>
        <v>0</v>
      </c>
      <c r="AZ30" s="12">
        <f t="shared" si="218"/>
        <v>0</v>
      </c>
      <c r="BA30" s="12">
        <f t="shared" si="219"/>
        <v>0</v>
      </c>
      <c r="BB30" s="12"/>
      <c r="BC30" s="12">
        <f t="shared" si="220"/>
        <v>0</v>
      </c>
      <c r="BD30" s="12">
        <f t="shared" si="221"/>
        <v>0</v>
      </c>
      <c r="BE30" s="12">
        <f t="shared" si="222"/>
        <v>0</v>
      </c>
      <c r="BF30" s="12">
        <f t="shared" si="223"/>
        <v>0</v>
      </c>
      <c r="BG30" s="12"/>
      <c r="BH30" s="12">
        <f t="shared" si="224"/>
        <v>0</v>
      </c>
      <c r="BI30" s="12">
        <f t="shared" si="225"/>
        <v>0</v>
      </c>
      <c r="BJ30" s="12">
        <f t="shared" si="226"/>
        <v>0</v>
      </c>
      <c r="BK30" s="12">
        <f t="shared" si="227"/>
        <v>0</v>
      </c>
      <c r="BL30" s="16"/>
      <c r="BM30" s="12">
        <v>0</v>
      </c>
      <c r="BN30" s="12">
        <v>0</v>
      </c>
      <c r="BO30" s="12">
        <v>0</v>
      </c>
      <c r="BP30" s="12">
        <v>0</v>
      </c>
      <c r="BQ30" s="16"/>
      <c r="BR30" s="12">
        <v>0</v>
      </c>
      <c r="BS30" s="12">
        <v>0</v>
      </c>
      <c r="BT30" s="12">
        <v>0</v>
      </c>
      <c r="BU30" s="12">
        <v>0</v>
      </c>
      <c r="BV30" s="12">
        <v>8000000</v>
      </c>
      <c r="BW30" s="12">
        <f t="shared" si="152"/>
        <v>1520000</v>
      </c>
      <c r="BX30" s="12">
        <f t="shared" si="153"/>
        <v>9520000</v>
      </c>
      <c r="BY30" s="12">
        <f t="shared" si="154"/>
        <v>32000000</v>
      </c>
      <c r="BZ30" s="16">
        <f t="shared" si="155"/>
        <v>38080000</v>
      </c>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2">
        <f t="shared" si="160"/>
        <v>0</v>
      </c>
      <c r="DG30" s="12">
        <f t="shared" si="161"/>
        <v>0</v>
      </c>
      <c r="DH30" s="12">
        <f t="shared" si="162"/>
        <v>0</v>
      </c>
      <c r="DI30" s="12">
        <f t="shared" si="163"/>
        <v>0</v>
      </c>
      <c r="DJ30" s="16"/>
      <c r="DK30" s="12">
        <f t="shared" si="53"/>
        <v>0</v>
      </c>
      <c r="DL30" s="12">
        <f t="shared" si="164"/>
        <v>0</v>
      </c>
      <c r="DM30" s="12">
        <f t="shared" si="165"/>
        <v>0</v>
      </c>
      <c r="DN30" s="12">
        <f t="shared" si="166"/>
        <v>0</v>
      </c>
      <c r="DO30" s="16"/>
      <c r="DP30" s="12">
        <f t="shared" si="57"/>
        <v>0</v>
      </c>
      <c r="DQ30" s="12">
        <f t="shared" si="167"/>
        <v>0</v>
      </c>
      <c r="DR30" s="12">
        <f t="shared" si="168"/>
        <v>0</v>
      </c>
      <c r="DS30" s="12">
        <f t="shared" si="169"/>
        <v>0</v>
      </c>
      <c r="DT30" s="16"/>
      <c r="DU30" s="12">
        <f t="shared" si="61"/>
        <v>0</v>
      </c>
      <c r="DV30" s="12">
        <f t="shared" si="180"/>
        <v>0</v>
      </c>
      <c r="DW30" s="12">
        <f t="shared" si="181"/>
        <v>0</v>
      </c>
      <c r="DX30" s="12">
        <f t="shared" si="182"/>
        <v>0</v>
      </c>
      <c r="DY30" s="16"/>
      <c r="DZ30" s="12">
        <f t="shared" si="0"/>
        <v>0</v>
      </c>
      <c r="EA30" s="12">
        <f t="shared" si="65"/>
        <v>0</v>
      </c>
      <c r="EB30" s="12">
        <f t="shared" si="66"/>
        <v>0</v>
      </c>
      <c r="EC30" s="12">
        <f t="shared" si="67"/>
        <v>0</v>
      </c>
      <c r="ED30" s="16"/>
      <c r="EE30" s="12">
        <f t="shared" si="3"/>
        <v>0</v>
      </c>
      <c r="EF30" s="12">
        <f t="shared" si="68"/>
        <v>0</v>
      </c>
      <c r="EG30" s="12">
        <f t="shared" si="69"/>
        <v>0</v>
      </c>
      <c r="EH30" s="12">
        <f t="shared" si="70"/>
        <v>0</v>
      </c>
      <c r="EI30" s="16"/>
      <c r="EJ30" s="12">
        <f t="shared" si="7"/>
        <v>0</v>
      </c>
      <c r="EK30" s="12">
        <f t="shared" si="71"/>
        <v>0</v>
      </c>
      <c r="EL30" s="12">
        <f t="shared" si="72"/>
        <v>0</v>
      </c>
      <c r="EM30" s="12">
        <f t="shared" si="73"/>
        <v>0</v>
      </c>
      <c r="EN30" s="16"/>
      <c r="EO30" s="12">
        <f t="shared" si="11"/>
        <v>0</v>
      </c>
      <c r="EP30" s="12">
        <f t="shared" si="74"/>
        <v>0</v>
      </c>
      <c r="EQ30" s="12">
        <f t="shared" si="75"/>
        <v>0</v>
      </c>
      <c r="ER30" s="12">
        <f t="shared" si="76"/>
        <v>0</v>
      </c>
      <c r="ES30" s="16"/>
      <c r="ET30" s="12">
        <f t="shared" si="15"/>
        <v>0</v>
      </c>
      <c r="EU30" s="12">
        <f t="shared" si="77"/>
        <v>0</v>
      </c>
      <c r="EV30" s="12">
        <f t="shared" si="78"/>
        <v>0</v>
      </c>
      <c r="EW30" s="12">
        <f t="shared" si="79"/>
        <v>0</v>
      </c>
      <c r="EX30" s="16"/>
      <c r="EY30" s="12">
        <f t="shared" si="19"/>
        <v>0</v>
      </c>
      <c r="EZ30" s="12">
        <f t="shared" si="80"/>
        <v>0</v>
      </c>
      <c r="FA30" s="12">
        <f t="shared" si="81"/>
        <v>0</v>
      </c>
      <c r="FB30" s="12">
        <f t="shared" si="82"/>
        <v>0</v>
      </c>
      <c r="FC30" s="16"/>
      <c r="FD30" s="12">
        <f t="shared" si="23"/>
        <v>0</v>
      </c>
      <c r="FE30" s="12">
        <f t="shared" si="83"/>
        <v>0</v>
      </c>
      <c r="FF30" s="12">
        <f t="shared" si="84"/>
        <v>0</v>
      </c>
      <c r="FG30" s="12">
        <f t="shared" si="85"/>
        <v>0</v>
      </c>
      <c r="FH30" s="16"/>
      <c r="FI30" s="12">
        <f t="shared" si="27"/>
        <v>0</v>
      </c>
      <c r="FJ30" s="12">
        <f t="shared" si="86"/>
        <v>0</v>
      </c>
      <c r="FK30" s="12">
        <f t="shared" si="87"/>
        <v>0</v>
      </c>
      <c r="FL30" s="12">
        <f t="shared" si="88"/>
        <v>0</v>
      </c>
      <c r="FM30" s="16"/>
      <c r="FN30" s="12">
        <f t="shared" si="31"/>
        <v>0</v>
      </c>
      <c r="FO30" s="12">
        <f t="shared" si="89"/>
        <v>0</v>
      </c>
      <c r="FP30" s="12">
        <f t="shared" si="90"/>
        <v>0</v>
      </c>
      <c r="FQ30" s="12">
        <f t="shared" si="91"/>
        <v>0</v>
      </c>
      <c r="FR30" s="16"/>
      <c r="FS30" s="12">
        <f t="shared" si="35"/>
        <v>0</v>
      </c>
      <c r="FT30" s="12">
        <f t="shared" si="92"/>
        <v>0</v>
      </c>
      <c r="FU30" s="12">
        <f t="shared" si="93"/>
        <v>0</v>
      </c>
      <c r="FV30" s="12">
        <f t="shared" si="94"/>
        <v>0</v>
      </c>
      <c r="FW30" s="16"/>
      <c r="FX30" s="12">
        <f t="shared" si="39"/>
        <v>0</v>
      </c>
      <c r="FY30" s="12">
        <f t="shared" si="95"/>
        <v>0</v>
      </c>
      <c r="FZ30" s="12">
        <f t="shared" si="96"/>
        <v>0</v>
      </c>
      <c r="GA30" s="12">
        <f t="shared" si="97"/>
        <v>0</v>
      </c>
      <c r="GB30" s="16"/>
      <c r="GC30" s="12">
        <f t="shared" si="43"/>
        <v>0</v>
      </c>
      <c r="GD30" s="12">
        <f t="shared" si="98"/>
        <v>0</v>
      </c>
      <c r="GE30" s="12">
        <f t="shared" si="99"/>
        <v>0</v>
      </c>
      <c r="GF30" s="12">
        <f t="shared" si="100"/>
        <v>0</v>
      </c>
      <c r="GG30" s="12"/>
      <c r="GH30" s="12"/>
      <c r="GI30" s="12"/>
      <c r="GJ30" s="12"/>
      <c r="GK30" s="12"/>
      <c r="GL30" s="59">
        <f>+AVERAGE(S30,X30,BV30)</f>
        <v>7000000</v>
      </c>
      <c r="GM30" s="59">
        <f>GL30*$E30*$G30</f>
        <v>28000000</v>
      </c>
      <c r="GN30" s="60">
        <f>+_xlfn.STDEV.P(S30,X30,BV30)</f>
        <v>816496.580927726</v>
      </c>
      <c r="GO30" s="63">
        <f t="shared" si="232"/>
        <v>0.11664236870396086</v>
      </c>
      <c r="GP30" s="62">
        <f>+MEDIAN(S30,X30,BV30)</f>
        <v>7000000</v>
      </c>
      <c r="GQ30" s="59">
        <f>GP30*$E30*$G30</f>
        <v>28000000</v>
      </c>
      <c r="GR30" s="62">
        <f t="shared" si="234"/>
        <v>816496.580927726</v>
      </c>
      <c r="GS30" s="63">
        <f t="shared" si="235"/>
        <v>0.11664236870396086</v>
      </c>
      <c r="GT30" s="42" t="s">
        <v>173</v>
      </c>
    </row>
    <row r="31" spans="1:202" s="29" customFormat="1" ht="17">
      <c r="A31" s="128" t="s">
        <v>206</v>
      </c>
      <c r="B31" s="69">
        <v>26</v>
      </c>
      <c r="C31" s="69" t="s">
        <v>45</v>
      </c>
      <c r="D31" s="80" t="s">
        <v>184</v>
      </c>
      <c r="E31" s="72">
        <v>27</v>
      </c>
      <c r="F31" s="74" t="s">
        <v>14</v>
      </c>
      <c r="G31" s="74">
        <v>2</v>
      </c>
      <c r="H31" s="89" t="s">
        <v>33</v>
      </c>
      <c r="I31" s="39"/>
      <c r="J31" s="39"/>
      <c r="K31" s="39"/>
      <c r="L31" s="39"/>
      <c r="M31" s="38"/>
      <c r="N31" s="13"/>
      <c r="O31" s="12">
        <f t="shared" si="188"/>
        <v>0</v>
      </c>
      <c r="P31" s="12">
        <f t="shared" si="189"/>
        <v>0</v>
      </c>
      <c r="Q31" s="12">
        <f t="shared" si="190"/>
        <v>0</v>
      </c>
      <c r="R31" s="12">
        <f t="shared" si="191"/>
        <v>0</v>
      </c>
      <c r="S31" s="28"/>
      <c r="T31" s="12">
        <f t="shared" si="192"/>
        <v>0</v>
      </c>
      <c r="U31" s="12">
        <f t="shared" si="193"/>
        <v>0</v>
      </c>
      <c r="V31" s="12">
        <f t="shared" si="194"/>
        <v>0</v>
      </c>
      <c r="W31" s="12">
        <f t="shared" si="195"/>
        <v>0</v>
      </c>
      <c r="X31" s="28"/>
      <c r="Y31" s="12">
        <f t="shared" si="196"/>
        <v>0</v>
      </c>
      <c r="Z31" s="12">
        <f t="shared" si="197"/>
        <v>0</v>
      </c>
      <c r="AA31" s="12">
        <f t="shared" si="198"/>
        <v>0</v>
      </c>
      <c r="AB31" s="12">
        <f t="shared" si="199"/>
        <v>0</v>
      </c>
      <c r="AC31" s="12"/>
      <c r="AD31" s="12">
        <f t="shared" si="200"/>
        <v>0</v>
      </c>
      <c r="AE31" s="12">
        <f t="shared" si="201"/>
        <v>0</v>
      </c>
      <c r="AF31" s="12">
        <f t="shared" si="202"/>
        <v>0</v>
      </c>
      <c r="AG31" s="12">
        <f t="shared" si="203"/>
        <v>0</v>
      </c>
      <c r="AH31" s="12"/>
      <c r="AI31" s="12">
        <f t="shared" si="204"/>
        <v>0</v>
      </c>
      <c r="AJ31" s="12">
        <f t="shared" si="205"/>
        <v>0</v>
      </c>
      <c r="AK31" s="12">
        <f t="shared" si="206"/>
        <v>0</v>
      </c>
      <c r="AL31" s="12">
        <f t="shared" si="207"/>
        <v>0</v>
      </c>
      <c r="AM31" s="12"/>
      <c r="AN31" s="12">
        <f t="shared" si="208"/>
        <v>0</v>
      </c>
      <c r="AO31" s="12">
        <f t="shared" si="209"/>
        <v>0</v>
      </c>
      <c r="AP31" s="12">
        <f t="shared" si="210"/>
        <v>0</v>
      </c>
      <c r="AQ31" s="12">
        <f t="shared" si="211"/>
        <v>0</v>
      </c>
      <c r="AR31" s="12">
        <v>90000</v>
      </c>
      <c r="AS31" s="12">
        <f t="shared" si="212"/>
        <v>17100</v>
      </c>
      <c r="AT31" s="12">
        <f t="shared" si="213"/>
        <v>107100</v>
      </c>
      <c r="AU31" s="12">
        <f t="shared" si="214"/>
        <v>4860000</v>
      </c>
      <c r="AV31" s="12">
        <f t="shared" si="215"/>
        <v>5783400</v>
      </c>
      <c r="AW31" s="12"/>
      <c r="AX31" s="12">
        <f t="shared" si="216"/>
        <v>0</v>
      </c>
      <c r="AY31" s="12">
        <f t="shared" si="217"/>
        <v>0</v>
      </c>
      <c r="AZ31" s="12">
        <f t="shared" si="218"/>
        <v>0</v>
      </c>
      <c r="BA31" s="12">
        <f t="shared" si="219"/>
        <v>0</v>
      </c>
      <c r="BB31" s="12"/>
      <c r="BC31" s="12">
        <f t="shared" si="220"/>
        <v>0</v>
      </c>
      <c r="BD31" s="12">
        <f t="shared" si="221"/>
        <v>0</v>
      </c>
      <c r="BE31" s="12">
        <f t="shared" si="222"/>
        <v>0</v>
      </c>
      <c r="BF31" s="12">
        <f t="shared" si="223"/>
        <v>0</v>
      </c>
      <c r="BG31" s="12"/>
      <c r="BH31" s="12">
        <f t="shared" si="224"/>
        <v>0</v>
      </c>
      <c r="BI31" s="12">
        <f t="shared" si="225"/>
        <v>0</v>
      </c>
      <c r="BJ31" s="12">
        <f t="shared" si="226"/>
        <v>0</v>
      </c>
      <c r="BK31" s="12">
        <f t="shared" si="227"/>
        <v>0</v>
      </c>
      <c r="BL31" s="12"/>
      <c r="BM31" s="12">
        <v>0</v>
      </c>
      <c r="BN31" s="12">
        <v>0</v>
      </c>
      <c r="BO31" s="12">
        <v>0</v>
      </c>
      <c r="BP31" s="12">
        <v>0</v>
      </c>
      <c r="BQ31" s="12"/>
      <c r="BR31" s="12">
        <v>0</v>
      </c>
      <c r="BS31" s="12">
        <v>0</v>
      </c>
      <c r="BT31" s="12">
        <v>0</v>
      </c>
      <c r="BU31" s="12">
        <v>0</v>
      </c>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f t="shared" si="160"/>
        <v>0</v>
      </c>
      <c r="DG31" s="12">
        <f t="shared" si="161"/>
        <v>0</v>
      </c>
      <c r="DH31" s="12">
        <f t="shared" si="162"/>
        <v>0</v>
      </c>
      <c r="DI31" s="12">
        <f t="shared" si="163"/>
        <v>0</v>
      </c>
      <c r="DJ31" s="12"/>
      <c r="DK31" s="12">
        <f t="shared" si="53"/>
        <v>0</v>
      </c>
      <c r="DL31" s="12">
        <f t="shared" si="164"/>
        <v>0</v>
      </c>
      <c r="DM31" s="12">
        <f t="shared" si="165"/>
        <v>0</v>
      </c>
      <c r="DN31" s="12">
        <f t="shared" si="166"/>
        <v>0</v>
      </c>
      <c r="DO31" s="12"/>
      <c r="DP31" s="12">
        <f t="shared" si="57"/>
        <v>0</v>
      </c>
      <c r="DQ31" s="12">
        <f t="shared" si="167"/>
        <v>0</v>
      </c>
      <c r="DR31" s="12">
        <f t="shared" si="168"/>
        <v>0</v>
      </c>
      <c r="DS31" s="12">
        <f t="shared" si="169"/>
        <v>0</v>
      </c>
      <c r="DT31" s="12"/>
      <c r="DU31" s="12">
        <f t="shared" si="61"/>
        <v>0</v>
      </c>
      <c r="DV31" s="12">
        <f t="shared" si="180"/>
        <v>0</v>
      </c>
      <c r="DW31" s="12">
        <f t="shared" si="181"/>
        <v>0</v>
      </c>
      <c r="DX31" s="12">
        <f t="shared" si="182"/>
        <v>0</v>
      </c>
      <c r="DY31" s="12"/>
      <c r="DZ31" s="12">
        <f t="shared" si="0"/>
        <v>0</v>
      </c>
      <c r="EA31" s="12">
        <f t="shared" si="65"/>
        <v>0</v>
      </c>
      <c r="EB31" s="12">
        <f t="shared" si="66"/>
        <v>0</v>
      </c>
      <c r="EC31" s="12">
        <f t="shared" si="67"/>
        <v>0</v>
      </c>
      <c r="ED31" s="12"/>
      <c r="EE31" s="12">
        <f t="shared" si="3"/>
        <v>0</v>
      </c>
      <c r="EF31" s="12">
        <f t="shared" si="68"/>
        <v>0</v>
      </c>
      <c r="EG31" s="12">
        <f t="shared" si="69"/>
        <v>0</v>
      </c>
      <c r="EH31" s="12">
        <f t="shared" si="70"/>
        <v>0</v>
      </c>
      <c r="EI31" s="12">
        <v>80000</v>
      </c>
      <c r="EJ31" s="12">
        <f t="shared" si="7"/>
        <v>15200</v>
      </c>
      <c r="EK31" s="12">
        <f t="shared" si="71"/>
        <v>95200</v>
      </c>
      <c r="EL31" s="12">
        <f t="shared" si="72"/>
        <v>4320000</v>
      </c>
      <c r="EM31" s="12">
        <f t="shared" si="73"/>
        <v>5140800</v>
      </c>
      <c r="EN31" s="12">
        <v>85000</v>
      </c>
      <c r="EO31" s="12">
        <f t="shared" si="11"/>
        <v>16150</v>
      </c>
      <c r="EP31" s="12">
        <f t="shared" si="74"/>
        <v>101150</v>
      </c>
      <c r="EQ31" s="12">
        <f t="shared" si="75"/>
        <v>4590000</v>
      </c>
      <c r="ER31" s="12">
        <f t="shared" si="76"/>
        <v>5462100</v>
      </c>
      <c r="ES31" s="12"/>
      <c r="ET31" s="12">
        <f t="shared" si="15"/>
        <v>0</v>
      </c>
      <c r="EU31" s="12">
        <f t="shared" si="77"/>
        <v>0</v>
      </c>
      <c r="EV31" s="12">
        <f t="shared" si="78"/>
        <v>0</v>
      </c>
      <c r="EW31" s="12">
        <f t="shared" si="79"/>
        <v>0</v>
      </c>
      <c r="EX31" s="12"/>
      <c r="EY31" s="12">
        <f t="shared" si="19"/>
        <v>0</v>
      </c>
      <c r="EZ31" s="12">
        <f t="shared" si="80"/>
        <v>0</v>
      </c>
      <c r="FA31" s="12">
        <f t="shared" si="81"/>
        <v>0</v>
      </c>
      <c r="FB31" s="12">
        <f t="shared" si="82"/>
        <v>0</v>
      </c>
      <c r="FC31" s="12"/>
      <c r="FD31" s="12">
        <f t="shared" si="23"/>
        <v>0</v>
      </c>
      <c r="FE31" s="12">
        <f t="shared" si="83"/>
        <v>0</v>
      </c>
      <c r="FF31" s="12">
        <f t="shared" si="84"/>
        <v>0</v>
      </c>
      <c r="FG31" s="12">
        <f t="shared" si="85"/>
        <v>0</v>
      </c>
      <c r="FH31" s="12"/>
      <c r="FI31" s="12">
        <f t="shared" si="27"/>
        <v>0</v>
      </c>
      <c r="FJ31" s="12">
        <f t="shared" si="86"/>
        <v>0</v>
      </c>
      <c r="FK31" s="12">
        <f t="shared" si="87"/>
        <v>0</v>
      </c>
      <c r="FL31" s="12">
        <f t="shared" si="88"/>
        <v>0</v>
      </c>
      <c r="FM31" s="12"/>
      <c r="FN31" s="12">
        <f t="shared" si="31"/>
        <v>0</v>
      </c>
      <c r="FO31" s="12">
        <f t="shared" si="89"/>
        <v>0</v>
      </c>
      <c r="FP31" s="12">
        <f t="shared" si="90"/>
        <v>0</v>
      </c>
      <c r="FQ31" s="12">
        <f t="shared" si="91"/>
        <v>0</v>
      </c>
      <c r="FR31" s="12"/>
      <c r="FS31" s="12">
        <f t="shared" si="35"/>
        <v>0</v>
      </c>
      <c r="FT31" s="12">
        <f t="shared" si="92"/>
        <v>0</v>
      </c>
      <c r="FU31" s="12">
        <f t="shared" si="93"/>
        <v>0</v>
      </c>
      <c r="FV31" s="12">
        <f t="shared" si="94"/>
        <v>0</v>
      </c>
      <c r="FW31" s="12"/>
      <c r="FX31" s="12">
        <f t="shared" si="39"/>
        <v>0</v>
      </c>
      <c r="FY31" s="12">
        <f t="shared" si="95"/>
        <v>0</v>
      </c>
      <c r="FZ31" s="12">
        <f t="shared" si="96"/>
        <v>0</v>
      </c>
      <c r="GA31" s="12">
        <f t="shared" si="97"/>
        <v>0</v>
      </c>
      <c r="GB31" s="12"/>
      <c r="GC31" s="12">
        <f t="shared" si="43"/>
        <v>0</v>
      </c>
      <c r="GD31" s="12">
        <f t="shared" si="98"/>
        <v>0</v>
      </c>
      <c r="GE31" s="12">
        <f t="shared" si="99"/>
        <v>0</v>
      </c>
      <c r="GF31" s="12">
        <f t="shared" si="100"/>
        <v>0</v>
      </c>
      <c r="GG31" s="12"/>
      <c r="GH31" s="12"/>
      <c r="GI31" s="12"/>
      <c r="GJ31" s="12"/>
      <c r="GK31" s="12"/>
      <c r="GL31" s="59">
        <f>+AVERAGE(AR31,EI31,EN31)</f>
        <v>85000</v>
      </c>
      <c r="GM31" s="59">
        <f>GL31*$E31*$G31</f>
        <v>4590000</v>
      </c>
      <c r="GN31" s="60">
        <f>+_xlfn.STDEV.P(AR31,EI31,EN31)</f>
        <v>4082.4829046386299</v>
      </c>
      <c r="GO31" s="63">
        <f t="shared" si="232"/>
        <v>4.8029210642807407E-2</v>
      </c>
      <c r="GP31" s="62">
        <f>+MEDIAN(AR31,EI31,EN31)</f>
        <v>85000</v>
      </c>
      <c r="GQ31" s="59">
        <f>GP31*$E31*$G31</f>
        <v>4590000</v>
      </c>
      <c r="GR31" s="62">
        <f t="shared" si="234"/>
        <v>4082.4829046386299</v>
      </c>
      <c r="GS31" s="63">
        <f t="shared" si="235"/>
        <v>4.8029210642807407E-2</v>
      </c>
      <c r="GT31" s="28" t="s">
        <v>174</v>
      </c>
    </row>
    <row r="32" spans="1:202" s="29" customFormat="1" ht="272">
      <c r="A32" s="128" t="s">
        <v>206</v>
      </c>
      <c r="B32" s="69">
        <v>27</v>
      </c>
      <c r="C32" s="69" t="s">
        <v>193</v>
      </c>
      <c r="D32" s="71" t="s">
        <v>192</v>
      </c>
      <c r="E32" s="90">
        <v>106</v>
      </c>
      <c r="F32" s="75" t="s">
        <v>14</v>
      </c>
      <c r="G32" s="74">
        <v>2</v>
      </c>
      <c r="H32" s="74" t="s">
        <v>33</v>
      </c>
      <c r="I32" s="33"/>
      <c r="J32" s="33"/>
      <c r="K32" s="33"/>
      <c r="L32" s="33"/>
      <c r="M32" s="26"/>
      <c r="N32" s="13"/>
      <c r="O32" s="12">
        <f t="shared" si="188"/>
        <v>0</v>
      </c>
      <c r="P32" s="12">
        <f t="shared" si="189"/>
        <v>0</v>
      </c>
      <c r="Q32" s="12">
        <f t="shared" si="190"/>
        <v>0</v>
      </c>
      <c r="R32" s="12">
        <f t="shared" si="191"/>
        <v>0</v>
      </c>
      <c r="S32" s="28"/>
      <c r="T32" s="12">
        <f t="shared" si="192"/>
        <v>0</v>
      </c>
      <c r="U32" s="12">
        <f t="shared" si="193"/>
        <v>0</v>
      </c>
      <c r="V32" s="12">
        <f t="shared" si="194"/>
        <v>0</v>
      </c>
      <c r="W32" s="12">
        <f t="shared" si="195"/>
        <v>0</v>
      </c>
      <c r="X32" s="28"/>
      <c r="Y32" s="12">
        <f t="shared" ref="Y32:Y49" si="236">+X32*0.19</f>
        <v>0</v>
      </c>
      <c r="Z32" s="12">
        <f t="shared" ref="Z32:Z49" si="237">+X32+Y32</f>
        <v>0</v>
      </c>
      <c r="AA32" s="12">
        <f t="shared" ref="AA32:AA49" si="238">+X32*$E32*$G32</f>
        <v>0</v>
      </c>
      <c r="AB32" s="12">
        <f t="shared" ref="AB32:AB49" si="239">+Z32*$E32*$G32</f>
        <v>0</v>
      </c>
      <c r="AC32" s="12"/>
      <c r="AD32" s="12">
        <f t="shared" si="200"/>
        <v>0</v>
      </c>
      <c r="AE32" s="12">
        <f t="shared" si="201"/>
        <v>0</v>
      </c>
      <c r="AF32" s="12">
        <f t="shared" si="202"/>
        <v>0</v>
      </c>
      <c r="AG32" s="12">
        <f t="shared" si="203"/>
        <v>0</v>
      </c>
      <c r="AH32" s="12"/>
      <c r="AI32" s="12">
        <f t="shared" si="204"/>
        <v>0</v>
      </c>
      <c r="AJ32" s="12">
        <f t="shared" si="205"/>
        <v>0</v>
      </c>
      <c r="AK32" s="12">
        <f t="shared" si="206"/>
        <v>0</v>
      </c>
      <c r="AL32" s="12">
        <f t="shared" si="207"/>
        <v>0</v>
      </c>
      <c r="AM32" s="12"/>
      <c r="AN32" s="12">
        <f t="shared" si="208"/>
        <v>0</v>
      </c>
      <c r="AO32" s="12">
        <f t="shared" si="209"/>
        <v>0</v>
      </c>
      <c r="AP32" s="12">
        <f t="shared" si="210"/>
        <v>0</v>
      </c>
      <c r="AQ32" s="12">
        <f t="shared" si="211"/>
        <v>0</v>
      </c>
      <c r="AR32" s="12">
        <v>150000</v>
      </c>
      <c r="AS32" s="12">
        <f t="shared" si="212"/>
        <v>28500</v>
      </c>
      <c r="AT32" s="12">
        <f t="shared" si="213"/>
        <v>178500</v>
      </c>
      <c r="AU32" s="12">
        <f t="shared" si="214"/>
        <v>31800000</v>
      </c>
      <c r="AV32" s="12">
        <f t="shared" si="215"/>
        <v>37842000</v>
      </c>
      <c r="AW32" s="12"/>
      <c r="AX32" s="12">
        <f t="shared" si="216"/>
        <v>0</v>
      </c>
      <c r="AY32" s="12">
        <f t="shared" si="217"/>
        <v>0</v>
      </c>
      <c r="AZ32" s="12">
        <f t="shared" si="218"/>
        <v>0</v>
      </c>
      <c r="BA32" s="12">
        <f t="shared" si="219"/>
        <v>0</v>
      </c>
      <c r="BB32" s="12"/>
      <c r="BC32" s="12">
        <f t="shared" si="220"/>
        <v>0</v>
      </c>
      <c r="BD32" s="12">
        <f t="shared" si="221"/>
        <v>0</v>
      </c>
      <c r="BE32" s="12">
        <f t="shared" si="222"/>
        <v>0</v>
      </c>
      <c r="BF32" s="12">
        <f t="shared" si="223"/>
        <v>0</v>
      </c>
      <c r="BG32" s="12"/>
      <c r="BH32" s="12">
        <f t="shared" si="224"/>
        <v>0</v>
      </c>
      <c r="BI32" s="12">
        <f t="shared" si="225"/>
        <v>0</v>
      </c>
      <c r="BJ32" s="12">
        <f t="shared" si="226"/>
        <v>0</v>
      </c>
      <c r="BK32" s="12">
        <f t="shared" si="227"/>
        <v>0</v>
      </c>
      <c r="BL32" s="12"/>
      <c r="BM32" s="12">
        <v>0</v>
      </c>
      <c r="BN32" s="12">
        <v>0</v>
      </c>
      <c r="BO32" s="12">
        <v>0</v>
      </c>
      <c r="BP32" s="12">
        <v>0</v>
      </c>
      <c r="BQ32" s="12"/>
      <c r="BR32" s="12">
        <v>0</v>
      </c>
      <c r="BS32" s="12">
        <v>0</v>
      </c>
      <c r="BT32" s="12">
        <v>0</v>
      </c>
      <c r="BU32" s="12">
        <v>0</v>
      </c>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f t="shared" si="160"/>
        <v>0</v>
      </c>
      <c r="DG32" s="12">
        <f t="shared" si="161"/>
        <v>0</v>
      </c>
      <c r="DH32" s="12">
        <f t="shared" si="162"/>
        <v>0</v>
      </c>
      <c r="DI32" s="12">
        <f t="shared" si="163"/>
        <v>0</v>
      </c>
      <c r="DJ32" s="12"/>
      <c r="DK32" s="12">
        <f t="shared" si="53"/>
        <v>0</v>
      </c>
      <c r="DL32" s="12">
        <f t="shared" si="164"/>
        <v>0</v>
      </c>
      <c r="DM32" s="12">
        <f t="shared" si="165"/>
        <v>0</v>
      </c>
      <c r="DN32" s="12">
        <f t="shared" si="166"/>
        <v>0</v>
      </c>
      <c r="DO32" s="12"/>
      <c r="DP32" s="12">
        <f t="shared" si="57"/>
        <v>0</v>
      </c>
      <c r="DQ32" s="12">
        <f t="shared" si="167"/>
        <v>0</v>
      </c>
      <c r="DR32" s="12">
        <f t="shared" si="168"/>
        <v>0</v>
      </c>
      <c r="DS32" s="12">
        <f t="shared" si="169"/>
        <v>0</v>
      </c>
      <c r="DT32" s="12"/>
      <c r="DU32" s="12">
        <f t="shared" si="61"/>
        <v>0</v>
      </c>
      <c r="DV32" s="12">
        <f t="shared" si="180"/>
        <v>0</v>
      </c>
      <c r="DW32" s="12">
        <f t="shared" si="181"/>
        <v>0</v>
      </c>
      <c r="DX32" s="12">
        <f t="shared" si="182"/>
        <v>0</v>
      </c>
      <c r="DY32" s="12"/>
      <c r="DZ32" s="12">
        <f t="shared" si="0"/>
        <v>0</v>
      </c>
      <c r="EA32" s="12">
        <f t="shared" si="65"/>
        <v>0</v>
      </c>
      <c r="EB32" s="12">
        <f t="shared" si="66"/>
        <v>0</v>
      </c>
      <c r="EC32" s="12">
        <f t="shared" si="67"/>
        <v>0</v>
      </c>
      <c r="ED32" s="12"/>
      <c r="EE32" s="12">
        <f t="shared" si="3"/>
        <v>0</v>
      </c>
      <c r="EF32" s="12">
        <f t="shared" si="68"/>
        <v>0</v>
      </c>
      <c r="EG32" s="12">
        <f t="shared" si="69"/>
        <v>0</v>
      </c>
      <c r="EH32" s="12">
        <f t="shared" si="70"/>
        <v>0</v>
      </c>
      <c r="EI32" s="12">
        <v>87000</v>
      </c>
      <c r="EJ32" s="12">
        <f t="shared" si="7"/>
        <v>16530</v>
      </c>
      <c r="EK32" s="12">
        <f t="shared" si="71"/>
        <v>103530</v>
      </c>
      <c r="EL32" s="12">
        <f t="shared" si="72"/>
        <v>18444000</v>
      </c>
      <c r="EM32" s="12">
        <f t="shared" si="73"/>
        <v>21948360</v>
      </c>
      <c r="EN32" s="12">
        <v>110000</v>
      </c>
      <c r="EO32" s="12">
        <f t="shared" si="11"/>
        <v>20900</v>
      </c>
      <c r="EP32" s="12">
        <f t="shared" si="74"/>
        <v>130900</v>
      </c>
      <c r="EQ32" s="12">
        <f t="shared" si="75"/>
        <v>23320000</v>
      </c>
      <c r="ER32" s="12">
        <f t="shared" si="76"/>
        <v>27750800</v>
      </c>
      <c r="ES32" s="12"/>
      <c r="ET32" s="12">
        <f t="shared" si="15"/>
        <v>0</v>
      </c>
      <c r="EU32" s="12">
        <f t="shared" si="77"/>
        <v>0</v>
      </c>
      <c r="EV32" s="12">
        <f t="shared" si="78"/>
        <v>0</v>
      </c>
      <c r="EW32" s="12">
        <f t="shared" si="79"/>
        <v>0</v>
      </c>
      <c r="EX32" s="12"/>
      <c r="EY32" s="12">
        <f t="shared" si="19"/>
        <v>0</v>
      </c>
      <c r="EZ32" s="12">
        <f t="shared" si="80"/>
        <v>0</v>
      </c>
      <c r="FA32" s="12">
        <f t="shared" si="81"/>
        <v>0</v>
      </c>
      <c r="FB32" s="12">
        <f t="shared" si="82"/>
        <v>0</v>
      </c>
      <c r="FC32" s="12"/>
      <c r="FD32" s="12">
        <f t="shared" si="23"/>
        <v>0</v>
      </c>
      <c r="FE32" s="12">
        <f t="shared" si="83"/>
        <v>0</v>
      </c>
      <c r="FF32" s="12">
        <f t="shared" si="84"/>
        <v>0</v>
      </c>
      <c r="FG32" s="12">
        <f t="shared" si="85"/>
        <v>0</v>
      </c>
      <c r="FH32" s="12"/>
      <c r="FI32" s="12">
        <f t="shared" si="27"/>
        <v>0</v>
      </c>
      <c r="FJ32" s="12">
        <f t="shared" si="86"/>
        <v>0</v>
      </c>
      <c r="FK32" s="12">
        <f t="shared" si="87"/>
        <v>0</v>
      </c>
      <c r="FL32" s="12">
        <f t="shared" si="88"/>
        <v>0</v>
      </c>
      <c r="FM32" s="12"/>
      <c r="FN32" s="12">
        <f t="shared" si="31"/>
        <v>0</v>
      </c>
      <c r="FO32" s="12">
        <f t="shared" si="89"/>
        <v>0</v>
      </c>
      <c r="FP32" s="12">
        <f t="shared" si="90"/>
        <v>0</v>
      </c>
      <c r="FQ32" s="12">
        <f t="shared" si="91"/>
        <v>0</v>
      </c>
      <c r="FR32" s="12"/>
      <c r="FS32" s="12">
        <f t="shared" si="35"/>
        <v>0</v>
      </c>
      <c r="FT32" s="12">
        <f t="shared" si="92"/>
        <v>0</v>
      </c>
      <c r="FU32" s="12">
        <f t="shared" si="93"/>
        <v>0</v>
      </c>
      <c r="FV32" s="12">
        <f t="shared" si="94"/>
        <v>0</v>
      </c>
      <c r="FW32" s="12"/>
      <c r="FX32" s="12">
        <f t="shared" si="39"/>
        <v>0</v>
      </c>
      <c r="FY32" s="12">
        <f t="shared" si="95"/>
        <v>0</v>
      </c>
      <c r="FZ32" s="12">
        <f t="shared" si="96"/>
        <v>0</v>
      </c>
      <c r="GA32" s="12">
        <f t="shared" si="97"/>
        <v>0</v>
      </c>
      <c r="GB32" s="12"/>
      <c r="GC32" s="12">
        <f t="shared" si="43"/>
        <v>0</v>
      </c>
      <c r="GD32" s="12">
        <f t="shared" si="98"/>
        <v>0</v>
      </c>
      <c r="GE32" s="12">
        <f t="shared" si="99"/>
        <v>0</v>
      </c>
      <c r="GF32" s="12">
        <f t="shared" si="100"/>
        <v>0</v>
      </c>
      <c r="GG32" s="12"/>
      <c r="GH32" s="12"/>
      <c r="GI32" s="12"/>
      <c r="GJ32" s="12"/>
      <c r="GK32" s="12"/>
      <c r="GL32" s="59">
        <f>+AVERAGE(AR32,EI32,EN32)</f>
        <v>115666.66666666667</v>
      </c>
      <c r="GM32" s="59">
        <f>GL32*$E32*$G32</f>
        <v>24521333.333333336</v>
      </c>
      <c r="GN32" s="60">
        <f>+_xlfn.STDEV.P(AR32,EI32,EN32)</f>
        <v>26029.897340472849</v>
      </c>
      <c r="GO32" s="63">
        <f t="shared" si="232"/>
        <v>0.22504234011936181</v>
      </c>
      <c r="GP32" s="62">
        <f>+MEDIAN(AR32,EI32,EN32)</f>
        <v>110000</v>
      </c>
      <c r="GQ32" s="59">
        <f>GP32*$E32*$G32</f>
        <v>23320000</v>
      </c>
      <c r="GR32" s="62">
        <f t="shared" si="234"/>
        <v>26029.897340472849</v>
      </c>
      <c r="GS32" s="63">
        <f t="shared" si="235"/>
        <v>0.236635430367935</v>
      </c>
      <c r="GT32" s="28" t="s">
        <v>174</v>
      </c>
    </row>
    <row r="33" spans="1:202" s="29" customFormat="1" ht="17">
      <c r="A33" s="128" t="s">
        <v>206</v>
      </c>
      <c r="B33" s="69">
        <v>28</v>
      </c>
      <c r="C33" s="69" t="s">
        <v>39</v>
      </c>
      <c r="D33" s="71" t="s">
        <v>126</v>
      </c>
      <c r="E33" s="72">
        <v>110</v>
      </c>
      <c r="F33" s="75" t="s">
        <v>14</v>
      </c>
      <c r="G33" s="74">
        <v>1</v>
      </c>
      <c r="H33" s="78" t="s">
        <v>98</v>
      </c>
      <c r="I33" s="39"/>
      <c r="J33" s="39"/>
      <c r="K33" s="39"/>
      <c r="L33" s="39"/>
      <c r="M33" s="38"/>
      <c r="N33" s="14"/>
      <c r="O33" s="12">
        <f t="shared" si="188"/>
        <v>0</v>
      </c>
      <c r="P33" s="12">
        <f t="shared" si="189"/>
        <v>0</v>
      </c>
      <c r="Q33" s="12">
        <f t="shared" si="190"/>
        <v>0</v>
      </c>
      <c r="R33" s="12">
        <f t="shared" si="191"/>
        <v>0</v>
      </c>
      <c r="S33" s="43"/>
      <c r="T33" s="12">
        <f t="shared" si="192"/>
        <v>0</v>
      </c>
      <c r="U33" s="12">
        <f t="shared" si="193"/>
        <v>0</v>
      </c>
      <c r="V33" s="12">
        <f t="shared" si="194"/>
        <v>0</v>
      </c>
      <c r="W33" s="12">
        <f t="shared" si="195"/>
        <v>0</v>
      </c>
      <c r="X33" s="43"/>
      <c r="Y33" s="12">
        <f t="shared" si="236"/>
        <v>0</v>
      </c>
      <c r="Z33" s="12">
        <f t="shared" si="237"/>
        <v>0</v>
      </c>
      <c r="AA33" s="12">
        <f t="shared" si="238"/>
        <v>0</v>
      </c>
      <c r="AB33" s="12">
        <f t="shared" si="239"/>
        <v>0</v>
      </c>
      <c r="AC33" s="12"/>
      <c r="AD33" s="12">
        <f t="shared" si="200"/>
        <v>0</v>
      </c>
      <c r="AE33" s="12">
        <f t="shared" si="201"/>
        <v>0</v>
      </c>
      <c r="AF33" s="12">
        <f t="shared" si="202"/>
        <v>0</v>
      </c>
      <c r="AG33" s="12">
        <f t="shared" si="203"/>
        <v>0</v>
      </c>
      <c r="AH33" s="12"/>
      <c r="AI33" s="12">
        <f t="shared" si="204"/>
        <v>0</v>
      </c>
      <c r="AJ33" s="12">
        <f t="shared" si="205"/>
        <v>0</v>
      </c>
      <c r="AK33" s="12">
        <f t="shared" si="206"/>
        <v>0</v>
      </c>
      <c r="AL33" s="12">
        <f t="shared" si="207"/>
        <v>0</v>
      </c>
      <c r="AM33" s="12"/>
      <c r="AN33" s="12">
        <f t="shared" si="208"/>
        <v>0</v>
      </c>
      <c r="AO33" s="12">
        <f t="shared" si="209"/>
        <v>0</v>
      </c>
      <c r="AP33" s="12">
        <f t="shared" si="210"/>
        <v>0</v>
      </c>
      <c r="AQ33" s="12">
        <f t="shared" si="211"/>
        <v>0</v>
      </c>
      <c r="AR33" s="12"/>
      <c r="AS33" s="12">
        <f t="shared" si="212"/>
        <v>0</v>
      </c>
      <c r="AT33" s="12">
        <f t="shared" si="213"/>
        <v>0</v>
      </c>
      <c r="AU33" s="12">
        <f t="shared" si="214"/>
        <v>0</v>
      </c>
      <c r="AV33" s="12">
        <f t="shared" si="215"/>
        <v>0</v>
      </c>
      <c r="AW33" s="12"/>
      <c r="AX33" s="12">
        <f t="shared" si="216"/>
        <v>0</v>
      </c>
      <c r="AY33" s="12">
        <f t="shared" si="217"/>
        <v>0</v>
      </c>
      <c r="AZ33" s="12">
        <f t="shared" si="218"/>
        <v>0</v>
      </c>
      <c r="BA33" s="12">
        <f t="shared" si="219"/>
        <v>0</v>
      </c>
      <c r="BB33" s="12"/>
      <c r="BC33" s="12">
        <f t="shared" si="220"/>
        <v>0</v>
      </c>
      <c r="BD33" s="12">
        <f t="shared" si="221"/>
        <v>0</v>
      </c>
      <c r="BE33" s="12">
        <f t="shared" si="222"/>
        <v>0</v>
      </c>
      <c r="BF33" s="12">
        <f t="shared" si="223"/>
        <v>0</v>
      </c>
      <c r="BG33" s="12"/>
      <c r="BH33" s="12">
        <f t="shared" si="224"/>
        <v>0</v>
      </c>
      <c r="BI33" s="12">
        <f t="shared" si="225"/>
        <v>0</v>
      </c>
      <c r="BJ33" s="12">
        <f t="shared" si="226"/>
        <v>0</v>
      </c>
      <c r="BK33" s="12">
        <f t="shared" si="227"/>
        <v>0</v>
      </c>
      <c r="BL33" s="12"/>
      <c r="BM33" s="12">
        <v>0</v>
      </c>
      <c r="BN33" s="12">
        <v>0</v>
      </c>
      <c r="BO33" s="12">
        <v>0</v>
      </c>
      <c r="BP33" s="12">
        <v>0</v>
      </c>
      <c r="BQ33" s="12"/>
      <c r="BR33" s="12">
        <v>0</v>
      </c>
      <c r="BS33" s="12">
        <v>0</v>
      </c>
      <c r="BT33" s="12">
        <v>0</v>
      </c>
      <c r="BU33" s="12">
        <v>0</v>
      </c>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f t="shared" si="160"/>
        <v>0</v>
      </c>
      <c r="DG33" s="12">
        <f t="shared" si="161"/>
        <v>0</v>
      </c>
      <c r="DH33" s="12">
        <f t="shared" si="162"/>
        <v>0</v>
      </c>
      <c r="DI33" s="12">
        <f t="shared" si="163"/>
        <v>0</v>
      </c>
      <c r="DJ33" s="12"/>
      <c r="DK33" s="12">
        <f t="shared" si="53"/>
        <v>0</v>
      </c>
      <c r="DL33" s="12">
        <f t="shared" si="164"/>
        <v>0</v>
      </c>
      <c r="DM33" s="12">
        <f t="shared" si="165"/>
        <v>0</v>
      </c>
      <c r="DN33" s="12">
        <f t="shared" si="166"/>
        <v>0</v>
      </c>
      <c r="DO33" s="12"/>
      <c r="DP33" s="12">
        <f t="shared" si="57"/>
        <v>0</v>
      </c>
      <c r="DQ33" s="12">
        <f t="shared" si="167"/>
        <v>0</v>
      </c>
      <c r="DR33" s="12">
        <f t="shared" si="168"/>
        <v>0</v>
      </c>
      <c r="DS33" s="12">
        <f t="shared" si="169"/>
        <v>0</v>
      </c>
      <c r="DT33" s="19">
        <v>14880</v>
      </c>
      <c r="DU33" s="12">
        <f t="shared" si="61"/>
        <v>2827.2</v>
      </c>
      <c r="DV33" s="12">
        <f t="shared" si="180"/>
        <v>17707.2</v>
      </c>
      <c r="DW33" s="12">
        <f t="shared" si="181"/>
        <v>1636800</v>
      </c>
      <c r="DX33" s="12">
        <f t="shared" si="182"/>
        <v>1947792</v>
      </c>
      <c r="DY33" s="19">
        <v>17500</v>
      </c>
      <c r="DZ33" s="12">
        <f t="shared" si="0"/>
        <v>3325</v>
      </c>
      <c r="EA33" s="12">
        <f t="shared" si="65"/>
        <v>20825</v>
      </c>
      <c r="EB33" s="12">
        <f t="shared" si="66"/>
        <v>1925000</v>
      </c>
      <c r="EC33" s="12">
        <f t="shared" si="67"/>
        <v>2290750</v>
      </c>
      <c r="ED33" s="19">
        <v>14800</v>
      </c>
      <c r="EE33" s="12">
        <f t="shared" si="3"/>
        <v>2812</v>
      </c>
      <c r="EF33" s="12">
        <f t="shared" si="68"/>
        <v>17612</v>
      </c>
      <c r="EG33" s="12">
        <f t="shared" si="69"/>
        <v>1628000</v>
      </c>
      <c r="EH33" s="12">
        <f t="shared" si="70"/>
        <v>1937320</v>
      </c>
      <c r="EI33" s="12"/>
      <c r="EJ33" s="12">
        <f t="shared" si="7"/>
        <v>0</v>
      </c>
      <c r="EK33" s="12">
        <f t="shared" si="71"/>
        <v>0</v>
      </c>
      <c r="EL33" s="12">
        <f t="shared" si="72"/>
        <v>0</v>
      </c>
      <c r="EM33" s="12">
        <f t="shared" si="73"/>
        <v>0</v>
      </c>
      <c r="EN33" s="12"/>
      <c r="EO33" s="12">
        <f t="shared" si="11"/>
        <v>0</v>
      </c>
      <c r="EP33" s="12">
        <f t="shared" si="74"/>
        <v>0</v>
      </c>
      <c r="EQ33" s="12">
        <f t="shared" si="75"/>
        <v>0</v>
      </c>
      <c r="ER33" s="12">
        <f t="shared" si="76"/>
        <v>0</v>
      </c>
      <c r="ES33" s="12"/>
      <c r="ET33" s="12">
        <f t="shared" si="15"/>
        <v>0</v>
      </c>
      <c r="EU33" s="12">
        <f t="shared" si="77"/>
        <v>0</v>
      </c>
      <c r="EV33" s="12">
        <f t="shared" si="78"/>
        <v>0</v>
      </c>
      <c r="EW33" s="12">
        <f t="shared" si="79"/>
        <v>0</v>
      </c>
      <c r="EX33" s="12"/>
      <c r="EY33" s="12">
        <f t="shared" si="19"/>
        <v>0</v>
      </c>
      <c r="EZ33" s="12">
        <f t="shared" si="80"/>
        <v>0</v>
      </c>
      <c r="FA33" s="12">
        <f t="shared" si="81"/>
        <v>0</v>
      </c>
      <c r="FB33" s="12">
        <f t="shared" si="82"/>
        <v>0</v>
      </c>
      <c r="FC33" s="12"/>
      <c r="FD33" s="12">
        <f t="shared" si="23"/>
        <v>0</v>
      </c>
      <c r="FE33" s="12">
        <f t="shared" si="83"/>
        <v>0</v>
      </c>
      <c r="FF33" s="12">
        <f t="shared" si="84"/>
        <v>0</v>
      </c>
      <c r="FG33" s="12">
        <f t="shared" si="85"/>
        <v>0</v>
      </c>
      <c r="FH33" s="12"/>
      <c r="FI33" s="12">
        <f t="shared" si="27"/>
        <v>0</v>
      </c>
      <c r="FJ33" s="12">
        <f t="shared" si="86"/>
        <v>0</v>
      </c>
      <c r="FK33" s="12">
        <f t="shared" si="87"/>
        <v>0</v>
      </c>
      <c r="FL33" s="12">
        <f t="shared" si="88"/>
        <v>0</v>
      </c>
      <c r="FM33" s="12"/>
      <c r="FN33" s="12">
        <f t="shared" si="31"/>
        <v>0</v>
      </c>
      <c r="FO33" s="12">
        <f t="shared" si="89"/>
        <v>0</v>
      </c>
      <c r="FP33" s="12">
        <f t="shared" si="90"/>
        <v>0</v>
      </c>
      <c r="FQ33" s="12">
        <f t="shared" si="91"/>
        <v>0</v>
      </c>
      <c r="FR33" s="12"/>
      <c r="FS33" s="12">
        <f t="shared" si="35"/>
        <v>0</v>
      </c>
      <c r="FT33" s="12">
        <f t="shared" si="92"/>
        <v>0</v>
      </c>
      <c r="FU33" s="12">
        <f t="shared" si="93"/>
        <v>0</v>
      </c>
      <c r="FV33" s="12">
        <f t="shared" si="94"/>
        <v>0</v>
      </c>
      <c r="FW33" s="12"/>
      <c r="FX33" s="12">
        <f t="shared" si="39"/>
        <v>0</v>
      </c>
      <c r="FY33" s="12">
        <f t="shared" si="95"/>
        <v>0</v>
      </c>
      <c r="FZ33" s="12">
        <f t="shared" si="96"/>
        <v>0</v>
      </c>
      <c r="GA33" s="12">
        <f t="shared" si="97"/>
        <v>0</v>
      </c>
      <c r="GB33" s="12"/>
      <c r="GC33" s="12">
        <f t="shared" si="43"/>
        <v>0</v>
      </c>
      <c r="GD33" s="12">
        <f t="shared" si="98"/>
        <v>0</v>
      </c>
      <c r="GE33" s="12">
        <f t="shared" si="99"/>
        <v>0</v>
      </c>
      <c r="GF33" s="12">
        <f t="shared" si="100"/>
        <v>0</v>
      </c>
      <c r="GG33" s="12"/>
      <c r="GH33" s="12"/>
      <c r="GI33" s="12"/>
      <c r="GJ33" s="12"/>
      <c r="GK33" s="12"/>
      <c r="GL33" s="59">
        <f>+AVERAGE(DT33,DY33,ED33)</f>
        <v>15726.666666666666</v>
      </c>
      <c r="GM33" s="59">
        <f t="shared" si="105"/>
        <v>1729933.3333333333</v>
      </c>
      <c r="GN33" s="60">
        <f>STDEVP(DT33,DY33,ED33)</f>
        <v>1254.3612805815644</v>
      </c>
      <c r="GO33" s="63">
        <f t="shared" si="232"/>
        <v>7.9760149252748908E-2</v>
      </c>
      <c r="GP33" s="62">
        <f>+MEDIAN(DT33,DY33,ED33)</f>
        <v>14880</v>
      </c>
      <c r="GQ33" s="59">
        <f t="shared" ref="GQ33" si="240">GP33*$E33*$G33</f>
        <v>1636800</v>
      </c>
      <c r="GR33" s="62">
        <f t="shared" si="234"/>
        <v>1254.3612805815644</v>
      </c>
      <c r="GS33" s="63">
        <f t="shared" si="235"/>
        <v>8.4298473157363205E-2</v>
      </c>
      <c r="GT33" s="28" t="s">
        <v>176</v>
      </c>
    </row>
    <row r="34" spans="1:202" s="29" customFormat="1" ht="176">
      <c r="A34" s="128" t="s">
        <v>206</v>
      </c>
      <c r="B34" s="69">
        <v>29</v>
      </c>
      <c r="C34" s="69" t="s">
        <v>46</v>
      </c>
      <c r="D34" s="71" t="s">
        <v>76</v>
      </c>
      <c r="E34" s="72">
        <v>53</v>
      </c>
      <c r="F34" s="75" t="s">
        <v>94</v>
      </c>
      <c r="G34" s="74">
        <v>1</v>
      </c>
      <c r="H34" s="89" t="s">
        <v>33</v>
      </c>
      <c r="I34" s="39"/>
      <c r="J34" s="39"/>
      <c r="K34" s="39"/>
      <c r="L34" s="39"/>
      <c r="M34" s="38"/>
      <c r="N34" s="13"/>
      <c r="O34" s="12">
        <f t="shared" si="188"/>
        <v>0</v>
      </c>
      <c r="P34" s="12">
        <f t="shared" si="189"/>
        <v>0</v>
      </c>
      <c r="Q34" s="12">
        <f t="shared" si="190"/>
        <v>0</v>
      </c>
      <c r="R34" s="12">
        <f t="shared" si="191"/>
        <v>0</v>
      </c>
      <c r="S34" s="28"/>
      <c r="T34" s="12">
        <f t="shared" si="192"/>
        <v>0</v>
      </c>
      <c r="U34" s="12">
        <f t="shared" si="193"/>
        <v>0</v>
      </c>
      <c r="V34" s="12">
        <f t="shared" si="194"/>
        <v>0</v>
      </c>
      <c r="W34" s="12">
        <f t="shared" si="195"/>
        <v>0</v>
      </c>
      <c r="X34" s="28"/>
      <c r="Y34" s="12">
        <f t="shared" si="236"/>
        <v>0</v>
      </c>
      <c r="Z34" s="12">
        <f t="shared" si="237"/>
        <v>0</v>
      </c>
      <c r="AA34" s="12">
        <f t="shared" si="238"/>
        <v>0</v>
      </c>
      <c r="AB34" s="12">
        <f t="shared" si="239"/>
        <v>0</v>
      </c>
      <c r="AC34" s="12"/>
      <c r="AD34" s="12">
        <f t="shared" si="200"/>
        <v>0</v>
      </c>
      <c r="AE34" s="12">
        <f t="shared" si="201"/>
        <v>0</v>
      </c>
      <c r="AF34" s="12">
        <f t="shared" si="202"/>
        <v>0</v>
      </c>
      <c r="AG34" s="12">
        <f t="shared" si="203"/>
        <v>0</v>
      </c>
      <c r="AH34" s="12"/>
      <c r="AI34" s="12">
        <f t="shared" si="204"/>
        <v>0</v>
      </c>
      <c r="AJ34" s="12">
        <f t="shared" si="205"/>
        <v>0</v>
      </c>
      <c r="AK34" s="12">
        <f t="shared" si="206"/>
        <v>0</v>
      </c>
      <c r="AL34" s="12">
        <f t="shared" si="207"/>
        <v>0</v>
      </c>
      <c r="AM34" s="12"/>
      <c r="AN34" s="12">
        <f t="shared" si="208"/>
        <v>0</v>
      </c>
      <c r="AO34" s="12">
        <f t="shared" si="209"/>
        <v>0</v>
      </c>
      <c r="AP34" s="12">
        <f t="shared" si="210"/>
        <v>0</v>
      </c>
      <c r="AQ34" s="12">
        <f t="shared" si="211"/>
        <v>0</v>
      </c>
      <c r="AR34" s="12">
        <v>260000</v>
      </c>
      <c r="AS34" s="12">
        <f t="shared" si="212"/>
        <v>49400</v>
      </c>
      <c r="AT34" s="12">
        <f t="shared" si="213"/>
        <v>309400</v>
      </c>
      <c r="AU34" s="12">
        <f t="shared" si="214"/>
        <v>13780000</v>
      </c>
      <c r="AV34" s="12">
        <f t="shared" si="215"/>
        <v>16398200</v>
      </c>
      <c r="AW34" s="12"/>
      <c r="AX34" s="12">
        <f t="shared" si="216"/>
        <v>0</v>
      </c>
      <c r="AY34" s="12">
        <f t="shared" si="217"/>
        <v>0</v>
      </c>
      <c r="AZ34" s="12">
        <f t="shared" si="218"/>
        <v>0</v>
      </c>
      <c r="BA34" s="12">
        <f t="shared" si="219"/>
        <v>0</v>
      </c>
      <c r="BB34" s="12"/>
      <c r="BC34" s="12">
        <f t="shared" si="220"/>
        <v>0</v>
      </c>
      <c r="BD34" s="12">
        <f t="shared" si="221"/>
        <v>0</v>
      </c>
      <c r="BE34" s="12">
        <f t="shared" si="222"/>
        <v>0</v>
      </c>
      <c r="BF34" s="12">
        <f t="shared" si="223"/>
        <v>0</v>
      </c>
      <c r="BG34" s="12"/>
      <c r="BH34" s="12">
        <f t="shared" si="224"/>
        <v>0</v>
      </c>
      <c r="BI34" s="12">
        <f t="shared" si="225"/>
        <v>0</v>
      </c>
      <c r="BJ34" s="12">
        <f t="shared" si="226"/>
        <v>0</v>
      </c>
      <c r="BK34" s="12">
        <f t="shared" si="227"/>
        <v>0</v>
      </c>
      <c r="BL34" s="12"/>
      <c r="BM34" s="12">
        <v>0</v>
      </c>
      <c r="BN34" s="12">
        <v>0</v>
      </c>
      <c r="BO34" s="12">
        <v>0</v>
      </c>
      <c r="BP34" s="12">
        <v>0</v>
      </c>
      <c r="BQ34" s="12"/>
      <c r="BR34" s="12">
        <v>0</v>
      </c>
      <c r="BS34" s="12">
        <v>0</v>
      </c>
      <c r="BT34" s="12">
        <v>0</v>
      </c>
      <c r="BU34" s="12">
        <v>0</v>
      </c>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f t="shared" si="160"/>
        <v>0</v>
      </c>
      <c r="DG34" s="12">
        <f t="shared" si="161"/>
        <v>0</v>
      </c>
      <c r="DH34" s="12">
        <f t="shared" si="162"/>
        <v>0</v>
      </c>
      <c r="DI34" s="12">
        <f t="shared" si="163"/>
        <v>0</v>
      </c>
      <c r="DJ34" s="12"/>
      <c r="DK34" s="12">
        <f t="shared" si="53"/>
        <v>0</v>
      </c>
      <c r="DL34" s="12">
        <f t="shared" si="164"/>
        <v>0</v>
      </c>
      <c r="DM34" s="12">
        <f t="shared" si="165"/>
        <v>0</v>
      </c>
      <c r="DN34" s="12">
        <f t="shared" si="166"/>
        <v>0</v>
      </c>
      <c r="DO34" s="12"/>
      <c r="DP34" s="12">
        <f t="shared" si="57"/>
        <v>0</v>
      </c>
      <c r="DQ34" s="12">
        <f t="shared" si="167"/>
        <v>0</v>
      </c>
      <c r="DR34" s="12">
        <f t="shared" si="168"/>
        <v>0</v>
      </c>
      <c r="DS34" s="12">
        <f t="shared" si="169"/>
        <v>0</v>
      </c>
      <c r="DT34" s="12"/>
      <c r="DU34" s="12">
        <f t="shared" si="61"/>
        <v>0</v>
      </c>
      <c r="DV34" s="12">
        <f t="shared" si="180"/>
        <v>0</v>
      </c>
      <c r="DW34" s="12">
        <f t="shared" si="181"/>
        <v>0</v>
      </c>
      <c r="DX34" s="12">
        <f t="shared" si="182"/>
        <v>0</v>
      </c>
      <c r="DY34" s="12"/>
      <c r="DZ34" s="12">
        <f t="shared" si="0"/>
        <v>0</v>
      </c>
      <c r="EA34" s="12">
        <f t="shared" si="65"/>
        <v>0</v>
      </c>
      <c r="EB34" s="12">
        <f t="shared" si="66"/>
        <v>0</v>
      </c>
      <c r="EC34" s="12">
        <f t="shared" si="67"/>
        <v>0</v>
      </c>
      <c r="ED34" s="12"/>
      <c r="EE34" s="12">
        <f t="shared" si="3"/>
        <v>0</v>
      </c>
      <c r="EF34" s="12">
        <f t="shared" si="68"/>
        <v>0</v>
      </c>
      <c r="EG34" s="12">
        <f t="shared" si="69"/>
        <v>0</v>
      </c>
      <c r="EH34" s="12">
        <f t="shared" si="70"/>
        <v>0</v>
      </c>
      <c r="EI34" s="12">
        <v>220000</v>
      </c>
      <c r="EJ34" s="12">
        <f t="shared" si="7"/>
        <v>41800</v>
      </c>
      <c r="EK34" s="12">
        <f t="shared" si="71"/>
        <v>261800</v>
      </c>
      <c r="EL34" s="12">
        <f t="shared" si="72"/>
        <v>11660000</v>
      </c>
      <c r="EM34" s="12">
        <f t="shared" si="73"/>
        <v>13875400</v>
      </c>
      <c r="EN34" s="12">
        <v>255000</v>
      </c>
      <c r="EO34" s="12">
        <f t="shared" si="11"/>
        <v>48450</v>
      </c>
      <c r="EP34" s="12">
        <f t="shared" si="74"/>
        <v>303450</v>
      </c>
      <c r="EQ34" s="12">
        <f t="shared" si="75"/>
        <v>13515000</v>
      </c>
      <c r="ER34" s="12">
        <f t="shared" si="76"/>
        <v>16082850</v>
      </c>
      <c r="ES34" s="12"/>
      <c r="ET34" s="12">
        <f t="shared" si="15"/>
        <v>0</v>
      </c>
      <c r="EU34" s="12">
        <f t="shared" si="77"/>
        <v>0</v>
      </c>
      <c r="EV34" s="12">
        <f t="shared" si="78"/>
        <v>0</v>
      </c>
      <c r="EW34" s="12">
        <f t="shared" si="79"/>
        <v>0</v>
      </c>
      <c r="EX34" s="12"/>
      <c r="EY34" s="12">
        <f t="shared" si="19"/>
        <v>0</v>
      </c>
      <c r="EZ34" s="12">
        <f t="shared" si="80"/>
        <v>0</v>
      </c>
      <c r="FA34" s="12">
        <f t="shared" si="81"/>
        <v>0</v>
      </c>
      <c r="FB34" s="12">
        <f t="shared" si="82"/>
        <v>0</v>
      </c>
      <c r="FC34" s="12"/>
      <c r="FD34" s="12">
        <f t="shared" si="23"/>
        <v>0</v>
      </c>
      <c r="FE34" s="12">
        <f t="shared" si="83"/>
        <v>0</v>
      </c>
      <c r="FF34" s="12">
        <f t="shared" si="84"/>
        <v>0</v>
      </c>
      <c r="FG34" s="12">
        <f t="shared" si="85"/>
        <v>0</v>
      </c>
      <c r="FH34" s="12"/>
      <c r="FI34" s="12">
        <f t="shared" si="27"/>
        <v>0</v>
      </c>
      <c r="FJ34" s="12">
        <f t="shared" si="86"/>
        <v>0</v>
      </c>
      <c r="FK34" s="12">
        <f t="shared" si="87"/>
        <v>0</v>
      </c>
      <c r="FL34" s="12">
        <f t="shared" si="88"/>
        <v>0</v>
      </c>
      <c r="FM34" s="12"/>
      <c r="FN34" s="12">
        <f t="shared" si="31"/>
        <v>0</v>
      </c>
      <c r="FO34" s="12">
        <f t="shared" si="89"/>
        <v>0</v>
      </c>
      <c r="FP34" s="12">
        <f t="shared" si="90"/>
        <v>0</v>
      </c>
      <c r="FQ34" s="12">
        <f t="shared" si="91"/>
        <v>0</v>
      </c>
      <c r="FR34" s="12"/>
      <c r="FS34" s="12">
        <f t="shared" si="35"/>
        <v>0</v>
      </c>
      <c r="FT34" s="12">
        <f t="shared" si="92"/>
        <v>0</v>
      </c>
      <c r="FU34" s="12">
        <f t="shared" si="93"/>
        <v>0</v>
      </c>
      <c r="FV34" s="12">
        <f t="shared" si="94"/>
        <v>0</v>
      </c>
      <c r="FW34" s="12"/>
      <c r="FX34" s="12">
        <f t="shared" si="39"/>
        <v>0</v>
      </c>
      <c r="FY34" s="12">
        <f t="shared" si="95"/>
        <v>0</v>
      </c>
      <c r="FZ34" s="12">
        <f t="shared" si="96"/>
        <v>0</v>
      </c>
      <c r="GA34" s="12">
        <f t="shared" si="97"/>
        <v>0</v>
      </c>
      <c r="GB34" s="12"/>
      <c r="GC34" s="12">
        <f t="shared" si="43"/>
        <v>0</v>
      </c>
      <c r="GD34" s="12">
        <f t="shared" si="98"/>
        <v>0</v>
      </c>
      <c r="GE34" s="12">
        <f t="shared" si="99"/>
        <v>0</v>
      </c>
      <c r="GF34" s="12">
        <f t="shared" si="100"/>
        <v>0</v>
      </c>
      <c r="GG34" s="12"/>
      <c r="GH34" s="12"/>
      <c r="GI34" s="12"/>
      <c r="GJ34" s="12"/>
      <c r="GK34" s="12"/>
      <c r="GL34" s="59">
        <f>+AVERAGE(AR34,EI34,EN34)</f>
        <v>245000</v>
      </c>
      <c r="GM34" s="59">
        <f t="shared" si="105"/>
        <v>12985000</v>
      </c>
      <c r="GN34" s="60">
        <f>STDEVP(AR34,EI34,EN34)</f>
        <v>17795.130420052184</v>
      </c>
      <c r="GO34" s="63">
        <f t="shared" si="232"/>
        <v>7.2633185387968105E-2</v>
      </c>
      <c r="GP34" s="59">
        <f>+MEDIAN(AR34,EI34,EN34)</f>
        <v>255000</v>
      </c>
      <c r="GQ34" s="59">
        <f>GP34*$E34*$G34</f>
        <v>13515000</v>
      </c>
      <c r="GR34" s="62">
        <f t="shared" si="234"/>
        <v>17795.130420052184</v>
      </c>
      <c r="GS34" s="63">
        <f t="shared" si="235"/>
        <v>6.9784825176675239E-2</v>
      </c>
      <c r="GT34" s="28" t="s">
        <v>174</v>
      </c>
    </row>
    <row r="35" spans="1:202" s="29" customFormat="1" ht="128">
      <c r="A35" s="128" t="s">
        <v>206</v>
      </c>
      <c r="B35" s="69">
        <v>30</v>
      </c>
      <c r="C35" s="69" t="s">
        <v>47</v>
      </c>
      <c r="D35" s="71" t="s">
        <v>77</v>
      </c>
      <c r="E35" s="72">
        <v>53</v>
      </c>
      <c r="F35" s="84" t="s">
        <v>94</v>
      </c>
      <c r="G35" s="74">
        <v>1</v>
      </c>
      <c r="H35" s="89" t="s">
        <v>100</v>
      </c>
      <c r="I35" s="39"/>
      <c r="J35" s="39"/>
      <c r="K35" s="39"/>
      <c r="L35" s="39"/>
      <c r="M35" s="38"/>
      <c r="N35" s="13"/>
      <c r="O35" s="12">
        <f t="shared" si="188"/>
        <v>0</v>
      </c>
      <c r="P35" s="12">
        <f t="shared" si="189"/>
        <v>0</v>
      </c>
      <c r="Q35" s="12">
        <f t="shared" si="190"/>
        <v>0</v>
      </c>
      <c r="R35" s="12">
        <f t="shared" si="191"/>
        <v>0</v>
      </c>
      <c r="S35" s="28"/>
      <c r="T35" s="12">
        <f t="shared" si="192"/>
        <v>0</v>
      </c>
      <c r="U35" s="12">
        <f t="shared" si="193"/>
        <v>0</v>
      </c>
      <c r="V35" s="12">
        <f t="shared" si="194"/>
        <v>0</v>
      </c>
      <c r="W35" s="12">
        <f t="shared" si="195"/>
        <v>0</v>
      </c>
      <c r="X35" s="28"/>
      <c r="Y35" s="12">
        <f t="shared" si="236"/>
        <v>0</v>
      </c>
      <c r="Z35" s="12">
        <f t="shared" si="237"/>
        <v>0</v>
      </c>
      <c r="AA35" s="12">
        <f t="shared" si="238"/>
        <v>0</v>
      </c>
      <c r="AB35" s="12">
        <f t="shared" si="239"/>
        <v>0</v>
      </c>
      <c r="AC35" s="12"/>
      <c r="AD35" s="12">
        <f t="shared" si="200"/>
        <v>0</v>
      </c>
      <c r="AE35" s="12">
        <f t="shared" si="201"/>
        <v>0</v>
      </c>
      <c r="AF35" s="12">
        <f t="shared" si="202"/>
        <v>0</v>
      </c>
      <c r="AG35" s="12">
        <f t="shared" si="203"/>
        <v>0</v>
      </c>
      <c r="AH35" s="12"/>
      <c r="AI35" s="12">
        <f t="shared" si="204"/>
        <v>0</v>
      </c>
      <c r="AJ35" s="12">
        <f t="shared" si="205"/>
        <v>0</v>
      </c>
      <c r="AK35" s="12">
        <f t="shared" si="206"/>
        <v>0</v>
      </c>
      <c r="AL35" s="12">
        <f t="shared" si="207"/>
        <v>0</v>
      </c>
      <c r="AM35" s="12"/>
      <c r="AN35" s="12">
        <f t="shared" si="208"/>
        <v>0</v>
      </c>
      <c r="AO35" s="12">
        <f t="shared" si="209"/>
        <v>0</v>
      </c>
      <c r="AP35" s="12">
        <f t="shared" si="210"/>
        <v>0</v>
      </c>
      <c r="AQ35" s="12">
        <f t="shared" si="211"/>
        <v>0</v>
      </c>
      <c r="AR35" s="12">
        <v>260000</v>
      </c>
      <c r="AS35" s="12">
        <f t="shared" si="212"/>
        <v>49400</v>
      </c>
      <c r="AT35" s="12">
        <f t="shared" si="213"/>
        <v>309400</v>
      </c>
      <c r="AU35" s="12">
        <f t="shared" si="214"/>
        <v>13780000</v>
      </c>
      <c r="AV35" s="12">
        <f t="shared" si="215"/>
        <v>16398200</v>
      </c>
      <c r="AW35" s="12"/>
      <c r="AX35" s="12">
        <f t="shared" si="216"/>
        <v>0</v>
      </c>
      <c r="AY35" s="12">
        <f t="shared" si="217"/>
        <v>0</v>
      </c>
      <c r="AZ35" s="12">
        <f t="shared" si="218"/>
        <v>0</v>
      </c>
      <c r="BA35" s="12">
        <f t="shared" si="219"/>
        <v>0</v>
      </c>
      <c r="BB35" s="12"/>
      <c r="BC35" s="12">
        <f t="shared" si="220"/>
        <v>0</v>
      </c>
      <c r="BD35" s="12">
        <f t="shared" si="221"/>
        <v>0</v>
      </c>
      <c r="BE35" s="12">
        <f t="shared" si="222"/>
        <v>0</v>
      </c>
      <c r="BF35" s="12">
        <f t="shared" si="223"/>
        <v>0</v>
      </c>
      <c r="BG35" s="12"/>
      <c r="BH35" s="12">
        <f t="shared" si="224"/>
        <v>0</v>
      </c>
      <c r="BI35" s="12">
        <f t="shared" si="225"/>
        <v>0</v>
      </c>
      <c r="BJ35" s="12">
        <f t="shared" si="226"/>
        <v>0</v>
      </c>
      <c r="BK35" s="12">
        <f t="shared" si="227"/>
        <v>0</v>
      </c>
      <c r="BL35" s="12"/>
      <c r="BM35" s="12">
        <v>0</v>
      </c>
      <c r="BN35" s="12">
        <v>0</v>
      </c>
      <c r="BO35" s="12">
        <v>0</v>
      </c>
      <c r="BP35" s="12">
        <v>0</v>
      </c>
      <c r="BQ35" s="12"/>
      <c r="BR35" s="12">
        <v>0</v>
      </c>
      <c r="BS35" s="12">
        <v>0</v>
      </c>
      <c r="BT35" s="12">
        <v>0</v>
      </c>
      <c r="BU35" s="12">
        <v>0</v>
      </c>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f t="shared" si="160"/>
        <v>0</v>
      </c>
      <c r="DG35" s="12">
        <f t="shared" si="161"/>
        <v>0</v>
      </c>
      <c r="DH35" s="12">
        <f t="shared" si="162"/>
        <v>0</v>
      </c>
      <c r="DI35" s="12">
        <f t="shared" si="163"/>
        <v>0</v>
      </c>
      <c r="DJ35" s="12"/>
      <c r="DK35" s="12">
        <f t="shared" si="53"/>
        <v>0</v>
      </c>
      <c r="DL35" s="12">
        <f t="shared" si="164"/>
        <v>0</v>
      </c>
      <c r="DM35" s="12">
        <f t="shared" si="165"/>
        <v>0</v>
      </c>
      <c r="DN35" s="12">
        <f t="shared" si="166"/>
        <v>0</v>
      </c>
      <c r="DO35" s="12"/>
      <c r="DP35" s="12">
        <f t="shared" si="57"/>
        <v>0</v>
      </c>
      <c r="DQ35" s="12">
        <f t="shared" si="167"/>
        <v>0</v>
      </c>
      <c r="DR35" s="12">
        <f t="shared" si="168"/>
        <v>0</v>
      </c>
      <c r="DS35" s="12">
        <f t="shared" si="169"/>
        <v>0</v>
      </c>
      <c r="DT35" s="12"/>
      <c r="DU35" s="12">
        <f t="shared" si="61"/>
        <v>0</v>
      </c>
      <c r="DV35" s="12">
        <f t="shared" si="180"/>
        <v>0</v>
      </c>
      <c r="DW35" s="12">
        <f t="shared" si="181"/>
        <v>0</v>
      </c>
      <c r="DX35" s="12">
        <f t="shared" si="182"/>
        <v>0</v>
      </c>
      <c r="DY35" s="12"/>
      <c r="DZ35" s="12">
        <f t="shared" si="0"/>
        <v>0</v>
      </c>
      <c r="EA35" s="12">
        <f t="shared" si="65"/>
        <v>0</v>
      </c>
      <c r="EB35" s="12">
        <f t="shared" si="66"/>
        <v>0</v>
      </c>
      <c r="EC35" s="12">
        <f t="shared" si="67"/>
        <v>0</v>
      </c>
      <c r="ED35" s="12"/>
      <c r="EE35" s="12">
        <f t="shared" si="3"/>
        <v>0</v>
      </c>
      <c r="EF35" s="12">
        <f t="shared" si="68"/>
        <v>0</v>
      </c>
      <c r="EG35" s="12">
        <f t="shared" si="69"/>
        <v>0</v>
      </c>
      <c r="EH35" s="12">
        <f t="shared" si="70"/>
        <v>0</v>
      </c>
      <c r="EI35" s="12">
        <v>220000</v>
      </c>
      <c r="EJ35" s="12">
        <f t="shared" si="7"/>
        <v>41800</v>
      </c>
      <c r="EK35" s="12">
        <f t="shared" si="71"/>
        <v>261800</v>
      </c>
      <c r="EL35" s="12">
        <f t="shared" si="72"/>
        <v>11660000</v>
      </c>
      <c r="EM35" s="12">
        <f t="shared" si="73"/>
        <v>13875400</v>
      </c>
      <c r="EN35" s="12">
        <v>255000</v>
      </c>
      <c r="EO35" s="12">
        <f t="shared" si="11"/>
        <v>48450</v>
      </c>
      <c r="EP35" s="12">
        <f t="shared" si="74"/>
        <v>303450</v>
      </c>
      <c r="EQ35" s="12">
        <f t="shared" si="75"/>
        <v>13515000</v>
      </c>
      <c r="ER35" s="12">
        <f t="shared" si="76"/>
        <v>16082850</v>
      </c>
      <c r="ES35" s="12"/>
      <c r="ET35" s="12">
        <f t="shared" si="15"/>
        <v>0</v>
      </c>
      <c r="EU35" s="12">
        <f t="shared" si="77"/>
        <v>0</v>
      </c>
      <c r="EV35" s="12">
        <f t="shared" si="78"/>
        <v>0</v>
      </c>
      <c r="EW35" s="12">
        <f t="shared" si="79"/>
        <v>0</v>
      </c>
      <c r="EX35" s="12"/>
      <c r="EY35" s="12">
        <f t="shared" si="19"/>
        <v>0</v>
      </c>
      <c r="EZ35" s="12">
        <f t="shared" si="80"/>
        <v>0</v>
      </c>
      <c r="FA35" s="12">
        <f t="shared" si="81"/>
        <v>0</v>
      </c>
      <c r="FB35" s="12">
        <f t="shared" si="82"/>
        <v>0</v>
      </c>
      <c r="FC35" s="12"/>
      <c r="FD35" s="12">
        <f t="shared" si="23"/>
        <v>0</v>
      </c>
      <c r="FE35" s="12">
        <f t="shared" si="83"/>
        <v>0</v>
      </c>
      <c r="FF35" s="12">
        <f t="shared" si="84"/>
        <v>0</v>
      </c>
      <c r="FG35" s="12">
        <f t="shared" si="85"/>
        <v>0</v>
      </c>
      <c r="FH35" s="12"/>
      <c r="FI35" s="12">
        <f t="shared" si="27"/>
        <v>0</v>
      </c>
      <c r="FJ35" s="12">
        <f t="shared" si="86"/>
        <v>0</v>
      </c>
      <c r="FK35" s="12">
        <f t="shared" si="87"/>
        <v>0</v>
      </c>
      <c r="FL35" s="12">
        <f t="shared" si="88"/>
        <v>0</v>
      </c>
      <c r="FM35" s="12"/>
      <c r="FN35" s="12">
        <f t="shared" si="31"/>
        <v>0</v>
      </c>
      <c r="FO35" s="12">
        <f t="shared" si="89"/>
        <v>0</v>
      </c>
      <c r="FP35" s="12">
        <f t="shared" si="90"/>
        <v>0</v>
      </c>
      <c r="FQ35" s="12">
        <f t="shared" si="91"/>
        <v>0</v>
      </c>
      <c r="FR35" s="12"/>
      <c r="FS35" s="12">
        <f t="shared" si="35"/>
        <v>0</v>
      </c>
      <c r="FT35" s="12">
        <f t="shared" si="92"/>
        <v>0</v>
      </c>
      <c r="FU35" s="12">
        <f t="shared" si="93"/>
        <v>0</v>
      </c>
      <c r="FV35" s="12">
        <f t="shared" si="94"/>
        <v>0</v>
      </c>
      <c r="FW35" s="12"/>
      <c r="FX35" s="12">
        <f t="shared" si="39"/>
        <v>0</v>
      </c>
      <c r="FY35" s="12">
        <f t="shared" si="95"/>
        <v>0</v>
      </c>
      <c r="FZ35" s="12">
        <f t="shared" si="96"/>
        <v>0</v>
      </c>
      <c r="GA35" s="12">
        <f t="shared" si="97"/>
        <v>0</v>
      </c>
      <c r="GB35" s="12"/>
      <c r="GC35" s="12">
        <f t="shared" si="43"/>
        <v>0</v>
      </c>
      <c r="GD35" s="12">
        <f t="shared" si="98"/>
        <v>0</v>
      </c>
      <c r="GE35" s="12">
        <f t="shared" si="99"/>
        <v>0</v>
      </c>
      <c r="GF35" s="12">
        <f t="shared" si="100"/>
        <v>0</v>
      </c>
      <c r="GG35" s="12"/>
      <c r="GH35" s="12"/>
      <c r="GI35" s="12"/>
      <c r="GJ35" s="12"/>
      <c r="GK35" s="12"/>
      <c r="GL35" s="59">
        <f>+AVERAGE(AR35,EI35,EN35)</f>
        <v>245000</v>
      </c>
      <c r="GM35" s="59">
        <f t="shared" si="105"/>
        <v>12985000</v>
      </c>
      <c r="GN35" s="60">
        <f>STDEVP(AR35,EI35,EN35)</f>
        <v>17795.130420052184</v>
      </c>
      <c r="GO35" s="63">
        <f t="shared" si="232"/>
        <v>7.2633185387968105E-2</v>
      </c>
      <c r="GP35" s="64">
        <f>+MEDIAN(AR35,EI35,EN35)</f>
        <v>255000</v>
      </c>
      <c r="GQ35" s="59">
        <f t="shared" ref="GQ35" si="241">GP35*$E35*$G35</f>
        <v>13515000</v>
      </c>
      <c r="GR35" s="62">
        <f t="shared" si="234"/>
        <v>17795.130420052184</v>
      </c>
      <c r="GS35" s="63">
        <f t="shared" si="235"/>
        <v>6.9784825176675239E-2</v>
      </c>
      <c r="GT35" s="28" t="s">
        <v>174</v>
      </c>
    </row>
    <row r="36" spans="1:202" s="29" customFormat="1" ht="17">
      <c r="A36" s="128" t="s">
        <v>206</v>
      </c>
      <c r="B36" s="69">
        <v>31</v>
      </c>
      <c r="C36" s="69" t="s">
        <v>48</v>
      </c>
      <c r="D36" s="71" t="s">
        <v>78</v>
      </c>
      <c r="E36" s="72">
        <v>100</v>
      </c>
      <c r="F36" s="75" t="s">
        <v>14</v>
      </c>
      <c r="G36" s="74">
        <v>1</v>
      </c>
      <c r="H36" s="89"/>
      <c r="I36" s="39"/>
      <c r="J36" s="39"/>
      <c r="K36" s="39"/>
      <c r="L36" s="39"/>
      <c r="M36" s="38"/>
      <c r="N36" s="13">
        <v>2300</v>
      </c>
      <c r="O36" s="12">
        <f t="shared" si="188"/>
        <v>437</v>
      </c>
      <c r="P36" s="12">
        <f t="shared" si="189"/>
        <v>2737</v>
      </c>
      <c r="Q36" s="12">
        <f t="shared" si="190"/>
        <v>230000</v>
      </c>
      <c r="R36" s="12">
        <f t="shared" si="191"/>
        <v>273700</v>
      </c>
      <c r="S36" s="28"/>
      <c r="T36" s="12">
        <f t="shared" si="192"/>
        <v>0</v>
      </c>
      <c r="U36" s="12">
        <f t="shared" si="193"/>
        <v>0</v>
      </c>
      <c r="V36" s="12">
        <f t="shared" si="194"/>
        <v>0</v>
      </c>
      <c r="W36" s="12">
        <f t="shared" si="195"/>
        <v>0</v>
      </c>
      <c r="X36" s="28"/>
      <c r="Y36" s="12">
        <f t="shared" si="236"/>
        <v>0</v>
      </c>
      <c r="Z36" s="12">
        <f t="shared" si="237"/>
        <v>0</v>
      </c>
      <c r="AA36" s="12">
        <f t="shared" si="238"/>
        <v>0</v>
      </c>
      <c r="AB36" s="12">
        <f t="shared" si="239"/>
        <v>0</v>
      </c>
      <c r="AC36" s="12">
        <v>1900</v>
      </c>
      <c r="AD36" s="12">
        <f t="shared" si="200"/>
        <v>361</v>
      </c>
      <c r="AE36" s="12">
        <f t="shared" si="201"/>
        <v>2261</v>
      </c>
      <c r="AF36" s="12">
        <f t="shared" si="202"/>
        <v>190000</v>
      </c>
      <c r="AG36" s="12">
        <f t="shared" si="203"/>
        <v>226100</v>
      </c>
      <c r="AH36" s="12"/>
      <c r="AI36" s="12">
        <f t="shared" si="204"/>
        <v>0</v>
      </c>
      <c r="AJ36" s="12">
        <f t="shared" si="205"/>
        <v>0</v>
      </c>
      <c r="AK36" s="12">
        <f t="shared" si="206"/>
        <v>0</v>
      </c>
      <c r="AL36" s="12">
        <f t="shared" si="207"/>
        <v>0</v>
      </c>
      <c r="AM36" s="12"/>
      <c r="AN36" s="12">
        <f t="shared" si="208"/>
        <v>0</v>
      </c>
      <c r="AO36" s="12">
        <f t="shared" si="209"/>
        <v>0</v>
      </c>
      <c r="AP36" s="12">
        <f t="shared" si="210"/>
        <v>0</v>
      </c>
      <c r="AQ36" s="12">
        <f t="shared" si="211"/>
        <v>0</v>
      </c>
      <c r="AR36" s="12"/>
      <c r="AS36" s="12">
        <f t="shared" si="212"/>
        <v>0</v>
      </c>
      <c r="AT36" s="12">
        <f t="shared" si="213"/>
        <v>0</v>
      </c>
      <c r="AU36" s="12">
        <f t="shared" si="214"/>
        <v>0</v>
      </c>
      <c r="AV36" s="12">
        <f t="shared" si="215"/>
        <v>0</v>
      </c>
      <c r="AW36" s="12"/>
      <c r="AX36" s="12">
        <f t="shared" si="216"/>
        <v>0</v>
      </c>
      <c r="AY36" s="12">
        <f t="shared" si="217"/>
        <v>0</v>
      </c>
      <c r="AZ36" s="12">
        <f t="shared" si="218"/>
        <v>0</v>
      </c>
      <c r="BA36" s="12">
        <f t="shared" si="219"/>
        <v>0</v>
      </c>
      <c r="BB36" s="12"/>
      <c r="BC36" s="12"/>
      <c r="BD36" s="12"/>
      <c r="BE36" s="12"/>
      <c r="BF36" s="12"/>
      <c r="BG36" s="12"/>
      <c r="BH36" s="12"/>
      <c r="BI36" s="12"/>
      <c r="BJ36" s="12"/>
      <c r="BK36" s="12"/>
      <c r="BL36" s="12"/>
      <c r="BM36" s="12">
        <v>0</v>
      </c>
      <c r="BN36" s="12">
        <v>0</v>
      </c>
      <c r="BO36" s="12">
        <v>0</v>
      </c>
      <c r="BP36" s="12">
        <v>0</v>
      </c>
      <c r="BQ36" s="12"/>
      <c r="BR36" s="12">
        <v>0</v>
      </c>
      <c r="BS36" s="12">
        <v>0</v>
      </c>
      <c r="BT36" s="12">
        <v>0</v>
      </c>
      <c r="BU36" s="12">
        <v>0</v>
      </c>
      <c r="BV36" s="12"/>
      <c r="BW36" s="12"/>
      <c r="BX36" s="12"/>
      <c r="BY36" s="12"/>
      <c r="BZ36" s="12"/>
      <c r="CA36" s="12"/>
      <c r="CB36" s="12"/>
      <c r="CC36" s="12"/>
      <c r="CD36" s="12"/>
      <c r="CE36" s="12"/>
      <c r="CF36" s="12"/>
      <c r="CG36" s="12"/>
      <c r="CH36" s="12"/>
      <c r="CI36" s="12"/>
      <c r="CJ36" s="12"/>
      <c r="CK36" s="12"/>
      <c r="CL36" s="12"/>
      <c r="CM36" s="12"/>
      <c r="CN36" s="12"/>
      <c r="CO36" s="12"/>
      <c r="CP36" s="12"/>
      <c r="CQ36" s="12"/>
      <c r="CR36" s="12"/>
      <c r="CS36" s="12"/>
      <c r="CT36" s="12"/>
      <c r="CU36" s="12"/>
      <c r="CV36" s="12"/>
      <c r="CW36" s="12"/>
      <c r="CX36" s="12"/>
      <c r="CY36" s="12"/>
      <c r="CZ36" s="12"/>
      <c r="DA36" s="12"/>
      <c r="DB36" s="12"/>
      <c r="DC36" s="12"/>
      <c r="DD36" s="12"/>
      <c r="DE36" s="12"/>
      <c r="DF36" s="12">
        <f t="shared" si="160"/>
        <v>0</v>
      </c>
      <c r="DG36" s="12">
        <f t="shared" si="161"/>
        <v>0</v>
      </c>
      <c r="DH36" s="12">
        <f t="shared" si="162"/>
        <v>0</v>
      </c>
      <c r="DI36" s="12">
        <f t="shared" si="163"/>
        <v>0</v>
      </c>
      <c r="DJ36" s="12"/>
      <c r="DK36" s="12">
        <f t="shared" si="53"/>
        <v>0</v>
      </c>
      <c r="DL36" s="12">
        <f t="shared" si="164"/>
        <v>0</v>
      </c>
      <c r="DM36" s="12">
        <f t="shared" si="165"/>
        <v>0</v>
      </c>
      <c r="DN36" s="12">
        <f t="shared" si="166"/>
        <v>0</v>
      </c>
      <c r="DO36" s="12"/>
      <c r="DP36" s="12">
        <f t="shared" si="57"/>
        <v>0</v>
      </c>
      <c r="DQ36" s="12">
        <f t="shared" si="167"/>
        <v>0</v>
      </c>
      <c r="DR36" s="12">
        <f t="shared" si="168"/>
        <v>0</v>
      </c>
      <c r="DS36" s="12">
        <f t="shared" si="169"/>
        <v>0</v>
      </c>
      <c r="DT36" s="12"/>
      <c r="DU36" s="12">
        <f t="shared" si="61"/>
        <v>0</v>
      </c>
      <c r="DV36" s="12">
        <f t="shared" si="180"/>
        <v>0</v>
      </c>
      <c r="DW36" s="12">
        <f t="shared" si="181"/>
        <v>0</v>
      </c>
      <c r="DX36" s="12">
        <f t="shared" si="182"/>
        <v>0</v>
      </c>
      <c r="DY36" s="12"/>
      <c r="DZ36" s="12">
        <f t="shared" si="0"/>
        <v>0</v>
      </c>
      <c r="EA36" s="12">
        <f t="shared" si="65"/>
        <v>0</v>
      </c>
      <c r="EB36" s="12">
        <f t="shared" si="66"/>
        <v>0</v>
      </c>
      <c r="EC36" s="12">
        <f t="shared" si="67"/>
        <v>0</v>
      </c>
      <c r="ED36" s="12"/>
      <c r="EE36" s="12">
        <f t="shared" si="3"/>
        <v>0</v>
      </c>
      <c r="EF36" s="12">
        <f t="shared" si="68"/>
        <v>0</v>
      </c>
      <c r="EG36" s="12">
        <f t="shared" si="69"/>
        <v>0</v>
      </c>
      <c r="EH36" s="12">
        <f t="shared" si="70"/>
        <v>0</v>
      </c>
      <c r="EI36" s="12">
        <v>2000</v>
      </c>
      <c r="EJ36" s="12">
        <f t="shared" si="7"/>
        <v>380</v>
      </c>
      <c r="EK36" s="12">
        <f t="shared" si="71"/>
        <v>2380</v>
      </c>
      <c r="EL36" s="12">
        <f t="shared" si="72"/>
        <v>200000</v>
      </c>
      <c r="EM36" s="12">
        <f t="shared" si="73"/>
        <v>238000</v>
      </c>
      <c r="EN36" s="12"/>
      <c r="EO36" s="12">
        <f t="shared" si="11"/>
        <v>0</v>
      </c>
      <c r="EP36" s="12">
        <f t="shared" si="74"/>
        <v>0</v>
      </c>
      <c r="EQ36" s="12">
        <f t="shared" si="75"/>
        <v>0</v>
      </c>
      <c r="ER36" s="12">
        <f t="shared" si="76"/>
        <v>0</v>
      </c>
      <c r="ES36" s="12"/>
      <c r="ET36" s="12">
        <f t="shared" si="15"/>
        <v>0</v>
      </c>
      <c r="EU36" s="12">
        <f t="shared" si="77"/>
        <v>0</v>
      </c>
      <c r="EV36" s="12">
        <f t="shared" si="78"/>
        <v>0</v>
      </c>
      <c r="EW36" s="12">
        <f t="shared" si="79"/>
        <v>0</v>
      </c>
      <c r="EX36" s="12"/>
      <c r="EY36" s="12">
        <f t="shared" si="19"/>
        <v>0</v>
      </c>
      <c r="EZ36" s="12">
        <f t="shared" si="80"/>
        <v>0</v>
      </c>
      <c r="FA36" s="12">
        <f t="shared" si="81"/>
        <v>0</v>
      </c>
      <c r="FB36" s="12">
        <f t="shared" si="82"/>
        <v>0</v>
      </c>
      <c r="FC36" s="12"/>
      <c r="FD36" s="12">
        <f t="shared" si="23"/>
        <v>0</v>
      </c>
      <c r="FE36" s="12">
        <f t="shared" si="83"/>
        <v>0</v>
      </c>
      <c r="FF36" s="12">
        <f t="shared" si="84"/>
        <v>0</v>
      </c>
      <c r="FG36" s="12">
        <f t="shared" si="85"/>
        <v>0</v>
      </c>
      <c r="FH36" s="12"/>
      <c r="FI36" s="12">
        <f t="shared" si="27"/>
        <v>0</v>
      </c>
      <c r="FJ36" s="12">
        <f t="shared" si="86"/>
        <v>0</v>
      </c>
      <c r="FK36" s="12">
        <f t="shared" si="87"/>
        <v>0</v>
      </c>
      <c r="FL36" s="12">
        <f t="shared" si="88"/>
        <v>0</v>
      </c>
      <c r="FM36" s="12"/>
      <c r="FN36" s="12">
        <f t="shared" si="31"/>
        <v>0</v>
      </c>
      <c r="FO36" s="12">
        <f t="shared" si="89"/>
        <v>0</v>
      </c>
      <c r="FP36" s="12">
        <f t="shared" si="90"/>
        <v>0</v>
      </c>
      <c r="FQ36" s="12">
        <f t="shared" si="91"/>
        <v>0</v>
      </c>
      <c r="FR36" s="12"/>
      <c r="FS36" s="12">
        <f t="shared" si="35"/>
        <v>0</v>
      </c>
      <c r="FT36" s="12">
        <f t="shared" si="92"/>
        <v>0</v>
      </c>
      <c r="FU36" s="12">
        <f t="shared" si="93"/>
        <v>0</v>
      </c>
      <c r="FV36" s="12">
        <f t="shared" si="94"/>
        <v>0</v>
      </c>
      <c r="FW36" s="12"/>
      <c r="FX36" s="12">
        <f t="shared" si="39"/>
        <v>0</v>
      </c>
      <c r="FY36" s="12">
        <f t="shared" si="95"/>
        <v>0</v>
      </c>
      <c r="FZ36" s="12">
        <f t="shared" si="96"/>
        <v>0</v>
      </c>
      <c r="GA36" s="12">
        <f t="shared" si="97"/>
        <v>0</v>
      </c>
      <c r="GB36" s="12"/>
      <c r="GC36" s="12">
        <f t="shared" si="43"/>
        <v>0</v>
      </c>
      <c r="GD36" s="12">
        <f t="shared" si="98"/>
        <v>0</v>
      </c>
      <c r="GE36" s="12">
        <f t="shared" si="99"/>
        <v>0</v>
      </c>
      <c r="GF36" s="12">
        <f t="shared" si="100"/>
        <v>0</v>
      </c>
      <c r="GG36" s="12"/>
      <c r="GH36" s="12"/>
      <c r="GI36" s="12"/>
      <c r="GJ36" s="12"/>
      <c r="GK36" s="12"/>
      <c r="GL36" s="59">
        <f>+AVERAGE(N36,AC36,EI36)</f>
        <v>2066.6666666666665</v>
      </c>
      <c r="GM36" s="59">
        <f>GL36*$E36*$G36</f>
        <v>206666.66666666666</v>
      </c>
      <c r="GN36" s="60">
        <f>+_xlfn.STDEV.P(N36,AC36,EI3)</f>
        <v>200</v>
      </c>
      <c r="GO36" s="63">
        <f t="shared" si="232"/>
        <v>9.6774193548387108E-2</v>
      </c>
      <c r="GP36" s="64">
        <f>+MEDIAN(N36,AC36,EI3)</f>
        <v>2100</v>
      </c>
      <c r="GQ36" s="59">
        <f>GP36*$E36*$G36</f>
        <v>210000</v>
      </c>
      <c r="GR36" s="62">
        <f t="shared" si="234"/>
        <v>200</v>
      </c>
      <c r="GS36" s="63">
        <f t="shared" si="235"/>
        <v>9.5238095238095233E-2</v>
      </c>
      <c r="GT36" s="28" t="s">
        <v>177</v>
      </c>
    </row>
    <row r="37" spans="1:202" s="29" customFormat="1" ht="304">
      <c r="A37" s="128" t="s">
        <v>206</v>
      </c>
      <c r="B37" s="69">
        <v>32</v>
      </c>
      <c r="C37" s="69" t="s">
        <v>49</v>
      </c>
      <c r="D37" s="71" t="s">
        <v>79</v>
      </c>
      <c r="E37" s="72">
        <v>1</v>
      </c>
      <c r="F37" s="84" t="s">
        <v>14</v>
      </c>
      <c r="G37" s="74">
        <v>2</v>
      </c>
      <c r="H37" s="89" t="s">
        <v>97</v>
      </c>
      <c r="I37" s="39"/>
      <c r="J37" s="39"/>
      <c r="K37" s="39"/>
      <c r="L37" s="39"/>
      <c r="M37" s="38"/>
      <c r="N37" s="13"/>
      <c r="O37" s="12">
        <f t="shared" si="188"/>
        <v>0</v>
      </c>
      <c r="P37" s="12">
        <f t="shared" si="189"/>
        <v>0</v>
      </c>
      <c r="Q37" s="12">
        <f t="shared" si="190"/>
        <v>0</v>
      </c>
      <c r="R37" s="12">
        <f t="shared" si="191"/>
        <v>0</v>
      </c>
      <c r="S37" s="28"/>
      <c r="T37" s="12">
        <f t="shared" si="192"/>
        <v>0</v>
      </c>
      <c r="U37" s="12">
        <f t="shared" si="193"/>
        <v>0</v>
      </c>
      <c r="V37" s="12">
        <f t="shared" si="194"/>
        <v>0</v>
      </c>
      <c r="W37" s="12">
        <f t="shared" si="195"/>
        <v>0</v>
      </c>
      <c r="X37" s="28"/>
      <c r="Y37" s="12">
        <f t="shared" si="236"/>
        <v>0</v>
      </c>
      <c r="Z37" s="12">
        <f t="shared" si="237"/>
        <v>0</v>
      </c>
      <c r="AA37" s="12">
        <f t="shared" si="238"/>
        <v>0</v>
      </c>
      <c r="AB37" s="12">
        <f t="shared" si="239"/>
        <v>0</v>
      </c>
      <c r="AC37" s="12"/>
      <c r="AD37" s="12">
        <f t="shared" si="200"/>
        <v>0</v>
      </c>
      <c r="AE37" s="12">
        <f t="shared" si="201"/>
        <v>0</v>
      </c>
      <c r="AF37" s="12">
        <f t="shared" si="202"/>
        <v>0</v>
      </c>
      <c r="AG37" s="12">
        <f t="shared" si="203"/>
        <v>0</v>
      </c>
      <c r="AH37" s="12"/>
      <c r="AI37" s="12">
        <f t="shared" si="204"/>
        <v>0</v>
      </c>
      <c r="AJ37" s="12">
        <f t="shared" si="205"/>
        <v>0</v>
      </c>
      <c r="AK37" s="12">
        <f t="shared" si="206"/>
        <v>0</v>
      </c>
      <c r="AL37" s="12">
        <f t="shared" si="207"/>
        <v>0</v>
      </c>
      <c r="AM37" s="12"/>
      <c r="AN37" s="12">
        <f t="shared" si="208"/>
        <v>0</v>
      </c>
      <c r="AO37" s="12">
        <f t="shared" si="209"/>
        <v>0</v>
      </c>
      <c r="AP37" s="12">
        <f t="shared" si="210"/>
        <v>0</v>
      </c>
      <c r="AQ37" s="12">
        <f t="shared" si="211"/>
        <v>0</v>
      </c>
      <c r="AR37" s="12"/>
      <c r="AS37" s="12">
        <f t="shared" si="212"/>
        <v>0</v>
      </c>
      <c r="AT37" s="12">
        <f t="shared" si="213"/>
        <v>0</v>
      </c>
      <c r="AU37" s="12">
        <f t="shared" si="214"/>
        <v>0</v>
      </c>
      <c r="AV37" s="12">
        <f t="shared" si="215"/>
        <v>0</v>
      </c>
      <c r="AW37" s="12"/>
      <c r="AX37" s="12">
        <f t="shared" si="216"/>
        <v>0</v>
      </c>
      <c r="AY37" s="12">
        <f t="shared" si="217"/>
        <v>0</v>
      </c>
      <c r="AZ37" s="12">
        <f t="shared" si="218"/>
        <v>0</v>
      </c>
      <c r="BA37" s="12">
        <f t="shared" si="219"/>
        <v>0</v>
      </c>
      <c r="BB37" s="12"/>
      <c r="BC37" s="12">
        <v>0</v>
      </c>
      <c r="BD37" s="12">
        <v>0</v>
      </c>
      <c r="BE37" s="12">
        <v>0</v>
      </c>
      <c r="BF37" s="12">
        <v>0</v>
      </c>
      <c r="BG37" s="12"/>
      <c r="BH37" s="12">
        <v>0</v>
      </c>
      <c r="BI37" s="12">
        <v>0</v>
      </c>
      <c r="BJ37" s="12">
        <v>0</v>
      </c>
      <c r="BK37" s="12">
        <v>0</v>
      </c>
      <c r="BL37" s="12">
        <v>1500000</v>
      </c>
      <c r="BM37" s="12">
        <v>0</v>
      </c>
      <c r="BN37" s="12">
        <v>0</v>
      </c>
      <c r="BO37" s="12">
        <v>0</v>
      </c>
      <c r="BP37" s="12">
        <v>0</v>
      </c>
      <c r="BQ37" s="12"/>
      <c r="BR37" s="12">
        <v>0</v>
      </c>
      <c r="BS37" s="12">
        <v>0</v>
      </c>
      <c r="BT37" s="12">
        <v>0</v>
      </c>
      <c r="BU37" s="12">
        <v>0</v>
      </c>
      <c r="BV37" s="12"/>
      <c r="BW37" s="12"/>
      <c r="BX37" s="12"/>
      <c r="BY37" s="12"/>
      <c r="BZ37" s="12"/>
      <c r="CA37" s="12"/>
      <c r="CB37" s="12"/>
      <c r="CC37" s="12"/>
      <c r="CD37" s="12"/>
      <c r="CE37" s="12"/>
      <c r="CF37" s="12"/>
      <c r="CG37" s="12"/>
      <c r="CH37" s="12"/>
      <c r="CI37" s="12"/>
      <c r="CJ37" s="12"/>
      <c r="CK37" s="12"/>
      <c r="CL37" s="12"/>
      <c r="CM37" s="12"/>
      <c r="CN37" s="12"/>
      <c r="CO37" s="12"/>
      <c r="CP37" s="12"/>
      <c r="CQ37" s="12"/>
      <c r="CR37" s="12"/>
      <c r="CS37" s="12"/>
      <c r="CT37" s="12"/>
      <c r="CU37" s="12"/>
      <c r="CV37" s="12"/>
      <c r="CW37" s="12"/>
      <c r="CX37" s="12"/>
      <c r="CY37" s="12"/>
      <c r="CZ37" s="12"/>
      <c r="DA37" s="12"/>
      <c r="DB37" s="12"/>
      <c r="DC37" s="12"/>
      <c r="DD37" s="12"/>
      <c r="DE37" s="12"/>
      <c r="DF37" s="12">
        <f t="shared" si="160"/>
        <v>0</v>
      </c>
      <c r="DG37" s="12">
        <f t="shared" si="161"/>
        <v>0</v>
      </c>
      <c r="DH37" s="12">
        <f t="shared" si="162"/>
        <v>0</v>
      </c>
      <c r="DI37" s="12">
        <f t="shared" si="163"/>
        <v>0</v>
      </c>
      <c r="DJ37" s="12"/>
      <c r="DK37" s="12">
        <f t="shared" si="53"/>
        <v>0</v>
      </c>
      <c r="DL37" s="12">
        <f t="shared" si="164"/>
        <v>0</v>
      </c>
      <c r="DM37" s="12">
        <f t="shared" si="165"/>
        <v>0</v>
      </c>
      <c r="DN37" s="12">
        <f t="shared" si="166"/>
        <v>0</v>
      </c>
      <c r="DO37" s="12"/>
      <c r="DP37" s="12">
        <f t="shared" si="57"/>
        <v>0</v>
      </c>
      <c r="DQ37" s="12">
        <f t="shared" si="167"/>
        <v>0</v>
      </c>
      <c r="DR37" s="12">
        <f t="shared" si="168"/>
        <v>0</v>
      </c>
      <c r="DS37" s="12">
        <f t="shared" si="169"/>
        <v>0</v>
      </c>
      <c r="DT37" s="12"/>
      <c r="DU37" s="12">
        <f t="shared" si="61"/>
        <v>0</v>
      </c>
      <c r="DV37" s="12">
        <f t="shared" si="180"/>
        <v>0</v>
      </c>
      <c r="DW37" s="12">
        <f t="shared" si="181"/>
        <v>0</v>
      </c>
      <c r="DX37" s="12">
        <f t="shared" si="182"/>
        <v>0</v>
      </c>
      <c r="DY37" s="12"/>
      <c r="DZ37" s="12">
        <f t="shared" si="0"/>
        <v>0</v>
      </c>
      <c r="EA37" s="12">
        <f t="shared" si="65"/>
        <v>0</v>
      </c>
      <c r="EB37" s="12">
        <f t="shared" si="66"/>
        <v>0</v>
      </c>
      <c r="EC37" s="12">
        <f t="shared" si="67"/>
        <v>0</v>
      </c>
      <c r="ED37" s="12"/>
      <c r="EE37" s="12">
        <f t="shared" si="3"/>
        <v>0</v>
      </c>
      <c r="EF37" s="12">
        <f t="shared" si="68"/>
        <v>0</v>
      </c>
      <c r="EG37" s="12">
        <f t="shared" si="69"/>
        <v>0</v>
      </c>
      <c r="EH37" s="12">
        <f t="shared" si="70"/>
        <v>0</v>
      </c>
      <c r="EI37" s="12"/>
      <c r="EJ37" s="12">
        <f t="shared" si="7"/>
        <v>0</v>
      </c>
      <c r="EK37" s="12">
        <f t="shared" si="71"/>
        <v>0</v>
      </c>
      <c r="EL37" s="12">
        <f t="shared" si="72"/>
        <v>0</v>
      </c>
      <c r="EM37" s="12">
        <f t="shared" si="73"/>
        <v>0</v>
      </c>
      <c r="EN37" s="12"/>
      <c r="EO37" s="12">
        <f t="shared" si="11"/>
        <v>0</v>
      </c>
      <c r="EP37" s="12">
        <f t="shared" si="74"/>
        <v>0</v>
      </c>
      <c r="EQ37" s="12">
        <f t="shared" si="75"/>
        <v>0</v>
      </c>
      <c r="ER37" s="12">
        <f t="shared" si="76"/>
        <v>0</v>
      </c>
      <c r="ES37" s="12"/>
      <c r="ET37" s="12">
        <f t="shared" si="15"/>
        <v>0</v>
      </c>
      <c r="EU37" s="12">
        <f t="shared" si="77"/>
        <v>0</v>
      </c>
      <c r="EV37" s="12">
        <f t="shared" si="78"/>
        <v>0</v>
      </c>
      <c r="EW37" s="12">
        <f t="shared" si="79"/>
        <v>0</v>
      </c>
      <c r="EX37" s="12"/>
      <c r="EY37" s="12">
        <f t="shared" si="19"/>
        <v>0</v>
      </c>
      <c r="EZ37" s="12">
        <f t="shared" si="80"/>
        <v>0</v>
      </c>
      <c r="FA37" s="12">
        <f t="shared" si="81"/>
        <v>0</v>
      </c>
      <c r="FB37" s="12">
        <f t="shared" si="82"/>
        <v>0</v>
      </c>
      <c r="FC37" s="12"/>
      <c r="FD37" s="12">
        <f t="shared" si="23"/>
        <v>0</v>
      </c>
      <c r="FE37" s="12">
        <f t="shared" si="83"/>
        <v>0</v>
      </c>
      <c r="FF37" s="12">
        <f t="shared" si="84"/>
        <v>0</v>
      </c>
      <c r="FG37" s="12">
        <f t="shared" si="85"/>
        <v>0</v>
      </c>
      <c r="FH37" s="12"/>
      <c r="FI37" s="12">
        <f t="shared" si="27"/>
        <v>0</v>
      </c>
      <c r="FJ37" s="12">
        <f t="shared" si="86"/>
        <v>0</v>
      </c>
      <c r="FK37" s="12">
        <f t="shared" si="87"/>
        <v>0</v>
      </c>
      <c r="FL37" s="12">
        <f t="shared" si="88"/>
        <v>0</v>
      </c>
      <c r="FM37" s="12"/>
      <c r="FN37" s="12">
        <f t="shared" si="31"/>
        <v>0</v>
      </c>
      <c r="FO37" s="12">
        <f t="shared" si="89"/>
        <v>0</v>
      </c>
      <c r="FP37" s="12">
        <f t="shared" si="90"/>
        <v>0</v>
      </c>
      <c r="FQ37" s="12">
        <f t="shared" si="91"/>
        <v>0</v>
      </c>
      <c r="FR37" s="12">
        <v>1500000</v>
      </c>
      <c r="FS37" s="12">
        <f t="shared" si="35"/>
        <v>285000</v>
      </c>
      <c r="FT37" s="12">
        <f t="shared" si="92"/>
        <v>1785000</v>
      </c>
      <c r="FU37" s="12">
        <f t="shared" si="93"/>
        <v>3000000</v>
      </c>
      <c r="FV37" s="12">
        <f t="shared" si="94"/>
        <v>3570000</v>
      </c>
      <c r="FW37" s="12">
        <v>1500000</v>
      </c>
      <c r="FX37" s="12">
        <f t="shared" si="39"/>
        <v>285000</v>
      </c>
      <c r="FY37" s="12">
        <f t="shared" si="95"/>
        <v>1785000</v>
      </c>
      <c r="FZ37" s="12">
        <f t="shared" si="96"/>
        <v>3000000</v>
      </c>
      <c r="GA37" s="12">
        <f t="shared" si="97"/>
        <v>3570000</v>
      </c>
      <c r="GB37" s="12"/>
      <c r="GC37" s="12">
        <f t="shared" si="43"/>
        <v>0</v>
      </c>
      <c r="GD37" s="12">
        <f t="shared" si="98"/>
        <v>0</v>
      </c>
      <c r="GE37" s="12">
        <f t="shared" si="99"/>
        <v>0</v>
      </c>
      <c r="GF37" s="12">
        <f t="shared" si="100"/>
        <v>0</v>
      </c>
      <c r="GG37" s="12"/>
      <c r="GH37" s="12"/>
      <c r="GI37" s="12"/>
      <c r="GJ37" s="12"/>
      <c r="GK37" s="12"/>
      <c r="GL37" s="59">
        <f>+AVERAGE(BL37,FR37,FW37)</f>
        <v>1500000</v>
      </c>
      <c r="GM37" s="59">
        <f t="shared" si="105"/>
        <v>3000000</v>
      </c>
      <c r="GN37" s="60">
        <f>STDEVP(BL37,FR37,FW37)</f>
        <v>0</v>
      </c>
      <c r="GO37" s="63">
        <f t="shared" si="232"/>
        <v>0</v>
      </c>
      <c r="GP37" s="64">
        <f>+MEDIAN(BL37,FR37,FW37)</f>
        <v>1500000</v>
      </c>
      <c r="GQ37" s="59">
        <f t="shared" ref="GQ37" si="242">GP37*$E37*$G37</f>
        <v>3000000</v>
      </c>
      <c r="GR37" s="62">
        <f t="shared" si="234"/>
        <v>0</v>
      </c>
      <c r="GS37" s="63">
        <f t="shared" si="235"/>
        <v>0</v>
      </c>
      <c r="GT37" s="28" t="s">
        <v>179</v>
      </c>
    </row>
    <row r="38" spans="1:202" s="29" customFormat="1" ht="32">
      <c r="A38" s="128" t="s">
        <v>206</v>
      </c>
      <c r="B38" s="69">
        <v>33</v>
      </c>
      <c r="C38" s="69" t="s">
        <v>50</v>
      </c>
      <c r="D38" s="71" t="s">
        <v>80</v>
      </c>
      <c r="E38" s="72">
        <v>1</v>
      </c>
      <c r="F38" s="84" t="s">
        <v>94</v>
      </c>
      <c r="G38" s="74">
        <v>1</v>
      </c>
      <c r="H38" s="89"/>
      <c r="I38" s="39"/>
      <c r="J38" s="39"/>
      <c r="K38" s="39"/>
      <c r="L38" s="39"/>
      <c r="M38" s="38"/>
      <c r="N38" s="13"/>
      <c r="O38" s="12">
        <f t="shared" si="188"/>
        <v>0</v>
      </c>
      <c r="P38" s="12">
        <f t="shared" si="189"/>
        <v>0</v>
      </c>
      <c r="Q38" s="12">
        <f t="shared" si="190"/>
        <v>0</v>
      </c>
      <c r="R38" s="12">
        <f t="shared" si="191"/>
        <v>0</v>
      </c>
      <c r="S38" s="28"/>
      <c r="T38" s="12">
        <f t="shared" si="192"/>
        <v>0</v>
      </c>
      <c r="U38" s="12">
        <f t="shared" si="193"/>
        <v>0</v>
      </c>
      <c r="V38" s="12">
        <f t="shared" si="194"/>
        <v>0</v>
      </c>
      <c r="W38" s="12">
        <f t="shared" si="195"/>
        <v>0</v>
      </c>
      <c r="X38" s="28"/>
      <c r="Y38" s="12">
        <f t="shared" si="236"/>
        <v>0</v>
      </c>
      <c r="Z38" s="12">
        <f t="shared" si="237"/>
        <v>0</v>
      </c>
      <c r="AA38" s="12">
        <f t="shared" si="238"/>
        <v>0</v>
      </c>
      <c r="AB38" s="12">
        <f t="shared" si="239"/>
        <v>0</v>
      </c>
      <c r="AC38" s="12"/>
      <c r="AD38" s="12">
        <f t="shared" si="200"/>
        <v>0</v>
      </c>
      <c r="AE38" s="12">
        <f t="shared" si="201"/>
        <v>0</v>
      </c>
      <c r="AF38" s="12">
        <f t="shared" si="202"/>
        <v>0</v>
      </c>
      <c r="AG38" s="12">
        <f t="shared" si="203"/>
        <v>0</v>
      </c>
      <c r="AH38" s="12"/>
      <c r="AI38" s="12">
        <f t="shared" si="204"/>
        <v>0</v>
      </c>
      <c r="AJ38" s="12">
        <f t="shared" si="205"/>
        <v>0</v>
      </c>
      <c r="AK38" s="12">
        <f t="shared" si="206"/>
        <v>0</v>
      </c>
      <c r="AL38" s="12">
        <f t="shared" si="207"/>
        <v>0</v>
      </c>
      <c r="AM38" s="12"/>
      <c r="AN38" s="12">
        <f t="shared" si="208"/>
        <v>0</v>
      </c>
      <c r="AO38" s="12">
        <f t="shared" si="209"/>
        <v>0</v>
      </c>
      <c r="AP38" s="12">
        <f t="shared" si="210"/>
        <v>0</v>
      </c>
      <c r="AQ38" s="12">
        <f t="shared" si="211"/>
        <v>0</v>
      </c>
      <c r="AR38" s="12">
        <v>30000</v>
      </c>
      <c r="AS38" s="12">
        <f t="shared" si="212"/>
        <v>5700</v>
      </c>
      <c r="AT38" s="12">
        <f t="shared" si="213"/>
        <v>35700</v>
      </c>
      <c r="AU38" s="12">
        <f t="shared" si="214"/>
        <v>30000</v>
      </c>
      <c r="AV38" s="12">
        <f t="shared" si="215"/>
        <v>35700</v>
      </c>
      <c r="AW38" s="12"/>
      <c r="AX38" s="12">
        <f t="shared" si="216"/>
        <v>0</v>
      </c>
      <c r="AY38" s="12">
        <f t="shared" si="217"/>
        <v>0</v>
      </c>
      <c r="AZ38" s="12">
        <f t="shared" si="218"/>
        <v>0</v>
      </c>
      <c r="BA38" s="12">
        <f t="shared" si="219"/>
        <v>0</v>
      </c>
      <c r="BB38" s="12"/>
      <c r="BC38" s="12">
        <v>0</v>
      </c>
      <c r="BD38" s="12">
        <v>0</v>
      </c>
      <c r="BE38" s="12">
        <v>0</v>
      </c>
      <c r="BF38" s="12">
        <v>0</v>
      </c>
      <c r="BG38" s="12"/>
      <c r="BH38" s="12">
        <v>0</v>
      </c>
      <c r="BI38" s="12">
        <v>0</v>
      </c>
      <c r="BJ38" s="12">
        <v>0</v>
      </c>
      <c r="BK38" s="12">
        <v>0</v>
      </c>
      <c r="BL38" s="12"/>
      <c r="BM38" s="12">
        <v>0</v>
      </c>
      <c r="BN38" s="12">
        <v>0</v>
      </c>
      <c r="BO38" s="12">
        <v>0</v>
      </c>
      <c r="BP38" s="12">
        <v>0</v>
      </c>
      <c r="BQ38" s="12"/>
      <c r="BR38" s="12">
        <v>0</v>
      </c>
      <c r="BS38" s="12">
        <v>0</v>
      </c>
      <c r="BT38" s="12">
        <v>0</v>
      </c>
      <c r="BU38" s="12">
        <v>0</v>
      </c>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f t="shared" si="160"/>
        <v>0</v>
      </c>
      <c r="DG38" s="12">
        <f t="shared" si="161"/>
        <v>0</v>
      </c>
      <c r="DH38" s="12">
        <f t="shared" si="162"/>
        <v>0</v>
      </c>
      <c r="DI38" s="12">
        <f t="shared" si="163"/>
        <v>0</v>
      </c>
      <c r="DJ38" s="12"/>
      <c r="DK38" s="12">
        <f t="shared" si="53"/>
        <v>0</v>
      </c>
      <c r="DL38" s="12">
        <f t="shared" si="164"/>
        <v>0</v>
      </c>
      <c r="DM38" s="12">
        <f t="shared" si="165"/>
        <v>0</v>
      </c>
      <c r="DN38" s="12">
        <f t="shared" si="166"/>
        <v>0</v>
      </c>
      <c r="DO38" s="12"/>
      <c r="DP38" s="12">
        <f t="shared" si="57"/>
        <v>0</v>
      </c>
      <c r="DQ38" s="12">
        <f t="shared" si="167"/>
        <v>0</v>
      </c>
      <c r="DR38" s="12">
        <f t="shared" si="168"/>
        <v>0</v>
      </c>
      <c r="DS38" s="12">
        <f t="shared" si="169"/>
        <v>0</v>
      </c>
      <c r="DT38" s="12"/>
      <c r="DU38" s="12">
        <f t="shared" si="61"/>
        <v>0</v>
      </c>
      <c r="DV38" s="12">
        <f t="shared" si="180"/>
        <v>0</v>
      </c>
      <c r="DW38" s="12">
        <f t="shared" si="181"/>
        <v>0</v>
      </c>
      <c r="DX38" s="12">
        <f t="shared" si="182"/>
        <v>0</v>
      </c>
      <c r="DY38" s="12"/>
      <c r="DZ38" s="12">
        <f t="shared" si="0"/>
        <v>0</v>
      </c>
      <c r="EA38" s="12">
        <f t="shared" si="65"/>
        <v>0</v>
      </c>
      <c r="EB38" s="12">
        <f t="shared" si="66"/>
        <v>0</v>
      </c>
      <c r="EC38" s="12">
        <f t="shared" si="67"/>
        <v>0</v>
      </c>
      <c r="ED38" s="12"/>
      <c r="EE38" s="12">
        <f t="shared" si="3"/>
        <v>0</v>
      </c>
      <c r="EF38" s="12">
        <f t="shared" si="68"/>
        <v>0</v>
      </c>
      <c r="EG38" s="12">
        <f t="shared" si="69"/>
        <v>0</v>
      </c>
      <c r="EH38" s="12">
        <f t="shared" si="70"/>
        <v>0</v>
      </c>
      <c r="EI38" s="12">
        <v>25000</v>
      </c>
      <c r="EJ38" s="12">
        <f t="shared" si="7"/>
        <v>4750</v>
      </c>
      <c r="EK38" s="12">
        <f t="shared" si="71"/>
        <v>29750</v>
      </c>
      <c r="EL38" s="12">
        <f t="shared" si="72"/>
        <v>25000</v>
      </c>
      <c r="EM38" s="12">
        <f t="shared" si="73"/>
        <v>29750</v>
      </c>
      <c r="EN38" s="12">
        <v>25000</v>
      </c>
      <c r="EO38" s="12">
        <f t="shared" si="11"/>
        <v>4750</v>
      </c>
      <c r="EP38" s="12">
        <f t="shared" si="74"/>
        <v>29750</v>
      </c>
      <c r="EQ38" s="12">
        <f t="shared" si="75"/>
        <v>25000</v>
      </c>
      <c r="ER38" s="12">
        <f t="shared" si="76"/>
        <v>29750</v>
      </c>
      <c r="ES38" s="12"/>
      <c r="ET38" s="12">
        <f t="shared" si="15"/>
        <v>0</v>
      </c>
      <c r="EU38" s="12">
        <f t="shared" si="77"/>
        <v>0</v>
      </c>
      <c r="EV38" s="12">
        <f t="shared" si="78"/>
        <v>0</v>
      </c>
      <c r="EW38" s="12">
        <f t="shared" si="79"/>
        <v>0</v>
      </c>
      <c r="EX38" s="12"/>
      <c r="EY38" s="12">
        <f t="shared" si="19"/>
        <v>0</v>
      </c>
      <c r="EZ38" s="12">
        <f t="shared" si="80"/>
        <v>0</v>
      </c>
      <c r="FA38" s="12">
        <f t="shared" si="81"/>
        <v>0</v>
      </c>
      <c r="FB38" s="12">
        <f t="shared" si="82"/>
        <v>0</v>
      </c>
      <c r="FC38" s="12"/>
      <c r="FD38" s="12">
        <f t="shared" si="23"/>
        <v>0</v>
      </c>
      <c r="FE38" s="12">
        <f t="shared" si="83"/>
        <v>0</v>
      </c>
      <c r="FF38" s="12">
        <f t="shared" si="84"/>
        <v>0</v>
      </c>
      <c r="FG38" s="12">
        <f t="shared" si="85"/>
        <v>0</v>
      </c>
      <c r="FH38" s="12"/>
      <c r="FI38" s="12">
        <f t="shared" si="27"/>
        <v>0</v>
      </c>
      <c r="FJ38" s="12">
        <f t="shared" si="86"/>
        <v>0</v>
      </c>
      <c r="FK38" s="12">
        <f t="shared" si="87"/>
        <v>0</v>
      </c>
      <c r="FL38" s="12">
        <f t="shared" si="88"/>
        <v>0</v>
      </c>
      <c r="FM38" s="12"/>
      <c r="FN38" s="12">
        <f t="shared" si="31"/>
        <v>0</v>
      </c>
      <c r="FO38" s="12">
        <f t="shared" si="89"/>
        <v>0</v>
      </c>
      <c r="FP38" s="12">
        <f t="shared" si="90"/>
        <v>0</v>
      </c>
      <c r="FQ38" s="12">
        <f t="shared" si="91"/>
        <v>0</v>
      </c>
      <c r="FR38" s="12"/>
      <c r="FS38" s="12">
        <f t="shared" si="35"/>
        <v>0</v>
      </c>
      <c r="FT38" s="12">
        <f t="shared" si="92"/>
        <v>0</v>
      </c>
      <c r="FU38" s="12">
        <f t="shared" si="93"/>
        <v>0</v>
      </c>
      <c r="FV38" s="12">
        <f t="shared" si="94"/>
        <v>0</v>
      </c>
      <c r="FW38" s="12"/>
      <c r="FX38" s="12">
        <f t="shared" si="39"/>
        <v>0</v>
      </c>
      <c r="FY38" s="12">
        <f t="shared" si="95"/>
        <v>0</v>
      </c>
      <c r="FZ38" s="12">
        <f t="shared" si="96"/>
        <v>0</v>
      </c>
      <c r="GA38" s="12">
        <f t="shared" si="97"/>
        <v>0</v>
      </c>
      <c r="GB38" s="12"/>
      <c r="GC38" s="12">
        <f t="shared" si="43"/>
        <v>0</v>
      </c>
      <c r="GD38" s="12">
        <f t="shared" si="98"/>
        <v>0</v>
      </c>
      <c r="GE38" s="12">
        <f t="shared" si="99"/>
        <v>0</v>
      </c>
      <c r="GF38" s="12">
        <f t="shared" si="100"/>
        <v>0</v>
      </c>
      <c r="GG38" s="12"/>
      <c r="GH38" s="12"/>
      <c r="GI38" s="12"/>
      <c r="GJ38" s="12"/>
      <c r="GK38" s="12"/>
      <c r="GL38" s="59">
        <f>+AVERAGE(AR38,EI38,EN38)</f>
        <v>26666.666666666668</v>
      </c>
      <c r="GM38" s="59">
        <f>GL38*$E38*$G38</f>
        <v>26666.666666666668</v>
      </c>
      <c r="GN38" s="60">
        <f>+_xlfn.STDEV.P(AR38,EI38,EN38)</f>
        <v>2357.0226039551585</v>
      </c>
      <c r="GO38" s="63">
        <f t="shared" si="232"/>
        <v>8.8388347648318447E-2</v>
      </c>
      <c r="GP38" s="59">
        <f>+MEDIAN(AR38,EI38,EN38)</f>
        <v>25000</v>
      </c>
      <c r="GQ38" s="59">
        <f>GP38*$E38*$G38</f>
        <v>25000</v>
      </c>
      <c r="GR38" s="62">
        <f t="shared" si="234"/>
        <v>2357.0226039551585</v>
      </c>
      <c r="GS38" s="63">
        <f t="shared" si="235"/>
        <v>9.4280904158206336E-2</v>
      </c>
      <c r="GT38" s="28" t="s">
        <v>174</v>
      </c>
    </row>
    <row r="39" spans="1:202" s="29" customFormat="1" ht="39.75" customHeight="1">
      <c r="A39" s="128" t="s">
        <v>206</v>
      </c>
      <c r="B39" s="69">
        <v>34</v>
      </c>
      <c r="C39" s="69" t="s">
        <v>51</v>
      </c>
      <c r="D39" s="71" t="s">
        <v>81</v>
      </c>
      <c r="E39" s="72">
        <v>110</v>
      </c>
      <c r="F39" s="84" t="s">
        <v>14</v>
      </c>
      <c r="G39" s="74">
        <v>1</v>
      </c>
      <c r="H39" s="74"/>
      <c r="I39" s="34"/>
      <c r="J39" s="34"/>
      <c r="K39" s="34"/>
      <c r="L39" s="34"/>
      <c r="M39" s="26"/>
      <c r="N39" s="13"/>
      <c r="O39" s="12">
        <f t="shared" si="188"/>
        <v>0</v>
      </c>
      <c r="P39" s="12">
        <f t="shared" si="189"/>
        <v>0</v>
      </c>
      <c r="Q39" s="12">
        <f t="shared" si="190"/>
        <v>0</v>
      </c>
      <c r="R39" s="12">
        <f t="shared" si="191"/>
        <v>0</v>
      </c>
      <c r="S39" s="28"/>
      <c r="T39" s="12">
        <f t="shared" si="192"/>
        <v>0</v>
      </c>
      <c r="U39" s="12">
        <f t="shared" si="193"/>
        <v>0</v>
      </c>
      <c r="V39" s="12">
        <f t="shared" si="194"/>
        <v>0</v>
      </c>
      <c r="W39" s="12">
        <f t="shared" si="195"/>
        <v>0</v>
      </c>
      <c r="X39" s="28"/>
      <c r="Y39" s="12">
        <f t="shared" si="236"/>
        <v>0</v>
      </c>
      <c r="Z39" s="12">
        <f t="shared" si="237"/>
        <v>0</v>
      </c>
      <c r="AA39" s="12">
        <f t="shared" si="238"/>
        <v>0</v>
      </c>
      <c r="AB39" s="12">
        <f t="shared" si="239"/>
        <v>0</v>
      </c>
      <c r="AC39" s="12"/>
      <c r="AD39" s="12">
        <f t="shared" si="200"/>
        <v>0</v>
      </c>
      <c r="AE39" s="12">
        <f t="shared" si="201"/>
        <v>0</v>
      </c>
      <c r="AF39" s="12">
        <f t="shared" si="202"/>
        <v>0</v>
      </c>
      <c r="AG39" s="12">
        <f t="shared" si="203"/>
        <v>0</v>
      </c>
      <c r="AH39" s="12"/>
      <c r="AI39" s="12">
        <f t="shared" si="204"/>
        <v>0</v>
      </c>
      <c r="AJ39" s="12">
        <f t="shared" si="205"/>
        <v>0</v>
      </c>
      <c r="AK39" s="12">
        <f t="shared" si="206"/>
        <v>0</v>
      </c>
      <c r="AL39" s="12">
        <f t="shared" si="207"/>
        <v>0</v>
      </c>
      <c r="AM39" s="12">
        <v>150</v>
      </c>
      <c r="AN39" s="12">
        <f t="shared" si="208"/>
        <v>28.5</v>
      </c>
      <c r="AO39" s="12">
        <f t="shared" si="209"/>
        <v>178.5</v>
      </c>
      <c r="AP39" s="12">
        <f t="shared" si="210"/>
        <v>16500</v>
      </c>
      <c r="AQ39" s="12">
        <f t="shared" si="211"/>
        <v>19635</v>
      </c>
      <c r="AR39" s="12"/>
      <c r="AS39" s="12">
        <f t="shared" si="212"/>
        <v>0</v>
      </c>
      <c r="AT39" s="12">
        <f t="shared" si="213"/>
        <v>0</v>
      </c>
      <c r="AU39" s="12">
        <f t="shared" si="214"/>
        <v>0</v>
      </c>
      <c r="AV39" s="12">
        <f t="shared" si="215"/>
        <v>0</v>
      </c>
      <c r="AW39" s="12"/>
      <c r="AX39" s="12">
        <f t="shared" si="216"/>
        <v>0</v>
      </c>
      <c r="AY39" s="12">
        <f t="shared" si="217"/>
        <v>0</v>
      </c>
      <c r="AZ39" s="12">
        <f t="shared" si="218"/>
        <v>0</v>
      </c>
      <c r="BA39" s="12">
        <f t="shared" si="219"/>
        <v>0</v>
      </c>
      <c r="BB39" s="12"/>
      <c r="BC39" s="12">
        <v>0</v>
      </c>
      <c r="BD39" s="12">
        <v>0</v>
      </c>
      <c r="BE39" s="12">
        <v>0</v>
      </c>
      <c r="BF39" s="12">
        <v>0</v>
      </c>
      <c r="BG39" s="12"/>
      <c r="BH39" s="12">
        <v>0</v>
      </c>
      <c r="BI39" s="12">
        <v>0</v>
      </c>
      <c r="BJ39" s="12">
        <v>0</v>
      </c>
      <c r="BK39" s="12">
        <v>0</v>
      </c>
      <c r="BL39" s="12"/>
      <c r="BM39" s="12">
        <v>0</v>
      </c>
      <c r="BN39" s="12">
        <v>0</v>
      </c>
      <c r="BO39" s="12">
        <v>0</v>
      </c>
      <c r="BP39" s="12">
        <v>0</v>
      </c>
      <c r="BQ39" s="12"/>
      <c r="BR39" s="12">
        <v>0</v>
      </c>
      <c r="BS39" s="12">
        <v>0</v>
      </c>
      <c r="BT39" s="12">
        <v>0</v>
      </c>
      <c r="BU39" s="12">
        <v>0</v>
      </c>
      <c r="BV39" s="12"/>
      <c r="BW39" s="12"/>
      <c r="BX39" s="12"/>
      <c r="BY39" s="12"/>
      <c r="BZ39" s="12"/>
      <c r="CA39" s="12"/>
      <c r="CB39" s="12"/>
      <c r="CC39" s="12"/>
      <c r="CD39" s="12"/>
      <c r="CE39" s="12"/>
      <c r="CF39" s="12"/>
      <c r="CG39" s="12"/>
      <c r="CH39" s="12"/>
      <c r="CI39" s="12"/>
      <c r="CJ39" s="12"/>
      <c r="CK39" s="12"/>
      <c r="CL39" s="12"/>
      <c r="CM39" s="12"/>
      <c r="CN39" s="12"/>
      <c r="CO39" s="12"/>
      <c r="CP39" s="12"/>
      <c r="CQ39" s="12">
        <f t="shared" ref="CQ39" si="243">+CP39*19%</f>
        <v>0</v>
      </c>
      <c r="CR39" s="12">
        <f t="shared" ref="CR39" si="244">+CP39+CQ39</f>
        <v>0</v>
      </c>
      <c r="CS39" s="12">
        <f t="shared" ref="CS39" si="245">+CP39*$E39*$G39</f>
        <v>0</v>
      </c>
      <c r="CT39" s="12">
        <f t="shared" ref="CT39" si="246">+CR39*$E39*$G39</f>
        <v>0</v>
      </c>
      <c r="CU39" s="12">
        <v>168</v>
      </c>
      <c r="CV39" s="12">
        <f t="shared" ref="CV39" si="247">+CU39*19%</f>
        <v>31.92</v>
      </c>
      <c r="CW39" s="12">
        <f t="shared" ref="CW39" si="248">+CU39+CV39</f>
        <v>199.92000000000002</v>
      </c>
      <c r="CX39" s="12">
        <f t="shared" ref="CX39" si="249">+CU39*$E39*$G39</f>
        <v>18480</v>
      </c>
      <c r="CY39" s="12">
        <f t="shared" ref="CY39" si="250">+CW39*$E39*$G39</f>
        <v>21991.200000000001</v>
      </c>
      <c r="CZ39" s="12">
        <v>126</v>
      </c>
      <c r="DA39" s="12">
        <f t="shared" ref="DA39" si="251">+CZ39*19%</f>
        <v>23.94</v>
      </c>
      <c r="DB39" s="12">
        <f t="shared" ref="DB39" si="252">+CZ39+DA39</f>
        <v>149.94</v>
      </c>
      <c r="DC39" s="12">
        <f t="shared" ref="DC39" si="253">+CZ39*$E39*$G39</f>
        <v>13860</v>
      </c>
      <c r="DD39" s="12">
        <f t="shared" ref="DD39" si="254">+DB39*$E39*$G39</f>
        <v>16493.400000000001</v>
      </c>
      <c r="DE39" s="12"/>
      <c r="DF39" s="12">
        <f t="shared" si="160"/>
        <v>0</v>
      </c>
      <c r="DG39" s="12">
        <f t="shared" si="161"/>
        <v>0</v>
      </c>
      <c r="DH39" s="12">
        <f t="shared" si="162"/>
        <v>0</v>
      </c>
      <c r="DI39" s="12">
        <f t="shared" si="163"/>
        <v>0</v>
      </c>
      <c r="DJ39" s="12"/>
      <c r="DK39" s="12">
        <f t="shared" si="53"/>
        <v>0</v>
      </c>
      <c r="DL39" s="12">
        <f t="shared" si="164"/>
        <v>0</v>
      </c>
      <c r="DM39" s="12">
        <f t="shared" si="165"/>
        <v>0</v>
      </c>
      <c r="DN39" s="12">
        <f t="shared" si="166"/>
        <v>0</v>
      </c>
      <c r="DO39" s="12"/>
      <c r="DP39" s="12">
        <f t="shared" si="57"/>
        <v>0</v>
      </c>
      <c r="DQ39" s="12">
        <f t="shared" si="167"/>
        <v>0</v>
      </c>
      <c r="DR39" s="12">
        <f t="shared" si="168"/>
        <v>0</v>
      </c>
      <c r="DS39" s="12">
        <f t="shared" si="169"/>
        <v>0</v>
      </c>
      <c r="DT39" s="12"/>
      <c r="DU39" s="12">
        <f t="shared" si="61"/>
        <v>0</v>
      </c>
      <c r="DV39" s="12">
        <f t="shared" si="180"/>
        <v>0</v>
      </c>
      <c r="DW39" s="12">
        <f t="shared" si="181"/>
        <v>0</v>
      </c>
      <c r="DX39" s="12">
        <f t="shared" si="182"/>
        <v>0</v>
      </c>
      <c r="DY39" s="12"/>
      <c r="DZ39" s="12">
        <f t="shared" si="0"/>
        <v>0</v>
      </c>
      <c r="EA39" s="12">
        <f t="shared" si="65"/>
        <v>0</v>
      </c>
      <c r="EB39" s="12">
        <f t="shared" si="66"/>
        <v>0</v>
      </c>
      <c r="EC39" s="12">
        <f t="shared" si="67"/>
        <v>0</v>
      </c>
      <c r="ED39" s="12"/>
      <c r="EE39" s="12">
        <f t="shared" si="3"/>
        <v>0</v>
      </c>
      <c r="EF39" s="12">
        <f t="shared" si="68"/>
        <v>0</v>
      </c>
      <c r="EG39" s="12">
        <f t="shared" si="69"/>
        <v>0</v>
      </c>
      <c r="EH39" s="12">
        <f t="shared" si="70"/>
        <v>0</v>
      </c>
      <c r="EI39" s="12"/>
      <c r="EJ39" s="12">
        <f t="shared" si="7"/>
        <v>0</v>
      </c>
      <c r="EK39" s="12">
        <f t="shared" si="71"/>
        <v>0</v>
      </c>
      <c r="EL39" s="12">
        <f t="shared" si="72"/>
        <v>0</v>
      </c>
      <c r="EM39" s="12">
        <f t="shared" si="73"/>
        <v>0</v>
      </c>
      <c r="EN39" s="12"/>
      <c r="EO39" s="12">
        <f t="shared" si="11"/>
        <v>0</v>
      </c>
      <c r="EP39" s="12">
        <f t="shared" si="74"/>
        <v>0</v>
      </c>
      <c r="EQ39" s="12">
        <f t="shared" si="75"/>
        <v>0</v>
      </c>
      <c r="ER39" s="12">
        <f t="shared" si="76"/>
        <v>0</v>
      </c>
      <c r="ES39" s="12"/>
      <c r="ET39" s="12">
        <f t="shared" si="15"/>
        <v>0</v>
      </c>
      <c r="EU39" s="12">
        <f t="shared" si="77"/>
        <v>0</v>
      </c>
      <c r="EV39" s="12">
        <f t="shared" si="78"/>
        <v>0</v>
      </c>
      <c r="EW39" s="12">
        <f t="shared" si="79"/>
        <v>0</v>
      </c>
      <c r="EX39" s="12"/>
      <c r="EY39" s="12">
        <f t="shared" si="19"/>
        <v>0</v>
      </c>
      <c r="EZ39" s="12">
        <f t="shared" si="80"/>
        <v>0</v>
      </c>
      <c r="FA39" s="12">
        <f t="shared" si="81"/>
        <v>0</v>
      </c>
      <c r="FB39" s="12">
        <f t="shared" si="82"/>
        <v>0</v>
      </c>
      <c r="FC39" s="12"/>
      <c r="FD39" s="12">
        <f t="shared" si="23"/>
        <v>0</v>
      </c>
      <c r="FE39" s="12">
        <f t="shared" si="83"/>
        <v>0</v>
      </c>
      <c r="FF39" s="12">
        <f t="shared" si="84"/>
        <v>0</v>
      </c>
      <c r="FG39" s="12">
        <f t="shared" si="85"/>
        <v>0</v>
      </c>
      <c r="FH39" s="12"/>
      <c r="FI39" s="12">
        <f t="shared" si="27"/>
        <v>0</v>
      </c>
      <c r="FJ39" s="12">
        <f t="shared" si="86"/>
        <v>0</v>
      </c>
      <c r="FK39" s="12">
        <f t="shared" si="87"/>
        <v>0</v>
      </c>
      <c r="FL39" s="12">
        <f t="shared" si="88"/>
        <v>0</v>
      </c>
      <c r="FM39" s="12"/>
      <c r="FN39" s="12">
        <f t="shared" si="31"/>
        <v>0</v>
      </c>
      <c r="FO39" s="12">
        <f t="shared" si="89"/>
        <v>0</v>
      </c>
      <c r="FP39" s="12">
        <f t="shared" si="90"/>
        <v>0</v>
      </c>
      <c r="FQ39" s="12">
        <f t="shared" si="91"/>
        <v>0</v>
      </c>
      <c r="FR39" s="12"/>
      <c r="FS39" s="12">
        <f t="shared" si="35"/>
        <v>0</v>
      </c>
      <c r="FT39" s="12">
        <f t="shared" si="92"/>
        <v>0</v>
      </c>
      <c r="FU39" s="12">
        <f t="shared" si="93"/>
        <v>0</v>
      </c>
      <c r="FV39" s="12">
        <f t="shared" si="94"/>
        <v>0</v>
      </c>
      <c r="FW39" s="12"/>
      <c r="FX39" s="12">
        <f t="shared" si="39"/>
        <v>0</v>
      </c>
      <c r="FY39" s="12">
        <f t="shared" si="95"/>
        <v>0</v>
      </c>
      <c r="FZ39" s="12">
        <f t="shared" si="96"/>
        <v>0</v>
      </c>
      <c r="GA39" s="12">
        <f t="shared" si="97"/>
        <v>0</v>
      </c>
      <c r="GB39" s="12"/>
      <c r="GC39" s="12">
        <f t="shared" si="43"/>
        <v>0</v>
      </c>
      <c r="GD39" s="12">
        <f t="shared" si="98"/>
        <v>0</v>
      </c>
      <c r="GE39" s="12">
        <f t="shared" si="99"/>
        <v>0</v>
      </c>
      <c r="GF39" s="12">
        <f t="shared" si="100"/>
        <v>0</v>
      </c>
      <c r="GG39" s="12"/>
      <c r="GH39" s="12"/>
      <c r="GI39" s="12"/>
      <c r="GJ39" s="12"/>
      <c r="GK39" s="12"/>
      <c r="GL39" s="59">
        <f>+AVERAGE(CU39,CZ39,AM39)</f>
        <v>148</v>
      </c>
      <c r="GM39" s="59">
        <f t="shared" si="105"/>
        <v>16280</v>
      </c>
      <c r="GN39" s="60">
        <f>+_xlfn.STDEV.P(CU39,CZ39,AM39)</f>
        <v>17.204650534085253</v>
      </c>
      <c r="GO39" s="63">
        <f t="shared" si="232"/>
        <v>0.11624763874381928</v>
      </c>
      <c r="GP39" s="64">
        <f>+MEDIAN(CU39,CZ39,AM39)</f>
        <v>150</v>
      </c>
      <c r="GQ39" s="59">
        <f t="shared" ref="GQ39:GQ40" si="255">GP39*$E39*$G39</f>
        <v>16500</v>
      </c>
      <c r="GR39" s="62">
        <f t="shared" si="234"/>
        <v>17.204650534085253</v>
      </c>
      <c r="GS39" s="63">
        <f t="shared" si="235"/>
        <v>0.11469767022723502</v>
      </c>
      <c r="GT39" s="28" t="s">
        <v>180</v>
      </c>
    </row>
    <row r="40" spans="1:202" s="29" customFormat="1" ht="55.5" customHeight="1">
      <c r="A40" s="128" t="s">
        <v>206</v>
      </c>
      <c r="B40" s="69">
        <v>35</v>
      </c>
      <c r="C40" s="69" t="s">
        <v>52</v>
      </c>
      <c r="D40" s="71" t="s">
        <v>194</v>
      </c>
      <c r="E40" s="79">
        <v>1</v>
      </c>
      <c r="F40" s="77" t="s">
        <v>94</v>
      </c>
      <c r="G40" s="79">
        <v>1</v>
      </c>
      <c r="H40" s="77"/>
      <c r="I40" s="25"/>
      <c r="J40" s="25"/>
      <c r="K40" s="25"/>
      <c r="L40" s="25"/>
      <c r="M40" s="31"/>
      <c r="N40" s="13"/>
      <c r="O40" s="12">
        <f t="shared" si="188"/>
        <v>0</v>
      </c>
      <c r="P40" s="12">
        <f t="shared" si="189"/>
        <v>0</v>
      </c>
      <c r="Q40" s="12">
        <f t="shared" si="190"/>
        <v>0</v>
      </c>
      <c r="R40" s="12">
        <f t="shared" si="191"/>
        <v>0</v>
      </c>
      <c r="S40" s="28"/>
      <c r="T40" s="12">
        <f t="shared" si="192"/>
        <v>0</v>
      </c>
      <c r="U40" s="12">
        <f t="shared" si="193"/>
        <v>0</v>
      </c>
      <c r="V40" s="12">
        <f t="shared" si="194"/>
        <v>0</v>
      </c>
      <c r="W40" s="12">
        <f t="shared" si="195"/>
        <v>0</v>
      </c>
      <c r="X40" s="28"/>
      <c r="Y40" s="12">
        <f t="shared" si="236"/>
        <v>0</v>
      </c>
      <c r="Z40" s="12">
        <f t="shared" si="237"/>
        <v>0</v>
      </c>
      <c r="AA40" s="12">
        <f t="shared" si="238"/>
        <v>0</v>
      </c>
      <c r="AB40" s="12">
        <f t="shared" si="239"/>
        <v>0</v>
      </c>
      <c r="AC40" s="12"/>
      <c r="AD40" s="12">
        <f t="shared" si="200"/>
        <v>0</v>
      </c>
      <c r="AE40" s="12">
        <f t="shared" si="201"/>
        <v>0</v>
      </c>
      <c r="AF40" s="12">
        <f t="shared" si="202"/>
        <v>0</v>
      </c>
      <c r="AG40" s="12">
        <f t="shared" si="203"/>
        <v>0</v>
      </c>
      <c r="AH40" s="12"/>
      <c r="AI40" s="12">
        <f t="shared" si="204"/>
        <v>0</v>
      </c>
      <c r="AJ40" s="12">
        <f t="shared" si="205"/>
        <v>0</v>
      </c>
      <c r="AK40" s="12">
        <f t="shared" si="206"/>
        <v>0</v>
      </c>
      <c r="AL40" s="12">
        <f t="shared" si="207"/>
        <v>0</v>
      </c>
      <c r="AM40" s="12"/>
      <c r="AN40" s="12">
        <f t="shared" si="208"/>
        <v>0</v>
      </c>
      <c r="AO40" s="12">
        <f t="shared" si="209"/>
        <v>0</v>
      </c>
      <c r="AP40" s="12">
        <f t="shared" si="210"/>
        <v>0</v>
      </c>
      <c r="AQ40" s="12">
        <f t="shared" si="211"/>
        <v>0</v>
      </c>
      <c r="AR40" s="12">
        <v>5500000</v>
      </c>
      <c r="AS40" s="12">
        <f t="shared" si="212"/>
        <v>1045000</v>
      </c>
      <c r="AT40" s="12">
        <f t="shared" si="213"/>
        <v>6545000</v>
      </c>
      <c r="AU40" s="12">
        <f t="shared" si="214"/>
        <v>5500000</v>
      </c>
      <c r="AV40" s="12">
        <f t="shared" si="215"/>
        <v>6545000</v>
      </c>
      <c r="AW40" s="12"/>
      <c r="AX40" s="12">
        <f t="shared" si="216"/>
        <v>0</v>
      </c>
      <c r="AY40" s="12">
        <f t="shared" si="217"/>
        <v>0</v>
      </c>
      <c r="AZ40" s="12">
        <f t="shared" si="218"/>
        <v>0</v>
      </c>
      <c r="BA40" s="12">
        <f t="shared" si="219"/>
        <v>0</v>
      </c>
      <c r="BB40" s="12"/>
      <c r="BC40" s="12">
        <v>0</v>
      </c>
      <c r="BD40" s="12">
        <v>0</v>
      </c>
      <c r="BE40" s="12">
        <v>0</v>
      </c>
      <c r="BF40" s="12">
        <v>0</v>
      </c>
      <c r="BG40" s="12"/>
      <c r="BH40" s="12">
        <v>0</v>
      </c>
      <c r="BI40" s="12">
        <v>0</v>
      </c>
      <c r="BJ40" s="12">
        <v>0</v>
      </c>
      <c r="BK40" s="12">
        <v>0</v>
      </c>
      <c r="BL40" s="12"/>
      <c r="BM40" s="12">
        <v>0</v>
      </c>
      <c r="BN40" s="12">
        <v>0</v>
      </c>
      <c r="BO40" s="12">
        <v>0</v>
      </c>
      <c r="BP40" s="12">
        <v>0</v>
      </c>
      <c r="BQ40" s="12"/>
      <c r="BR40" s="12">
        <v>0</v>
      </c>
      <c r="BS40" s="12">
        <v>0</v>
      </c>
      <c r="BT40" s="12">
        <v>0</v>
      </c>
      <c r="BU40" s="12">
        <v>0</v>
      </c>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f t="shared" si="160"/>
        <v>0</v>
      </c>
      <c r="DG40" s="12">
        <f t="shared" si="161"/>
        <v>0</v>
      </c>
      <c r="DH40" s="12">
        <f t="shared" si="162"/>
        <v>0</v>
      </c>
      <c r="DI40" s="12">
        <f t="shared" si="163"/>
        <v>0</v>
      </c>
      <c r="DJ40" s="12"/>
      <c r="DK40" s="12">
        <f t="shared" si="53"/>
        <v>0</v>
      </c>
      <c r="DL40" s="12">
        <f t="shared" si="164"/>
        <v>0</v>
      </c>
      <c r="DM40" s="12">
        <f t="shared" si="165"/>
        <v>0</v>
      </c>
      <c r="DN40" s="12">
        <f t="shared" si="166"/>
        <v>0</v>
      </c>
      <c r="DO40" s="12"/>
      <c r="DP40" s="12">
        <f t="shared" si="57"/>
        <v>0</v>
      </c>
      <c r="DQ40" s="12">
        <f t="shared" si="167"/>
        <v>0</v>
      </c>
      <c r="DR40" s="12">
        <f t="shared" si="168"/>
        <v>0</v>
      </c>
      <c r="DS40" s="12">
        <f t="shared" si="169"/>
        <v>0</v>
      </c>
      <c r="DT40" s="12"/>
      <c r="DU40" s="12">
        <f t="shared" si="61"/>
        <v>0</v>
      </c>
      <c r="DV40" s="12">
        <f t="shared" si="180"/>
        <v>0</v>
      </c>
      <c r="DW40" s="12">
        <f t="shared" si="181"/>
        <v>0</v>
      </c>
      <c r="DX40" s="12">
        <f t="shared" si="182"/>
        <v>0</v>
      </c>
      <c r="DY40" s="12"/>
      <c r="DZ40" s="12">
        <f t="shared" si="0"/>
        <v>0</v>
      </c>
      <c r="EA40" s="12">
        <f t="shared" si="65"/>
        <v>0</v>
      </c>
      <c r="EB40" s="12">
        <f t="shared" si="66"/>
        <v>0</v>
      </c>
      <c r="EC40" s="12">
        <f t="shared" si="67"/>
        <v>0</v>
      </c>
      <c r="ED40" s="12"/>
      <c r="EE40" s="12">
        <f t="shared" si="3"/>
        <v>0</v>
      </c>
      <c r="EF40" s="12">
        <f t="shared" si="68"/>
        <v>0</v>
      </c>
      <c r="EG40" s="12">
        <f t="shared" si="69"/>
        <v>0</v>
      </c>
      <c r="EH40" s="12">
        <f t="shared" si="70"/>
        <v>0</v>
      </c>
      <c r="EI40" s="12">
        <v>4000000</v>
      </c>
      <c r="EJ40" s="12">
        <f t="shared" si="7"/>
        <v>760000</v>
      </c>
      <c r="EK40" s="12">
        <f t="shared" si="71"/>
        <v>4760000</v>
      </c>
      <c r="EL40" s="12">
        <f t="shared" si="72"/>
        <v>4000000</v>
      </c>
      <c r="EM40" s="12">
        <f t="shared" si="73"/>
        <v>4760000</v>
      </c>
      <c r="EN40" s="12">
        <v>5000000</v>
      </c>
      <c r="EO40" s="12">
        <f t="shared" si="11"/>
        <v>950000</v>
      </c>
      <c r="EP40" s="12">
        <f t="shared" si="74"/>
        <v>5950000</v>
      </c>
      <c r="EQ40" s="12">
        <f t="shared" si="75"/>
        <v>5000000</v>
      </c>
      <c r="ER40" s="12">
        <f t="shared" si="76"/>
        <v>5950000</v>
      </c>
      <c r="ES40" s="12"/>
      <c r="ET40" s="12">
        <f t="shared" si="15"/>
        <v>0</v>
      </c>
      <c r="EU40" s="12">
        <f t="shared" si="77"/>
        <v>0</v>
      </c>
      <c r="EV40" s="12">
        <f t="shared" si="78"/>
        <v>0</v>
      </c>
      <c r="EW40" s="12">
        <f t="shared" si="79"/>
        <v>0</v>
      </c>
      <c r="EX40" s="12"/>
      <c r="EY40" s="12">
        <f t="shared" si="19"/>
        <v>0</v>
      </c>
      <c r="EZ40" s="12">
        <f t="shared" si="80"/>
        <v>0</v>
      </c>
      <c r="FA40" s="12">
        <f t="shared" si="81"/>
        <v>0</v>
      </c>
      <c r="FB40" s="12">
        <f t="shared" si="82"/>
        <v>0</v>
      </c>
      <c r="FC40" s="12"/>
      <c r="FD40" s="12">
        <f t="shared" si="23"/>
        <v>0</v>
      </c>
      <c r="FE40" s="12">
        <f t="shared" si="83"/>
        <v>0</v>
      </c>
      <c r="FF40" s="12">
        <f t="shared" si="84"/>
        <v>0</v>
      </c>
      <c r="FG40" s="12">
        <f t="shared" si="85"/>
        <v>0</v>
      </c>
      <c r="FH40" s="12"/>
      <c r="FI40" s="12">
        <f t="shared" si="27"/>
        <v>0</v>
      </c>
      <c r="FJ40" s="12">
        <f t="shared" si="86"/>
        <v>0</v>
      </c>
      <c r="FK40" s="12">
        <f t="shared" si="87"/>
        <v>0</v>
      </c>
      <c r="FL40" s="12">
        <f t="shared" si="88"/>
        <v>0</v>
      </c>
      <c r="FM40" s="12"/>
      <c r="FN40" s="12">
        <f t="shared" si="31"/>
        <v>0</v>
      </c>
      <c r="FO40" s="12">
        <f t="shared" si="89"/>
        <v>0</v>
      </c>
      <c r="FP40" s="12">
        <f t="shared" si="90"/>
        <v>0</v>
      </c>
      <c r="FQ40" s="12">
        <f t="shared" si="91"/>
        <v>0</v>
      </c>
      <c r="FR40" s="12"/>
      <c r="FS40" s="12">
        <f t="shared" si="35"/>
        <v>0</v>
      </c>
      <c r="FT40" s="12">
        <f t="shared" si="92"/>
        <v>0</v>
      </c>
      <c r="FU40" s="12">
        <f t="shared" si="93"/>
        <v>0</v>
      </c>
      <c r="FV40" s="12">
        <f t="shared" si="94"/>
        <v>0</v>
      </c>
      <c r="FW40" s="12"/>
      <c r="FX40" s="12">
        <f t="shared" si="39"/>
        <v>0</v>
      </c>
      <c r="FY40" s="12">
        <f t="shared" si="95"/>
        <v>0</v>
      </c>
      <c r="FZ40" s="12">
        <f t="shared" si="96"/>
        <v>0</v>
      </c>
      <c r="GA40" s="12">
        <f t="shared" si="97"/>
        <v>0</v>
      </c>
      <c r="GB40" s="12"/>
      <c r="GC40" s="12">
        <f t="shared" si="43"/>
        <v>0</v>
      </c>
      <c r="GD40" s="12">
        <f t="shared" si="98"/>
        <v>0</v>
      </c>
      <c r="GE40" s="12">
        <f t="shared" si="99"/>
        <v>0</v>
      </c>
      <c r="GF40" s="12">
        <f t="shared" si="100"/>
        <v>0</v>
      </c>
      <c r="GG40" s="12"/>
      <c r="GH40" s="12"/>
      <c r="GI40" s="12"/>
      <c r="GJ40" s="12"/>
      <c r="GK40" s="12"/>
      <c r="GL40" s="59">
        <f>+AVERAGE(AR40,EI40,EN40)</f>
        <v>4833333.333333333</v>
      </c>
      <c r="GM40" s="59">
        <f t="shared" si="105"/>
        <v>4833333.333333333</v>
      </c>
      <c r="GN40" s="60">
        <f>STDEVP(AR40,EI40,EN40)</f>
        <v>623609.56446232356</v>
      </c>
      <c r="GO40" s="63">
        <f t="shared" si="232"/>
        <v>0.12902266850944627</v>
      </c>
      <c r="GP40" s="59">
        <f>+MEDIAN(AR40,EI40,EN40)</f>
        <v>5000000</v>
      </c>
      <c r="GQ40" s="59">
        <f t="shared" si="255"/>
        <v>5000000</v>
      </c>
      <c r="GR40" s="62">
        <f t="shared" si="234"/>
        <v>623609.56446232356</v>
      </c>
      <c r="GS40" s="63">
        <f t="shared" si="235"/>
        <v>0.12472191289246472</v>
      </c>
      <c r="GT40" s="28" t="s">
        <v>174</v>
      </c>
    </row>
    <row r="41" spans="1:202" s="29" customFormat="1" ht="34">
      <c r="A41" s="88" t="s">
        <v>188</v>
      </c>
      <c r="B41" s="69">
        <v>36</v>
      </c>
      <c r="C41" s="91" t="s">
        <v>53</v>
      </c>
      <c r="D41" s="91" t="s">
        <v>82</v>
      </c>
      <c r="E41" s="74">
        <v>2</v>
      </c>
      <c r="F41" s="84" t="s">
        <v>14</v>
      </c>
      <c r="G41" s="74">
        <v>1</v>
      </c>
      <c r="H41" s="74" t="s">
        <v>97</v>
      </c>
      <c r="I41" s="26"/>
      <c r="J41" s="26"/>
      <c r="K41" s="26"/>
      <c r="L41" s="26"/>
      <c r="M41" s="26"/>
      <c r="N41" s="13"/>
      <c r="O41" s="12">
        <f t="shared" si="188"/>
        <v>0</v>
      </c>
      <c r="P41" s="12">
        <f t="shared" si="189"/>
        <v>0</v>
      </c>
      <c r="Q41" s="12">
        <f t="shared" si="190"/>
        <v>0</v>
      </c>
      <c r="R41" s="12">
        <f t="shared" si="191"/>
        <v>0</v>
      </c>
      <c r="S41" s="28"/>
      <c r="T41" s="12">
        <f t="shared" si="192"/>
        <v>0</v>
      </c>
      <c r="U41" s="12">
        <f t="shared" si="193"/>
        <v>0</v>
      </c>
      <c r="V41" s="12">
        <f t="shared" si="194"/>
        <v>0</v>
      </c>
      <c r="W41" s="12">
        <f t="shared" si="195"/>
        <v>0</v>
      </c>
      <c r="X41" s="28"/>
      <c r="Y41" s="12">
        <f t="shared" si="236"/>
        <v>0</v>
      </c>
      <c r="Z41" s="12">
        <f t="shared" si="237"/>
        <v>0</v>
      </c>
      <c r="AA41" s="12">
        <f t="shared" si="238"/>
        <v>0</v>
      </c>
      <c r="AB41" s="12">
        <f t="shared" si="239"/>
        <v>0</v>
      </c>
      <c r="AC41" s="12"/>
      <c r="AD41" s="12">
        <f t="shared" si="200"/>
        <v>0</v>
      </c>
      <c r="AE41" s="12">
        <f t="shared" si="201"/>
        <v>0</v>
      </c>
      <c r="AF41" s="12">
        <f t="shared" si="202"/>
        <v>0</v>
      </c>
      <c r="AG41" s="12">
        <f t="shared" si="203"/>
        <v>0</v>
      </c>
      <c r="AH41" s="12"/>
      <c r="AI41" s="12">
        <f t="shared" si="204"/>
        <v>0</v>
      </c>
      <c r="AJ41" s="12">
        <f t="shared" si="205"/>
        <v>0</v>
      </c>
      <c r="AK41" s="12">
        <f t="shared" si="206"/>
        <v>0</v>
      </c>
      <c r="AL41" s="12">
        <f t="shared" si="207"/>
        <v>0</v>
      </c>
      <c r="AM41" s="12"/>
      <c r="AN41" s="12">
        <f t="shared" si="208"/>
        <v>0</v>
      </c>
      <c r="AO41" s="12">
        <f t="shared" si="209"/>
        <v>0</v>
      </c>
      <c r="AP41" s="12">
        <f t="shared" si="210"/>
        <v>0</v>
      </c>
      <c r="AQ41" s="12">
        <f t="shared" si="211"/>
        <v>0</v>
      </c>
      <c r="AR41" s="12"/>
      <c r="AS41" s="12">
        <f t="shared" si="212"/>
        <v>0</v>
      </c>
      <c r="AT41" s="12">
        <f t="shared" si="213"/>
        <v>0</v>
      </c>
      <c r="AU41" s="12">
        <f t="shared" si="214"/>
        <v>0</v>
      </c>
      <c r="AV41" s="12">
        <f t="shared" si="215"/>
        <v>0</v>
      </c>
      <c r="AW41" s="12"/>
      <c r="AX41" s="12">
        <f t="shared" si="216"/>
        <v>0</v>
      </c>
      <c r="AY41" s="12">
        <f t="shared" si="217"/>
        <v>0</v>
      </c>
      <c r="AZ41" s="12">
        <f t="shared" si="218"/>
        <v>0</v>
      </c>
      <c r="BA41" s="12">
        <f t="shared" si="219"/>
        <v>0</v>
      </c>
      <c r="BB41" s="12"/>
      <c r="BC41" s="12">
        <v>0</v>
      </c>
      <c r="BD41" s="12">
        <v>0</v>
      </c>
      <c r="BE41" s="12">
        <v>0</v>
      </c>
      <c r="BF41" s="12">
        <v>0</v>
      </c>
      <c r="BG41" s="12"/>
      <c r="BH41" s="12">
        <v>0</v>
      </c>
      <c r="BI41" s="12">
        <v>0</v>
      </c>
      <c r="BJ41" s="12">
        <v>0</v>
      </c>
      <c r="BK41" s="12">
        <v>0</v>
      </c>
      <c r="BL41" s="12"/>
      <c r="BM41" s="12">
        <v>0</v>
      </c>
      <c r="BN41" s="12">
        <v>0</v>
      </c>
      <c r="BO41" s="12">
        <v>0</v>
      </c>
      <c r="BP41" s="12">
        <v>0</v>
      </c>
      <c r="BQ41" s="12"/>
      <c r="BR41" s="12">
        <v>0</v>
      </c>
      <c r="BS41" s="12">
        <v>0</v>
      </c>
      <c r="BT41" s="12">
        <v>0</v>
      </c>
      <c r="BU41" s="12">
        <v>0</v>
      </c>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f t="shared" si="160"/>
        <v>0</v>
      </c>
      <c r="DG41" s="12">
        <f t="shared" si="161"/>
        <v>0</v>
      </c>
      <c r="DH41" s="12">
        <f t="shared" si="162"/>
        <v>0</v>
      </c>
      <c r="DI41" s="12">
        <f t="shared" si="163"/>
        <v>0</v>
      </c>
      <c r="DJ41" s="12"/>
      <c r="DK41" s="12">
        <f t="shared" si="53"/>
        <v>0</v>
      </c>
      <c r="DL41" s="12">
        <f t="shared" si="164"/>
        <v>0</v>
      </c>
      <c r="DM41" s="12">
        <f t="shared" si="165"/>
        <v>0</v>
      </c>
      <c r="DN41" s="12">
        <f t="shared" si="166"/>
        <v>0</v>
      </c>
      <c r="DO41" s="12"/>
      <c r="DP41" s="12">
        <f t="shared" si="57"/>
        <v>0</v>
      </c>
      <c r="DQ41" s="12">
        <f t="shared" si="167"/>
        <v>0</v>
      </c>
      <c r="DR41" s="12">
        <f t="shared" si="168"/>
        <v>0</v>
      </c>
      <c r="DS41" s="12">
        <f t="shared" si="169"/>
        <v>0</v>
      </c>
      <c r="DT41" s="12"/>
      <c r="DU41" s="12">
        <f t="shared" si="61"/>
        <v>0</v>
      </c>
      <c r="DV41" s="12">
        <f t="shared" si="180"/>
        <v>0</v>
      </c>
      <c r="DW41" s="12">
        <f t="shared" si="181"/>
        <v>0</v>
      </c>
      <c r="DX41" s="12">
        <f t="shared" si="182"/>
        <v>0</v>
      </c>
      <c r="DY41" s="12"/>
      <c r="DZ41" s="12">
        <f t="shared" si="0"/>
        <v>0</v>
      </c>
      <c r="EA41" s="12">
        <f t="shared" si="65"/>
        <v>0</v>
      </c>
      <c r="EB41" s="12">
        <f t="shared" si="66"/>
        <v>0</v>
      </c>
      <c r="EC41" s="12">
        <f t="shared" si="67"/>
        <v>0</v>
      </c>
      <c r="ED41" s="12"/>
      <c r="EE41" s="12">
        <f t="shared" si="3"/>
        <v>0</v>
      </c>
      <c r="EF41" s="12">
        <f t="shared" si="68"/>
        <v>0</v>
      </c>
      <c r="EG41" s="12">
        <f t="shared" si="69"/>
        <v>0</v>
      </c>
      <c r="EH41" s="12">
        <f t="shared" si="70"/>
        <v>0</v>
      </c>
      <c r="EI41" s="12"/>
      <c r="EJ41" s="12">
        <f t="shared" si="7"/>
        <v>0</v>
      </c>
      <c r="EK41" s="12">
        <f t="shared" si="71"/>
        <v>0</v>
      </c>
      <c r="EL41" s="12">
        <f t="shared" si="72"/>
        <v>0</v>
      </c>
      <c r="EM41" s="12">
        <f t="shared" si="73"/>
        <v>0</v>
      </c>
      <c r="EN41" s="12"/>
      <c r="EO41" s="12">
        <f t="shared" si="11"/>
        <v>0</v>
      </c>
      <c r="EP41" s="12">
        <f t="shared" si="74"/>
        <v>0</v>
      </c>
      <c r="EQ41" s="12">
        <f t="shared" si="75"/>
        <v>0</v>
      </c>
      <c r="ER41" s="12">
        <f t="shared" si="76"/>
        <v>0</v>
      </c>
      <c r="ES41" s="12"/>
      <c r="ET41" s="12">
        <f t="shared" si="15"/>
        <v>0</v>
      </c>
      <c r="EU41" s="12">
        <f t="shared" si="77"/>
        <v>0</v>
      </c>
      <c r="EV41" s="12">
        <f t="shared" si="78"/>
        <v>0</v>
      </c>
      <c r="EW41" s="12">
        <f t="shared" si="79"/>
        <v>0</v>
      </c>
      <c r="EX41" s="12"/>
      <c r="EY41" s="12">
        <f t="shared" si="19"/>
        <v>0</v>
      </c>
      <c r="EZ41" s="12">
        <f t="shared" si="80"/>
        <v>0</v>
      </c>
      <c r="FA41" s="12">
        <f t="shared" si="81"/>
        <v>0</v>
      </c>
      <c r="FB41" s="12">
        <f t="shared" si="82"/>
        <v>0</v>
      </c>
      <c r="FC41" s="12"/>
      <c r="FD41" s="12">
        <f t="shared" si="23"/>
        <v>0</v>
      </c>
      <c r="FE41" s="12">
        <f t="shared" si="83"/>
        <v>0</v>
      </c>
      <c r="FF41" s="12">
        <f t="shared" si="84"/>
        <v>0</v>
      </c>
      <c r="FG41" s="12">
        <f t="shared" si="85"/>
        <v>0</v>
      </c>
      <c r="FH41" s="12">
        <v>150000</v>
      </c>
      <c r="FI41" s="12">
        <f t="shared" si="27"/>
        <v>28500</v>
      </c>
      <c r="FJ41" s="12">
        <f t="shared" si="86"/>
        <v>178500</v>
      </c>
      <c r="FK41" s="12">
        <f t="shared" si="87"/>
        <v>300000</v>
      </c>
      <c r="FL41" s="12">
        <f t="shared" si="88"/>
        <v>357000</v>
      </c>
      <c r="FM41" s="12"/>
      <c r="FN41" s="12">
        <f t="shared" si="31"/>
        <v>0</v>
      </c>
      <c r="FO41" s="12">
        <f t="shared" si="89"/>
        <v>0</v>
      </c>
      <c r="FP41" s="12">
        <f t="shared" si="90"/>
        <v>0</v>
      </c>
      <c r="FQ41" s="12">
        <f t="shared" si="91"/>
        <v>0</v>
      </c>
      <c r="FR41" s="12">
        <v>150000</v>
      </c>
      <c r="FS41" s="12">
        <f t="shared" si="35"/>
        <v>28500</v>
      </c>
      <c r="FT41" s="12">
        <f t="shared" si="92"/>
        <v>178500</v>
      </c>
      <c r="FU41" s="12">
        <f t="shared" si="93"/>
        <v>300000</v>
      </c>
      <c r="FV41" s="12">
        <f t="shared" si="94"/>
        <v>357000</v>
      </c>
      <c r="FW41" s="12">
        <v>150000</v>
      </c>
      <c r="FX41" s="12">
        <f t="shared" si="39"/>
        <v>28500</v>
      </c>
      <c r="FY41" s="12">
        <f t="shared" si="95"/>
        <v>178500</v>
      </c>
      <c r="FZ41" s="12">
        <f t="shared" si="96"/>
        <v>300000</v>
      </c>
      <c r="GA41" s="12">
        <f t="shared" si="97"/>
        <v>357000</v>
      </c>
      <c r="GB41" s="12"/>
      <c r="GC41" s="12">
        <f t="shared" si="43"/>
        <v>0</v>
      </c>
      <c r="GD41" s="12">
        <f t="shared" si="98"/>
        <v>0</v>
      </c>
      <c r="GE41" s="12">
        <f t="shared" si="99"/>
        <v>0</v>
      </c>
      <c r="GF41" s="12">
        <f t="shared" si="100"/>
        <v>0</v>
      </c>
      <c r="GG41" s="12"/>
      <c r="GH41" s="12"/>
      <c r="GI41" s="12"/>
      <c r="GJ41" s="12"/>
      <c r="GK41" s="12"/>
      <c r="GL41" s="59">
        <f>+AVERAGE(FH41,FR41,FW41)</f>
        <v>150000</v>
      </c>
      <c r="GM41" s="59">
        <f t="shared" si="105"/>
        <v>300000</v>
      </c>
      <c r="GN41" s="60">
        <f>STDEVP(FH41,FR41,FW41)</f>
        <v>0</v>
      </c>
      <c r="GO41" s="63">
        <f t="shared" si="232"/>
        <v>0</v>
      </c>
      <c r="GP41" s="64">
        <f>+MEDIAN(FH41,FR41,FW41)</f>
        <v>150000</v>
      </c>
      <c r="GQ41" s="59">
        <f t="shared" ref="GQ41:GQ43" si="256">GP41*$E41*$G41</f>
        <v>300000</v>
      </c>
      <c r="GR41" s="62">
        <f t="shared" si="234"/>
        <v>0</v>
      </c>
      <c r="GS41" s="63">
        <f t="shared" si="235"/>
        <v>0</v>
      </c>
      <c r="GT41" s="28" t="s">
        <v>170</v>
      </c>
    </row>
    <row r="42" spans="1:202" s="29" customFormat="1" ht="34">
      <c r="A42" s="88" t="s">
        <v>188</v>
      </c>
      <c r="B42" s="69">
        <v>37</v>
      </c>
      <c r="C42" s="92" t="s">
        <v>54</v>
      </c>
      <c r="D42" s="76" t="s">
        <v>29</v>
      </c>
      <c r="E42" s="74">
        <v>3</v>
      </c>
      <c r="F42" s="84" t="s">
        <v>14</v>
      </c>
      <c r="G42" s="93">
        <v>1</v>
      </c>
      <c r="H42" s="93"/>
      <c r="I42" s="44"/>
      <c r="J42" s="44"/>
      <c r="K42" s="44"/>
      <c r="L42" s="44"/>
      <c r="M42" s="44"/>
      <c r="N42" s="13"/>
      <c r="O42" s="12">
        <f t="shared" si="188"/>
        <v>0</v>
      </c>
      <c r="P42" s="12">
        <f t="shared" si="189"/>
        <v>0</v>
      </c>
      <c r="Q42" s="12">
        <f t="shared" si="190"/>
        <v>0</v>
      </c>
      <c r="R42" s="12">
        <f t="shared" si="191"/>
        <v>0</v>
      </c>
      <c r="S42" s="28"/>
      <c r="T42" s="12">
        <f t="shared" si="192"/>
        <v>0</v>
      </c>
      <c r="U42" s="12">
        <f t="shared" si="193"/>
        <v>0</v>
      </c>
      <c r="V42" s="12">
        <f t="shared" si="194"/>
        <v>0</v>
      </c>
      <c r="W42" s="12">
        <f t="shared" si="195"/>
        <v>0</v>
      </c>
      <c r="X42" s="28"/>
      <c r="Y42" s="12">
        <f t="shared" si="236"/>
        <v>0</v>
      </c>
      <c r="Z42" s="12">
        <f t="shared" si="237"/>
        <v>0</v>
      </c>
      <c r="AA42" s="12">
        <f t="shared" si="238"/>
        <v>0</v>
      </c>
      <c r="AB42" s="12">
        <f t="shared" si="239"/>
        <v>0</v>
      </c>
      <c r="AC42" s="12"/>
      <c r="AD42" s="12">
        <f t="shared" si="200"/>
        <v>0</v>
      </c>
      <c r="AE42" s="12">
        <f t="shared" si="201"/>
        <v>0</v>
      </c>
      <c r="AF42" s="12">
        <f t="shared" si="202"/>
        <v>0</v>
      </c>
      <c r="AG42" s="12">
        <f t="shared" si="203"/>
        <v>0</v>
      </c>
      <c r="AH42" s="12">
        <v>140000</v>
      </c>
      <c r="AI42" s="12">
        <f t="shared" si="204"/>
        <v>26600</v>
      </c>
      <c r="AJ42" s="12">
        <f t="shared" si="205"/>
        <v>166600</v>
      </c>
      <c r="AK42" s="12">
        <f t="shared" si="206"/>
        <v>420000</v>
      </c>
      <c r="AL42" s="12">
        <f t="shared" si="207"/>
        <v>499800</v>
      </c>
      <c r="AM42" s="12">
        <v>180000</v>
      </c>
      <c r="AN42" s="12">
        <f t="shared" si="208"/>
        <v>34200</v>
      </c>
      <c r="AO42" s="12">
        <f t="shared" si="209"/>
        <v>214200</v>
      </c>
      <c r="AP42" s="12">
        <f t="shared" si="210"/>
        <v>540000</v>
      </c>
      <c r="AQ42" s="12">
        <f t="shared" si="211"/>
        <v>642600</v>
      </c>
      <c r="AR42" s="12"/>
      <c r="AS42" s="12">
        <f t="shared" si="212"/>
        <v>0</v>
      </c>
      <c r="AT42" s="12">
        <f t="shared" si="213"/>
        <v>0</v>
      </c>
      <c r="AU42" s="12">
        <f t="shared" si="214"/>
        <v>0</v>
      </c>
      <c r="AV42" s="12">
        <f t="shared" si="215"/>
        <v>0</v>
      </c>
      <c r="AW42" s="12"/>
      <c r="AX42" s="12">
        <f t="shared" si="216"/>
        <v>0</v>
      </c>
      <c r="AY42" s="12">
        <f t="shared" si="217"/>
        <v>0</v>
      </c>
      <c r="AZ42" s="12">
        <f t="shared" si="218"/>
        <v>0</v>
      </c>
      <c r="BA42" s="12">
        <f t="shared" si="219"/>
        <v>0</v>
      </c>
      <c r="BB42" s="12"/>
      <c r="BC42" s="12">
        <v>0</v>
      </c>
      <c r="BD42" s="12">
        <v>0</v>
      </c>
      <c r="BE42" s="12">
        <v>0</v>
      </c>
      <c r="BF42" s="12">
        <v>0</v>
      </c>
      <c r="BG42" s="12"/>
      <c r="BH42" s="12">
        <v>0</v>
      </c>
      <c r="BI42" s="12">
        <v>0</v>
      </c>
      <c r="BJ42" s="12">
        <v>0</v>
      </c>
      <c r="BK42" s="12">
        <v>0</v>
      </c>
      <c r="BL42" s="12"/>
      <c r="BM42" s="12">
        <v>0</v>
      </c>
      <c r="BN42" s="12">
        <v>0</v>
      </c>
      <c r="BO42" s="12">
        <v>0</v>
      </c>
      <c r="BP42" s="12">
        <v>0</v>
      </c>
      <c r="BQ42" s="12"/>
      <c r="BR42" s="12">
        <v>0</v>
      </c>
      <c r="BS42" s="12">
        <v>0</v>
      </c>
      <c r="BT42" s="12">
        <v>0</v>
      </c>
      <c r="BU42" s="12">
        <v>0</v>
      </c>
      <c r="BV42" s="12"/>
      <c r="BW42" s="12"/>
      <c r="BX42" s="12"/>
      <c r="BY42" s="12"/>
      <c r="BZ42" s="12"/>
      <c r="CA42" s="12"/>
      <c r="CB42" s="12"/>
      <c r="CC42" s="12"/>
      <c r="CD42" s="12"/>
      <c r="CE42" s="12"/>
      <c r="CF42" s="12"/>
      <c r="CG42" s="12"/>
      <c r="CH42" s="12"/>
      <c r="CI42" s="12"/>
      <c r="CJ42" s="12"/>
      <c r="CK42" s="12"/>
      <c r="CL42" s="12"/>
      <c r="CM42" s="12"/>
      <c r="CN42" s="12"/>
      <c r="CO42" s="12"/>
      <c r="CP42" s="12">
        <v>220000</v>
      </c>
      <c r="CQ42" s="12">
        <f>+CP42*19%</f>
        <v>41800</v>
      </c>
      <c r="CR42" s="12">
        <f>+CP42+CQ42</f>
        <v>261800</v>
      </c>
      <c r="CS42" s="12">
        <f>+CP42*$E42*$G42</f>
        <v>660000</v>
      </c>
      <c r="CT42" s="12">
        <f>+CR42*$E42*$G42</f>
        <v>785400</v>
      </c>
      <c r="CU42" s="12"/>
      <c r="CV42" s="12"/>
      <c r="CW42" s="12"/>
      <c r="CX42" s="12"/>
      <c r="CY42" s="12"/>
      <c r="CZ42" s="12"/>
      <c r="DA42" s="12"/>
      <c r="DB42" s="12"/>
      <c r="DC42" s="12"/>
      <c r="DD42" s="12"/>
      <c r="DE42" s="12"/>
      <c r="DF42" s="12">
        <f t="shared" si="160"/>
        <v>0</v>
      </c>
      <c r="DG42" s="12">
        <f t="shared" si="161"/>
        <v>0</v>
      </c>
      <c r="DH42" s="12">
        <f t="shared" si="162"/>
        <v>0</v>
      </c>
      <c r="DI42" s="12">
        <f t="shared" si="163"/>
        <v>0</v>
      </c>
      <c r="DJ42" s="12"/>
      <c r="DK42" s="12">
        <f t="shared" si="53"/>
        <v>0</v>
      </c>
      <c r="DL42" s="12">
        <f t="shared" si="164"/>
        <v>0</v>
      </c>
      <c r="DM42" s="12">
        <f t="shared" si="165"/>
        <v>0</v>
      </c>
      <c r="DN42" s="12">
        <f t="shared" si="166"/>
        <v>0</v>
      </c>
      <c r="DO42" s="12"/>
      <c r="DP42" s="12">
        <f t="shared" si="57"/>
        <v>0</v>
      </c>
      <c r="DQ42" s="12">
        <f t="shared" si="167"/>
        <v>0</v>
      </c>
      <c r="DR42" s="12">
        <f t="shared" si="168"/>
        <v>0</v>
      </c>
      <c r="DS42" s="12">
        <f t="shared" si="169"/>
        <v>0</v>
      </c>
      <c r="DT42" s="12"/>
      <c r="DU42" s="12">
        <f t="shared" si="61"/>
        <v>0</v>
      </c>
      <c r="DV42" s="12">
        <f t="shared" si="180"/>
        <v>0</v>
      </c>
      <c r="DW42" s="12">
        <f t="shared" si="181"/>
        <v>0</v>
      </c>
      <c r="DX42" s="12">
        <f t="shared" si="182"/>
        <v>0</v>
      </c>
      <c r="DY42" s="12"/>
      <c r="DZ42" s="12">
        <f t="shared" si="0"/>
        <v>0</v>
      </c>
      <c r="EA42" s="12">
        <f t="shared" si="65"/>
        <v>0</v>
      </c>
      <c r="EB42" s="12">
        <f t="shared" si="66"/>
        <v>0</v>
      </c>
      <c r="EC42" s="12">
        <f t="shared" si="67"/>
        <v>0</v>
      </c>
      <c r="ED42" s="12"/>
      <c r="EE42" s="12">
        <f t="shared" si="3"/>
        <v>0</v>
      </c>
      <c r="EF42" s="12">
        <f t="shared" si="68"/>
        <v>0</v>
      </c>
      <c r="EG42" s="12">
        <f t="shared" si="69"/>
        <v>0</v>
      </c>
      <c r="EH42" s="12">
        <f t="shared" si="70"/>
        <v>0</v>
      </c>
      <c r="EI42" s="12"/>
      <c r="EJ42" s="12">
        <f t="shared" si="7"/>
        <v>0</v>
      </c>
      <c r="EK42" s="12">
        <f t="shared" si="71"/>
        <v>0</v>
      </c>
      <c r="EL42" s="12">
        <f t="shared" si="72"/>
        <v>0</v>
      </c>
      <c r="EM42" s="12">
        <f t="shared" si="73"/>
        <v>0</v>
      </c>
      <c r="EN42" s="12"/>
      <c r="EO42" s="12">
        <f t="shared" si="11"/>
        <v>0</v>
      </c>
      <c r="EP42" s="12">
        <f t="shared" si="74"/>
        <v>0</v>
      </c>
      <c r="EQ42" s="12">
        <f t="shared" si="75"/>
        <v>0</v>
      </c>
      <c r="ER42" s="12">
        <f t="shared" si="76"/>
        <v>0</v>
      </c>
      <c r="ES42" s="12"/>
      <c r="ET42" s="12">
        <f t="shared" si="15"/>
        <v>0</v>
      </c>
      <c r="EU42" s="12">
        <f t="shared" si="77"/>
        <v>0</v>
      </c>
      <c r="EV42" s="12">
        <f t="shared" si="78"/>
        <v>0</v>
      </c>
      <c r="EW42" s="12">
        <f t="shared" si="79"/>
        <v>0</v>
      </c>
      <c r="EX42" s="12"/>
      <c r="EY42" s="12">
        <f t="shared" si="19"/>
        <v>0</v>
      </c>
      <c r="EZ42" s="12">
        <f t="shared" si="80"/>
        <v>0</v>
      </c>
      <c r="FA42" s="12">
        <f t="shared" si="81"/>
        <v>0</v>
      </c>
      <c r="FB42" s="12">
        <f t="shared" si="82"/>
        <v>0</v>
      </c>
      <c r="FC42" s="12"/>
      <c r="FD42" s="12">
        <f t="shared" si="23"/>
        <v>0</v>
      </c>
      <c r="FE42" s="12">
        <f t="shared" si="83"/>
        <v>0</v>
      </c>
      <c r="FF42" s="12">
        <f t="shared" si="84"/>
        <v>0</v>
      </c>
      <c r="FG42" s="12">
        <f t="shared" si="85"/>
        <v>0</v>
      </c>
      <c r="FH42" s="12"/>
      <c r="FI42" s="12">
        <f t="shared" si="27"/>
        <v>0</v>
      </c>
      <c r="FJ42" s="12">
        <f t="shared" si="86"/>
        <v>0</v>
      </c>
      <c r="FK42" s="12">
        <f t="shared" si="87"/>
        <v>0</v>
      </c>
      <c r="FL42" s="12">
        <f t="shared" si="88"/>
        <v>0</v>
      </c>
      <c r="FM42" s="12"/>
      <c r="FN42" s="12">
        <f t="shared" si="31"/>
        <v>0</v>
      </c>
      <c r="FO42" s="12">
        <f t="shared" si="89"/>
        <v>0</v>
      </c>
      <c r="FP42" s="12">
        <f t="shared" si="90"/>
        <v>0</v>
      </c>
      <c r="FQ42" s="12">
        <f t="shared" si="91"/>
        <v>0</v>
      </c>
      <c r="FR42" s="12"/>
      <c r="FS42" s="12">
        <f t="shared" si="35"/>
        <v>0</v>
      </c>
      <c r="FT42" s="12">
        <f t="shared" si="92"/>
        <v>0</v>
      </c>
      <c r="FU42" s="12">
        <f t="shared" si="93"/>
        <v>0</v>
      </c>
      <c r="FV42" s="12">
        <f t="shared" si="94"/>
        <v>0</v>
      </c>
      <c r="FW42" s="12"/>
      <c r="FX42" s="12">
        <f t="shared" si="39"/>
        <v>0</v>
      </c>
      <c r="FY42" s="12">
        <f t="shared" si="95"/>
        <v>0</v>
      </c>
      <c r="FZ42" s="12">
        <f t="shared" si="96"/>
        <v>0</v>
      </c>
      <c r="GA42" s="12">
        <f t="shared" si="97"/>
        <v>0</v>
      </c>
      <c r="GB42" s="12"/>
      <c r="GC42" s="12">
        <f t="shared" si="43"/>
        <v>0</v>
      </c>
      <c r="GD42" s="12">
        <f t="shared" si="98"/>
        <v>0</v>
      </c>
      <c r="GE42" s="12">
        <f t="shared" si="99"/>
        <v>0</v>
      </c>
      <c r="GF42" s="12">
        <f t="shared" si="100"/>
        <v>0</v>
      </c>
      <c r="GG42" s="12"/>
      <c r="GH42" s="12"/>
      <c r="GI42" s="12"/>
      <c r="GJ42" s="12"/>
      <c r="GK42" s="12"/>
      <c r="GL42" s="59">
        <f>+AVERAGE(AH42,AM42,CP42)</f>
        <v>180000</v>
      </c>
      <c r="GM42" s="59">
        <f t="shared" si="105"/>
        <v>540000</v>
      </c>
      <c r="GN42" s="60">
        <f>+_xlfn.STDEV.P(AH42,AM42,CP42)</f>
        <v>32659.863237109039</v>
      </c>
      <c r="GO42" s="63">
        <f t="shared" si="232"/>
        <v>0.18144368465060579</v>
      </c>
      <c r="GP42" s="62">
        <f>+MEDIAN(AH42,AM42,CP42)</f>
        <v>180000</v>
      </c>
      <c r="GQ42" s="59">
        <f t="shared" si="256"/>
        <v>540000</v>
      </c>
      <c r="GR42" s="62">
        <f t="shared" si="234"/>
        <v>32659.863237109039</v>
      </c>
      <c r="GS42" s="63">
        <f t="shared" si="235"/>
        <v>0.18144368465060579</v>
      </c>
      <c r="GT42" s="28" t="s">
        <v>181</v>
      </c>
    </row>
    <row r="43" spans="1:202" s="29" customFormat="1" ht="34">
      <c r="A43" s="88" t="s">
        <v>188</v>
      </c>
      <c r="B43" s="69">
        <v>38</v>
      </c>
      <c r="C43" s="69" t="s">
        <v>37</v>
      </c>
      <c r="D43" s="81" t="s">
        <v>131</v>
      </c>
      <c r="E43" s="74">
        <v>200</v>
      </c>
      <c r="F43" s="84" t="s">
        <v>14</v>
      </c>
      <c r="G43" s="74">
        <v>1</v>
      </c>
      <c r="H43" s="74" t="s">
        <v>97</v>
      </c>
      <c r="I43" s="26"/>
      <c r="J43" s="26"/>
      <c r="K43" s="26"/>
      <c r="L43" s="26"/>
      <c r="M43" s="26"/>
      <c r="N43" s="13"/>
      <c r="O43" s="12">
        <f t="shared" si="188"/>
        <v>0</v>
      </c>
      <c r="P43" s="12">
        <f t="shared" si="189"/>
        <v>0</v>
      </c>
      <c r="Q43" s="12">
        <f t="shared" si="190"/>
        <v>0</v>
      </c>
      <c r="R43" s="12">
        <f t="shared" si="191"/>
        <v>0</v>
      </c>
      <c r="S43" s="28"/>
      <c r="T43" s="12">
        <f t="shared" si="192"/>
        <v>0</v>
      </c>
      <c r="U43" s="12">
        <f t="shared" si="193"/>
        <v>0</v>
      </c>
      <c r="V43" s="12">
        <f t="shared" si="194"/>
        <v>0</v>
      </c>
      <c r="W43" s="12">
        <f t="shared" si="195"/>
        <v>0</v>
      </c>
      <c r="X43" s="28"/>
      <c r="Y43" s="12">
        <f t="shared" si="236"/>
        <v>0</v>
      </c>
      <c r="Z43" s="12">
        <f t="shared" si="237"/>
        <v>0</v>
      </c>
      <c r="AA43" s="12">
        <f t="shared" si="238"/>
        <v>0</v>
      </c>
      <c r="AB43" s="12">
        <f t="shared" si="239"/>
        <v>0</v>
      </c>
      <c r="AC43" s="12"/>
      <c r="AD43" s="12">
        <f t="shared" si="200"/>
        <v>0</v>
      </c>
      <c r="AE43" s="12">
        <f t="shared" si="201"/>
        <v>0</v>
      </c>
      <c r="AF43" s="12">
        <f t="shared" si="202"/>
        <v>0</v>
      </c>
      <c r="AG43" s="12">
        <f t="shared" si="203"/>
        <v>0</v>
      </c>
      <c r="AH43" s="12"/>
      <c r="AI43" s="12">
        <f t="shared" si="204"/>
        <v>0</v>
      </c>
      <c r="AJ43" s="12">
        <f t="shared" si="205"/>
        <v>0</v>
      </c>
      <c r="AK43" s="12">
        <f t="shared" si="206"/>
        <v>0</v>
      </c>
      <c r="AL43" s="12">
        <f t="shared" si="207"/>
        <v>0</v>
      </c>
      <c r="AM43" s="12"/>
      <c r="AN43" s="12">
        <f t="shared" si="208"/>
        <v>0</v>
      </c>
      <c r="AO43" s="12">
        <f t="shared" si="209"/>
        <v>0</v>
      </c>
      <c r="AP43" s="12">
        <f t="shared" si="210"/>
        <v>0</v>
      </c>
      <c r="AQ43" s="12">
        <f t="shared" si="211"/>
        <v>0</v>
      </c>
      <c r="AR43" s="12"/>
      <c r="AS43" s="12">
        <f t="shared" si="212"/>
        <v>0</v>
      </c>
      <c r="AT43" s="12">
        <f t="shared" si="213"/>
        <v>0</v>
      </c>
      <c r="AU43" s="12">
        <f t="shared" si="214"/>
        <v>0</v>
      </c>
      <c r="AV43" s="12">
        <f t="shared" si="215"/>
        <v>0</v>
      </c>
      <c r="AW43" s="12"/>
      <c r="AX43" s="12">
        <f t="shared" si="216"/>
        <v>0</v>
      </c>
      <c r="AY43" s="12">
        <f t="shared" si="217"/>
        <v>0</v>
      </c>
      <c r="AZ43" s="12">
        <f t="shared" si="218"/>
        <v>0</v>
      </c>
      <c r="BA43" s="12">
        <f t="shared" si="219"/>
        <v>0</v>
      </c>
      <c r="BB43" s="12"/>
      <c r="BC43" s="12">
        <v>0</v>
      </c>
      <c r="BD43" s="12">
        <v>0</v>
      </c>
      <c r="BE43" s="12">
        <v>0</v>
      </c>
      <c r="BF43" s="12">
        <v>0</v>
      </c>
      <c r="BG43" s="12"/>
      <c r="BH43" s="12">
        <v>0</v>
      </c>
      <c r="BI43" s="12">
        <v>0</v>
      </c>
      <c r="BJ43" s="12">
        <v>0</v>
      </c>
      <c r="BK43" s="12">
        <v>0</v>
      </c>
      <c r="BL43" s="12"/>
      <c r="BM43" s="12">
        <v>0</v>
      </c>
      <c r="BN43" s="12">
        <v>0</v>
      </c>
      <c r="BO43" s="12">
        <v>0</v>
      </c>
      <c r="BP43" s="12">
        <v>0</v>
      </c>
      <c r="BQ43" s="12"/>
      <c r="BR43" s="12">
        <v>0</v>
      </c>
      <c r="BS43" s="12">
        <v>0</v>
      </c>
      <c r="BT43" s="12">
        <v>0</v>
      </c>
      <c r="BU43" s="12">
        <v>0</v>
      </c>
      <c r="BV43" s="12"/>
      <c r="BW43" s="12"/>
      <c r="BX43" s="12"/>
      <c r="BY43" s="12"/>
      <c r="BZ43" s="12"/>
      <c r="CA43" s="12"/>
      <c r="CB43" s="12"/>
      <c r="CC43" s="12"/>
      <c r="CD43" s="12"/>
      <c r="CE43" s="12"/>
      <c r="CF43" s="12"/>
      <c r="CG43" s="12"/>
      <c r="CH43" s="12"/>
      <c r="CI43" s="12"/>
      <c r="CJ43" s="12"/>
      <c r="CK43" s="12"/>
      <c r="CL43" s="12"/>
      <c r="CM43" s="12"/>
      <c r="CN43" s="12"/>
      <c r="CO43" s="12"/>
      <c r="CP43" s="12"/>
      <c r="CQ43" s="12"/>
      <c r="CR43" s="12"/>
      <c r="CS43" s="12"/>
      <c r="CT43" s="12"/>
      <c r="CU43" s="12"/>
      <c r="CV43" s="12"/>
      <c r="CW43" s="12"/>
      <c r="CX43" s="12"/>
      <c r="CY43" s="12"/>
      <c r="CZ43" s="12"/>
      <c r="DA43" s="12"/>
      <c r="DB43" s="12"/>
      <c r="DC43" s="12"/>
      <c r="DD43" s="12"/>
      <c r="DE43" s="12"/>
      <c r="DF43" s="12">
        <f t="shared" si="160"/>
        <v>0</v>
      </c>
      <c r="DG43" s="12">
        <f t="shared" si="161"/>
        <v>0</v>
      </c>
      <c r="DH43" s="12">
        <f t="shared" si="162"/>
        <v>0</v>
      </c>
      <c r="DI43" s="12">
        <f t="shared" si="163"/>
        <v>0</v>
      </c>
      <c r="DJ43" s="12"/>
      <c r="DK43" s="12">
        <f t="shared" si="53"/>
        <v>0</v>
      </c>
      <c r="DL43" s="12">
        <f t="shared" si="164"/>
        <v>0</v>
      </c>
      <c r="DM43" s="12">
        <f t="shared" si="165"/>
        <v>0</v>
      </c>
      <c r="DN43" s="12">
        <f t="shared" si="166"/>
        <v>0</v>
      </c>
      <c r="DO43" s="12"/>
      <c r="DP43" s="12">
        <f t="shared" si="57"/>
        <v>0</v>
      </c>
      <c r="DQ43" s="12">
        <f t="shared" si="167"/>
        <v>0</v>
      </c>
      <c r="DR43" s="12">
        <f t="shared" si="168"/>
        <v>0</v>
      </c>
      <c r="DS43" s="12">
        <f t="shared" si="169"/>
        <v>0</v>
      </c>
      <c r="DT43" s="12"/>
      <c r="DU43" s="12">
        <f t="shared" si="61"/>
        <v>0</v>
      </c>
      <c r="DV43" s="12">
        <f t="shared" si="180"/>
        <v>0</v>
      </c>
      <c r="DW43" s="12">
        <f t="shared" si="181"/>
        <v>0</v>
      </c>
      <c r="DX43" s="12">
        <f t="shared" si="182"/>
        <v>0</v>
      </c>
      <c r="DY43" s="12"/>
      <c r="DZ43" s="12">
        <f t="shared" si="0"/>
        <v>0</v>
      </c>
      <c r="EA43" s="12">
        <f t="shared" si="65"/>
        <v>0</v>
      </c>
      <c r="EB43" s="12">
        <f t="shared" si="66"/>
        <v>0</v>
      </c>
      <c r="EC43" s="12">
        <f t="shared" si="67"/>
        <v>0</v>
      </c>
      <c r="ED43" s="12"/>
      <c r="EE43" s="12">
        <f t="shared" si="3"/>
        <v>0</v>
      </c>
      <c r="EF43" s="12">
        <f t="shared" si="68"/>
        <v>0</v>
      </c>
      <c r="EG43" s="12">
        <f t="shared" si="69"/>
        <v>0</v>
      </c>
      <c r="EH43" s="12">
        <f t="shared" si="70"/>
        <v>0</v>
      </c>
      <c r="EI43" s="12"/>
      <c r="EJ43" s="12">
        <f t="shared" si="7"/>
        <v>0</v>
      </c>
      <c r="EK43" s="12">
        <f t="shared" si="71"/>
        <v>0</v>
      </c>
      <c r="EL43" s="12">
        <f t="shared" si="72"/>
        <v>0</v>
      </c>
      <c r="EM43" s="12">
        <f t="shared" si="73"/>
        <v>0</v>
      </c>
      <c r="EN43" s="12"/>
      <c r="EO43" s="12">
        <f t="shared" si="11"/>
        <v>0</v>
      </c>
      <c r="EP43" s="12">
        <f t="shared" si="74"/>
        <v>0</v>
      </c>
      <c r="EQ43" s="12">
        <f t="shared" si="75"/>
        <v>0</v>
      </c>
      <c r="ER43" s="12">
        <f t="shared" si="76"/>
        <v>0</v>
      </c>
      <c r="ES43" s="12"/>
      <c r="ET43" s="12">
        <f t="shared" si="15"/>
        <v>0</v>
      </c>
      <c r="EU43" s="12">
        <f t="shared" si="77"/>
        <v>0</v>
      </c>
      <c r="EV43" s="12">
        <f t="shared" si="78"/>
        <v>0</v>
      </c>
      <c r="EW43" s="12">
        <f t="shared" si="79"/>
        <v>0</v>
      </c>
      <c r="EX43" s="12"/>
      <c r="EY43" s="12">
        <f t="shared" si="19"/>
        <v>0</v>
      </c>
      <c r="EZ43" s="12">
        <f t="shared" si="80"/>
        <v>0</v>
      </c>
      <c r="FA43" s="12">
        <f t="shared" si="81"/>
        <v>0</v>
      </c>
      <c r="FB43" s="12">
        <f t="shared" si="82"/>
        <v>0</v>
      </c>
      <c r="FC43" s="12"/>
      <c r="FD43" s="12">
        <f t="shared" si="23"/>
        <v>0</v>
      </c>
      <c r="FE43" s="12">
        <f t="shared" si="83"/>
        <v>0</v>
      </c>
      <c r="FF43" s="12">
        <f t="shared" si="84"/>
        <v>0</v>
      </c>
      <c r="FG43" s="12">
        <f t="shared" si="85"/>
        <v>0</v>
      </c>
      <c r="FH43" s="12">
        <v>2000</v>
      </c>
      <c r="FI43" s="12">
        <f t="shared" si="27"/>
        <v>380</v>
      </c>
      <c r="FJ43" s="12">
        <f t="shared" si="86"/>
        <v>2380</v>
      </c>
      <c r="FK43" s="12">
        <f t="shared" si="87"/>
        <v>400000</v>
      </c>
      <c r="FL43" s="12">
        <f t="shared" si="88"/>
        <v>476000</v>
      </c>
      <c r="FM43" s="12">
        <v>1850</v>
      </c>
      <c r="FN43" s="12">
        <f t="shared" si="31"/>
        <v>351.5</v>
      </c>
      <c r="FO43" s="12">
        <f t="shared" si="89"/>
        <v>2201.5</v>
      </c>
      <c r="FP43" s="12">
        <f t="shared" si="90"/>
        <v>370000</v>
      </c>
      <c r="FQ43" s="12">
        <f t="shared" si="91"/>
        <v>440300</v>
      </c>
      <c r="FR43" s="12">
        <v>2500</v>
      </c>
      <c r="FS43" s="12">
        <f t="shared" si="35"/>
        <v>475</v>
      </c>
      <c r="FT43" s="12">
        <f t="shared" si="92"/>
        <v>2975</v>
      </c>
      <c r="FU43" s="12">
        <f t="shared" si="93"/>
        <v>500000</v>
      </c>
      <c r="FV43" s="12">
        <f t="shared" si="94"/>
        <v>595000</v>
      </c>
      <c r="FW43" s="12"/>
      <c r="FX43" s="12">
        <f t="shared" si="39"/>
        <v>0</v>
      </c>
      <c r="FY43" s="12">
        <f t="shared" si="95"/>
        <v>0</v>
      </c>
      <c r="FZ43" s="12">
        <f t="shared" si="96"/>
        <v>0</v>
      </c>
      <c r="GA43" s="12">
        <f t="shared" si="97"/>
        <v>0</v>
      </c>
      <c r="GB43" s="12"/>
      <c r="GC43" s="12">
        <f t="shared" si="43"/>
        <v>0</v>
      </c>
      <c r="GD43" s="12">
        <f t="shared" si="98"/>
        <v>0</v>
      </c>
      <c r="GE43" s="12">
        <f t="shared" si="99"/>
        <v>0</v>
      </c>
      <c r="GF43" s="12">
        <f t="shared" si="100"/>
        <v>0</v>
      </c>
      <c r="GG43" s="12"/>
      <c r="GH43" s="12"/>
      <c r="GI43" s="12"/>
      <c r="GJ43" s="12"/>
      <c r="GK43" s="12"/>
      <c r="GL43" s="59">
        <f>+AVERAGE(FH43,FM43,FR43)</f>
        <v>2116.6666666666665</v>
      </c>
      <c r="GM43" s="59">
        <f t="shared" si="105"/>
        <v>423333.33333333331</v>
      </c>
      <c r="GN43" s="60">
        <f>STDEVP(FH43,FM43,FR43)</f>
        <v>277.88886667555113</v>
      </c>
      <c r="GO43" s="63">
        <f t="shared" si="232"/>
        <v>0.13128607874435488</v>
      </c>
      <c r="GP43" s="64">
        <f>+MEDIAN(FH43,FM43,FR43)</f>
        <v>2000</v>
      </c>
      <c r="GQ43" s="59">
        <f t="shared" si="256"/>
        <v>400000</v>
      </c>
      <c r="GR43" s="62">
        <f t="shared" si="234"/>
        <v>277.88886667555113</v>
      </c>
      <c r="GS43" s="63">
        <f t="shared" si="235"/>
        <v>0.13894443333777556</v>
      </c>
      <c r="GT43" s="28" t="s">
        <v>169</v>
      </c>
    </row>
    <row r="44" spans="1:202" s="29" customFormat="1" ht="34">
      <c r="A44" s="88" t="s">
        <v>188</v>
      </c>
      <c r="B44" s="69">
        <v>39</v>
      </c>
      <c r="C44" s="94" t="s">
        <v>127</v>
      </c>
      <c r="D44" s="71" t="s">
        <v>128</v>
      </c>
      <c r="E44" s="74">
        <v>3</v>
      </c>
      <c r="F44" s="84" t="s">
        <v>14</v>
      </c>
      <c r="G44" s="74">
        <v>1</v>
      </c>
      <c r="H44" s="74" t="s">
        <v>97</v>
      </c>
      <c r="I44" s="26"/>
      <c r="J44" s="26"/>
      <c r="K44" s="26"/>
      <c r="L44" s="26"/>
      <c r="M44" s="26"/>
      <c r="N44" s="13"/>
      <c r="O44" s="12">
        <f t="shared" si="188"/>
        <v>0</v>
      </c>
      <c r="P44" s="12">
        <f t="shared" si="189"/>
        <v>0</v>
      </c>
      <c r="Q44" s="12">
        <f t="shared" si="190"/>
        <v>0</v>
      </c>
      <c r="R44" s="12">
        <f t="shared" si="191"/>
        <v>0</v>
      </c>
      <c r="S44" s="28"/>
      <c r="T44" s="12">
        <f t="shared" si="192"/>
        <v>0</v>
      </c>
      <c r="U44" s="12">
        <f t="shared" si="193"/>
        <v>0</v>
      </c>
      <c r="V44" s="12">
        <f t="shared" si="194"/>
        <v>0</v>
      </c>
      <c r="W44" s="12">
        <f t="shared" si="195"/>
        <v>0</v>
      </c>
      <c r="X44" s="28"/>
      <c r="Y44" s="12">
        <f t="shared" si="236"/>
        <v>0</v>
      </c>
      <c r="Z44" s="12">
        <f t="shared" si="237"/>
        <v>0</v>
      </c>
      <c r="AA44" s="12">
        <f t="shared" si="238"/>
        <v>0</v>
      </c>
      <c r="AB44" s="12">
        <f t="shared" si="239"/>
        <v>0</v>
      </c>
      <c r="AC44" s="12"/>
      <c r="AD44" s="12">
        <f t="shared" si="200"/>
        <v>0</v>
      </c>
      <c r="AE44" s="12">
        <f t="shared" si="201"/>
        <v>0</v>
      </c>
      <c r="AF44" s="12">
        <f t="shared" si="202"/>
        <v>0</v>
      </c>
      <c r="AG44" s="12">
        <f t="shared" si="203"/>
        <v>0</v>
      </c>
      <c r="AH44" s="12"/>
      <c r="AI44" s="12">
        <f t="shared" si="204"/>
        <v>0</v>
      </c>
      <c r="AJ44" s="12">
        <f t="shared" si="205"/>
        <v>0</v>
      </c>
      <c r="AK44" s="12">
        <f t="shared" si="206"/>
        <v>0</v>
      </c>
      <c r="AL44" s="12">
        <f t="shared" si="207"/>
        <v>0</v>
      </c>
      <c r="AM44" s="12"/>
      <c r="AN44" s="12">
        <f t="shared" si="208"/>
        <v>0</v>
      </c>
      <c r="AO44" s="12">
        <f t="shared" si="209"/>
        <v>0</v>
      </c>
      <c r="AP44" s="12">
        <f t="shared" si="210"/>
        <v>0</v>
      </c>
      <c r="AQ44" s="12">
        <f t="shared" si="211"/>
        <v>0</v>
      </c>
      <c r="AR44" s="12"/>
      <c r="AS44" s="12">
        <f t="shared" si="212"/>
        <v>0</v>
      </c>
      <c r="AT44" s="12">
        <f t="shared" si="213"/>
        <v>0</v>
      </c>
      <c r="AU44" s="12">
        <f t="shared" si="214"/>
        <v>0</v>
      </c>
      <c r="AV44" s="12">
        <f t="shared" si="215"/>
        <v>0</v>
      </c>
      <c r="AW44" s="12"/>
      <c r="AX44" s="12">
        <f t="shared" si="216"/>
        <v>0</v>
      </c>
      <c r="AY44" s="12">
        <f t="shared" si="217"/>
        <v>0</v>
      </c>
      <c r="AZ44" s="12">
        <f t="shared" si="218"/>
        <v>0</v>
      </c>
      <c r="BA44" s="12">
        <f t="shared" si="219"/>
        <v>0</v>
      </c>
      <c r="BB44" s="12"/>
      <c r="BC44" s="12">
        <v>0</v>
      </c>
      <c r="BD44" s="12">
        <v>0</v>
      </c>
      <c r="BE44" s="12">
        <v>0</v>
      </c>
      <c r="BF44" s="12">
        <v>0</v>
      </c>
      <c r="BG44" s="12"/>
      <c r="BH44" s="12">
        <v>0</v>
      </c>
      <c r="BI44" s="12">
        <v>0</v>
      </c>
      <c r="BJ44" s="12">
        <v>0</v>
      </c>
      <c r="BK44" s="12">
        <v>0</v>
      </c>
      <c r="BL44" s="12"/>
      <c r="BM44" s="12">
        <v>0</v>
      </c>
      <c r="BN44" s="12">
        <v>0</v>
      </c>
      <c r="BO44" s="12">
        <v>0</v>
      </c>
      <c r="BP44" s="12">
        <v>0</v>
      </c>
      <c r="BQ44" s="12"/>
      <c r="BR44" s="12">
        <v>0</v>
      </c>
      <c r="BS44" s="12">
        <v>0</v>
      </c>
      <c r="BT44" s="12">
        <v>0</v>
      </c>
      <c r="BU44" s="12">
        <v>0</v>
      </c>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f t="shared" si="160"/>
        <v>0</v>
      </c>
      <c r="DG44" s="12">
        <f t="shared" si="161"/>
        <v>0</v>
      </c>
      <c r="DH44" s="12">
        <f t="shared" si="162"/>
        <v>0</v>
      </c>
      <c r="DI44" s="12">
        <f t="shared" si="163"/>
        <v>0</v>
      </c>
      <c r="DJ44" s="12"/>
      <c r="DK44" s="12">
        <f t="shared" si="53"/>
        <v>0</v>
      </c>
      <c r="DL44" s="12">
        <f t="shared" si="164"/>
        <v>0</v>
      </c>
      <c r="DM44" s="12">
        <f t="shared" si="165"/>
        <v>0</v>
      </c>
      <c r="DN44" s="12">
        <f t="shared" si="166"/>
        <v>0</v>
      </c>
      <c r="DO44" s="12"/>
      <c r="DP44" s="12">
        <f t="shared" si="57"/>
        <v>0</v>
      </c>
      <c r="DQ44" s="12">
        <f t="shared" si="167"/>
        <v>0</v>
      </c>
      <c r="DR44" s="12">
        <f t="shared" si="168"/>
        <v>0</v>
      </c>
      <c r="DS44" s="12">
        <f t="shared" si="169"/>
        <v>0</v>
      </c>
      <c r="DT44" s="12"/>
      <c r="DU44" s="12">
        <f t="shared" si="61"/>
        <v>0</v>
      </c>
      <c r="DV44" s="12">
        <f t="shared" si="180"/>
        <v>0</v>
      </c>
      <c r="DW44" s="12">
        <f t="shared" si="181"/>
        <v>0</v>
      </c>
      <c r="DX44" s="12">
        <f t="shared" si="182"/>
        <v>0</v>
      </c>
      <c r="DY44" s="12"/>
      <c r="DZ44" s="12">
        <f t="shared" si="0"/>
        <v>0</v>
      </c>
      <c r="EA44" s="12">
        <f t="shared" si="65"/>
        <v>0</v>
      </c>
      <c r="EB44" s="12">
        <f t="shared" si="66"/>
        <v>0</v>
      </c>
      <c r="EC44" s="12">
        <f t="shared" si="67"/>
        <v>0</v>
      </c>
      <c r="ED44" s="12"/>
      <c r="EE44" s="12">
        <f t="shared" si="3"/>
        <v>0</v>
      </c>
      <c r="EF44" s="12">
        <f t="shared" si="68"/>
        <v>0</v>
      </c>
      <c r="EG44" s="12">
        <f t="shared" si="69"/>
        <v>0</v>
      </c>
      <c r="EH44" s="12">
        <f t="shared" si="70"/>
        <v>0</v>
      </c>
      <c r="EI44" s="12"/>
      <c r="EJ44" s="12">
        <f t="shared" si="7"/>
        <v>0</v>
      </c>
      <c r="EK44" s="12">
        <f t="shared" si="71"/>
        <v>0</v>
      </c>
      <c r="EL44" s="12">
        <f t="shared" si="72"/>
        <v>0</v>
      </c>
      <c r="EM44" s="12">
        <f t="shared" si="73"/>
        <v>0</v>
      </c>
      <c r="EN44" s="12"/>
      <c r="EO44" s="12">
        <f t="shared" si="11"/>
        <v>0</v>
      </c>
      <c r="EP44" s="12">
        <f t="shared" si="74"/>
        <v>0</v>
      </c>
      <c r="EQ44" s="12">
        <f t="shared" si="75"/>
        <v>0</v>
      </c>
      <c r="ER44" s="12">
        <f t="shared" si="76"/>
        <v>0</v>
      </c>
      <c r="ES44" s="12"/>
      <c r="ET44" s="12">
        <f t="shared" si="15"/>
        <v>0</v>
      </c>
      <c r="EU44" s="12">
        <f t="shared" si="77"/>
        <v>0</v>
      </c>
      <c r="EV44" s="12">
        <f t="shared" si="78"/>
        <v>0</v>
      </c>
      <c r="EW44" s="12">
        <f t="shared" si="79"/>
        <v>0</v>
      </c>
      <c r="EX44" s="12"/>
      <c r="EY44" s="12">
        <f t="shared" si="19"/>
        <v>0</v>
      </c>
      <c r="EZ44" s="12">
        <f t="shared" si="80"/>
        <v>0</v>
      </c>
      <c r="FA44" s="12">
        <f t="shared" si="81"/>
        <v>0</v>
      </c>
      <c r="FB44" s="12">
        <f t="shared" si="82"/>
        <v>0</v>
      </c>
      <c r="FC44" s="12"/>
      <c r="FD44" s="12">
        <f t="shared" si="23"/>
        <v>0</v>
      </c>
      <c r="FE44" s="12">
        <f t="shared" si="83"/>
        <v>0</v>
      </c>
      <c r="FF44" s="12">
        <f t="shared" si="84"/>
        <v>0</v>
      </c>
      <c r="FG44" s="12">
        <f t="shared" si="85"/>
        <v>0</v>
      </c>
      <c r="FH44" s="12">
        <v>90000</v>
      </c>
      <c r="FI44" s="12">
        <f t="shared" si="27"/>
        <v>17100</v>
      </c>
      <c r="FJ44" s="12">
        <f t="shared" si="86"/>
        <v>107100</v>
      </c>
      <c r="FK44" s="12">
        <f t="shared" si="87"/>
        <v>270000</v>
      </c>
      <c r="FL44" s="12">
        <f t="shared" si="88"/>
        <v>321300</v>
      </c>
      <c r="FM44" s="12">
        <v>75000</v>
      </c>
      <c r="FN44" s="12">
        <f t="shared" si="31"/>
        <v>14250</v>
      </c>
      <c r="FO44" s="12">
        <f t="shared" si="89"/>
        <v>89250</v>
      </c>
      <c r="FP44" s="12">
        <f t="shared" si="90"/>
        <v>225000</v>
      </c>
      <c r="FQ44" s="12">
        <f t="shared" si="91"/>
        <v>267750</v>
      </c>
      <c r="FR44" s="12">
        <v>65000</v>
      </c>
      <c r="FS44" s="12">
        <f t="shared" si="35"/>
        <v>12350</v>
      </c>
      <c r="FT44" s="12">
        <f t="shared" si="92"/>
        <v>77350</v>
      </c>
      <c r="FU44" s="12">
        <f t="shared" si="93"/>
        <v>195000</v>
      </c>
      <c r="FV44" s="12">
        <f t="shared" si="94"/>
        <v>232050</v>
      </c>
      <c r="FW44" s="12"/>
      <c r="FX44" s="12">
        <f t="shared" si="39"/>
        <v>0</v>
      </c>
      <c r="FY44" s="12">
        <f t="shared" si="95"/>
        <v>0</v>
      </c>
      <c r="FZ44" s="12">
        <f t="shared" si="96"/>
        <v>0</v>
      </c>
      <c r="GA44" s="12">
        <f t="shared" si="97"/>
        <v>0</v>
      </c>
      <c r="GB44" s="12"/>
      <c r="GC44" s="12">
        <f t="shared" si="43"/>
        <v>0</v>
      </c>
      <c r="GD44" s="12">
        <f t="shared" si="98"/>
        <v>0</v>
      </c>
      <c r="GE44" s="12">
        <f t="shared" si="99"/>
        <v>0</v>
      </c>
      <c r="GF44" s="12">
        <f t="shared" si="100"/>
        <v>0</v>
      </c>
      <c r="GG44" s="12"/>
      <c r="GH44" s="12"/>
      <c r="GI44" s="12"/>
      <c r="GJ44" s="12"/>
      <c r="GK44" s="12"/>
      <c r="GL44" s="59">
        <f>+AVERAGE(FH44,FM44,FR44)</f>
        <v>76666.666666666672</v>
      </c>
      <c r="GM44" s="59">
        <f t="shared" si="105"/>
        <v>230000</v>
      </c>
      <c r="GN44" s="60">
        <f>+_xlfn.STDEV.P(FH44,FM44,FR44)</f>
        <v>10274.023338281628</v>
      </c>
      <c r="GO44" s="63">
        <f t="shared" si="232"/>
        <v>0.13400900006454297</v>
      </c>
      <c r="GP44" s="64">
        <f>+MEDIAN(FH44,FM44,FR44)</f>
        <v>75000</v>
      </c>
      <c r="GQ44" s="59">
        <f t="shared" ref="GQ44" si="257">GP44*$E44*$G44</f>
        <v>225000</v>
      </c>
      <c r="GR44" s="62">
        <f t="shared" si="234"/>
        <v>10274.023338281628</v>
      </c>
      <c r="GS44" s="63">
        <f t="shared" si="235"/>
        <v>0.13698697784375505</v>
      </c>
      <c r="GT44" s="28" t="s">
        <v>169</v>
      </c>
    </row>
    <row r="45" spans="1:202" s="29" customFormat="1" ht="160">
      <c r="A45" s="88" t="s">
        <v>188</v>
      </c>
      <c r="B45" s="69">
        <v>40</v>
      </c>
      <c r="C45" s="69" t="s">
        <v>55</v>
      </c>
      <c r="D45" s="69" t="s">
        <v>108</v>
      </c>
      <c r="E45" s="74">
        <v>10</v>
      </c>
      <c r="F45" s="84" t="s">
        <v>14</v>
      </c>
      <c r="G45" s="74">
        <v>1</v>
      </c>
      <c r="H45" s="95"/>
      <c r="I45" s="28"/>
      <c r="J45" s="28"/>
      <c r="K45" s="28"/>
      <c r="L45" s="28"/>
      <c r="M45" s="42"/>
      <c r="N45" s="13">
        <v>700000</v>
      </c>
      <c r="O45" s="12">
        <f t="shared" si="188"/>
        <v>133000</v>
      </c>
      <c r="P45" s="12">
        <f t="shared" si="189"/>
        <v>833000</v>
      </c>
      <c r="Q45" s="12">
        <f t="shared" si="190"/>
        <v>7000000</v>
      </c>
      <c r="R45" s="12">
        <f t="shared" si="191"/>
        <v>8330000</v>
      </c>
      <c r="S45" s="28"/>
      <c r="T45" s="12">
        <f t="shared" si="192"/>
        <v>0</v>
      </c>
      <c r="U45" s="12">
        <f t="shared" si="193"/>
        <v>0</v>
      </c>
      <c r="V45" s="12">
        <f t="shared" si="194"/>
        <v>0</v>
      </c>
      <c r="W45" s="12">
        <f t="shared" si="195"/>
        <v>0</v>
      </c>
      <c r="X45" s="28"/>
      <c r="Y45" s="12">
        <f t="shared" si="236"/>
        <v>0</v>
      </c>
      <c r="Z45" s="12">
        <f t="shared" si="237"/>
        <v>0</v>
      </c>
      <c r="AA45" s="12">
        <f t="shared" si="238"/>
        <v>0</v>
      </c>
      <c r="AB45" s="12">
        <f t="shared" si="239"/>
        <v>0</v>
      </c>
      <c r="AC45" s="12">
        <v>765000</v>
      </c>
      <c r="AD45" s="12">
        <f t="shared" si="200"/>
        <v>145350</v>
      </c>
      <c r="AE45" s="12">
        <f t="shared" si="201"/>
        <v>910350</v>
      </c>
      <c r="AF45" s="12">
        <f t="shared" si="202"/>
        <v>7650000</v>
      </c>
      <c r="AG45" s="12">
        <f t="shared" si="203"/>
        <v>9103500</v>
      </c>
      <c r="AH45" s="12"/>
      <c r="AI45" s="12">
        <f t="shared" si="204"/>
        <v>0</v>
      </c>
      <c r="AJ45" s="12">
        <f t="shared" si="205"/>
        <v>0</v>
      </c>
      <c r="AK45" s="12">
        <f t="shared" si="206"/>
        <v>0</v>
      </c>
      <c r="AL45" s="12">
        <f t="shared" si="207"/>
        <v>0</v>
      </c>
      <c r="AM45" s="12"/>
      <c r="AN45" s="12">
        <f t="shared" si="208"/>
        <v>0</v>
      </c>
      <c r="AO45" s="12">
        <f t="shared" si="209"/>
        <v>0</v>
      </c>
      <c r="AP45" s="12">
        <f t="shared" si="210"/>
        <v>0</v>
      </c>
      <c r="AQ45" s="12">
        <f t="shared" si="211"/>
        <v>0</v>
      </c>
      <c r="AR45" s="12"/>
      <c r="AS45" s="12">
        <f t="shared" si="212"/>
        <v>0</v>
      </c>
      <c r="AT45" s="12">
        <f t="shared" si="213"/>
        <v>0</v>
      </c>
      <c r="AU45" s="12">
        <f t="shared" si="214"/>
        <v>0</v>
      </c>
      <c r="AV45" s="12">
        <f t="shared" si="215"/>
        <v>0</v>
      </c>
      <c r="AW45" s="12"/>
      <c r="AX45" s="12">
        <f t="shared" si="216"/>
        <v>0</v>
      </c>
      <c r="AY45" s="12">
        <f t="shared" si="217"/>
        <v>0</v>
      </c>
      <c r="AZ45" s="12">
        <f t="shared" si="218"/>
        <v>0</v>
      </c>
      <c r="BA45" s="12">
        <f t="shared" si="219"/>
        <v>0</v>
      </c>
      <c r="BB45" s="12"/>
      <c r="BC45" s="12"/>
      <c r="BD45" s="12"/>
      <c r="BE45" s="12"/>
      <c r="BF45" s="12"/>
      <c r="BG45" s="12">
        <v>670000</v>
      </c>
      <c r="BH45" s="12">
        <v>127300</v>
      </c>
      <c r="BI45" s="12">
        <v>797300</v>
      </c>
      <c r="BJ45" s="12">
        <v>6700000</v>
      </c>
      <c r="BK45" s="12">
        <v>7973000</v>
      </c>
      <c r="BL45" s="12"/>
      <c r="BM45" s="12">
        <v>0</v>
      </c>
      <c r="BN45" s="12">
        <v>0</v>
      </c>
      <c r="BO45" s="12">
        <v>0</v>
      </c>
      <c r="BP45" s="12">
        <v>0</v>
      </c>
      <c r="BQ45" s="12"/>
      <c r="BR45" s="12">
        <v>0</v>
      </c>
      <c r="BS45" s="12">
        <v>0</v>
      </c>
      <c r="BT45" s="12">
        <v>0</v>
      </c>
      <c r="BU45" s="12">
        <v>0</v>
      </c>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f t="shared" si="160"/>
        <v>0</v>
      </c>
      <c r="DG45" s="12">
        <f t="shared" si="161"/>
        <v>0</v>
      </c>
      <c r="DH45" s="12">
        <f t="shared" si="162"/>
        <v>0</v>
      </c>
      <c r="DI45" s="12">
        <f t="shared" si="163"/>
        <v>0</v>
      </c>
      <c r="DJ45" s="12"/>
      <c r="DK45" s="12">
        <f t="shared" si="53"/>
        <v>0</v>
      </c>
      <c r="DL45" s="12">
        <f t="shared" si="164"/>
        <v>0</v>
      </c>
      <c r="DM45" s="12">
        <f t="shared" si="165"/>
        <v>0</v>
      </c>
      <c r="DN45" s="12">
        <f t="shared" si="166"/>
        <v>0</v>
      </c>
      <c r="DO45" s="12"/>
      <c r="DP45" s="12">
        <f t="shared" si="57"/>
        <v>0</v>
      </c>
      <c r="DQ45" s="12">
        <f t="shared" si="167"/>
        <v>0</v>
      </c>
      <c r="DR45" s="12">
        <f t="shared" si="168"/>
        <v>0</v>
      </c>
      <c r="DS45" s="12">
        <f t="shared" si="169"/>
        <v>0</v>
      </c>
      <c r="DT45" s="12"/>
      <c r="DU45" s="12">
        <f t="shared" si="61"/>
        <v>0</v>
      </c>
      <c r="DV45" s="12">
        <f t="shared" si="180"/>
        <v>0</v>
      </c>
      <c r="DW45" s="12">
        <f t="shared" si="181"/>
        <v>0</v>
      </c>
      <c r="DX45" s="12">
        <f t="shared" si="182"/>
        <v>0</v>
      </c>
      <c r="DY45" s="12"/>
      <c r="DZ45" s="12">
        <f t="shared" si="0"/>
        <v>0</v>
      </c>
      <c r="EA45" s="12">
        <f t="shared" si="65"/>
        <v>0</v>
      </c>
      <c r="EB45" s="12">
        <f t="shared" si="66"/>
        <v>0</v>
      </c>
      <c r="EC45" s="12">
        <f t="shared" si="67"/>
        <v>0</v>
      </c>
      <c r="ED45" s="12"/>
      <c r="EE45" s="12">
        <f t="shared" si="3"/>
        <v>0</v>
      </c>
      <c r="EF45" s="12">
        <f t="shared" si="68"/>
        <v>0</v>
      </c>
      <c r="EG45" s="12">
        <f t="shared" si="69"/>
        <v>0</v>
      </c>
      <c r="EH45" s="12">
        <f t="shared" si="70"/>
        <v>0</v>
      </c>
      <c r="EI45" s="12"/>
      <c r="EJ45" s="12">
        <f t="shared" si="7"/>
        <v>0</v>
      </c>
      <c r="EK45" s="12">
        <f t="shared" si="71"/>
        <v>0</v>
      </c>
      <c r="EL45" s="12">
        <f t="shared" si="72"/>
        <v>0</v>
      </c>
      <c r="EM45" s="12">
        <f t="shared" si="73"/>
        <v>0</v>
      </c>
      <c r="EN45" s="12"/>
      <c r="EO45" s="12">
        <f t="shared" si="11"/>
        <v>0</v>
      </c>
      <c r="EP45" s="12">
        <f t="shared" si="74"/>
        <v>0</v>
      </c>
      <c r="EQ45" s="12">
        <f t="shared" si="75"/>
        <v>0</v>
      </c>
      <c r="ER45" s="12">
        <f t="shared" si="76"/>
        <v>0</v>
      </c>
      <c r="ES45" s="12"/>
      <c r="ET45" s="12">
        <f t="shared" si="15"/>
        <v>0</v>
      </c>
      <c r="EU45" s="12">
        <f t="shared" si="77"/>
        <v>0</v>
      </c>
      <c r="EV45" s="12">
        <f t="shared" si="78"/>
        <v>0</v>
      </c>
      <c r="EW45" s="12">
        <f t="shared" si="79"/>
        <v>0</v>
      </c>
      <c r="EX45" s="12"/>
      <c r="EY45" s="12">
        <f t="shared" si="19"/>
        <v>0</v>
      </c>
      <c r="EZ45" s="12">
        <f t="shared" si="80"/>
        <v>0</v>
      </c>
      <c r="FA45" s="12">
        <f t="shared" si="81"/>
        <v>0</v>
      </c>
      <c r="FB45" s="12">
        <f t="shared" si="82"/>
        <v>0</v>
      </c>
      <c r="FC45" s="12"/>
      <c r="FD45" s="12">
        <f t="shared" si="23"/>
        <v>0</v>
      </c>
      <c r="FE45" s="12">
        <f t="shared" si="83"/>
        <v>0</v>
      </c>
      <c r="FF45" s="12">
        <f t="shared" si="84"/>
        <v>0</v>
      </c>
      <c r="FG45" s="12">
        <f t="shared" si="85"/>
        <v>0</v>
      </c>
      <c r="FH45" s="12"/>
      <c r="FI45" s="12">
        <f t="shared" si="27"/>
        <v>0</v>
      </c>
      <c r="FJ45" s="12">
        <f t="shared" si="86"/>
        <v>0</v>
      </c>
      <c r="FK45" s="12">
        <f t="shared" si="87"/>
        <v>0</v>
      </c>
      <c r="FL45" s="12">
        <f t="shared" si="88"/>
        <v>0</v>
      </c>
      <c r="FM45" s="12"/>
      <c r="FN45" s="12">
        <f t="shared" si="31"/>
        <v>0</v>
      </c>
      <c r="FO45" s="12">
        <f t="shared" si="89"/>
        <v>0</v>
      </c>
      <c r="FP45" s="12">
        <f t="shared" si="90"/>
        <v>0</v>
      </c>
      <c r="FQ45" s="12">
        <f t="shared" si="91"/>
        <v>0</v>
      </c>
      <c r="FR45" s="12"/>
      <c r="FS45" s="12">
        <f t="shared" si="35"/>
        <v>0</v>
      </c>
      <c r="FT45" s="12">
        <f t="shared" si="92"/>
        <v>0</v>
      </c>
      <c r="FU45" s="12">
        <f t="shared" si="93"/>
        <v>0</v>
      </c>
      <c r="FV45" s="12">
        <f t="shared" si="94"/>
        <v>0</v>
      </c>
      <c r="FW45" s="12"/>
      <c r="FX45" s="12">
        <f t="shared" si="39"/>
        <v>0</v>
      </c>
      <c r="FY45" s="12">
        <f t="shared" si="95"/>
        <v>0</v>
      </c>
      <c r="FZ45" s="12">
        <f t="shared" si="96"/>
        <v>0</v>
      </c>
      <c r="GA45" s="12">
        <f t="shared" si="97"/>
        <v>0</v>
      </c>
      <c r="GB45" s="12"/>
      <c r="GC45" s="12">
        <f t="shared" si="43"/>
        <v>0</v>
      </c>
      <c r="GD45" s="12">
        <f t="shared" si="98"/>
        <v>0</v>
      </c>
      <c r="GE45" s="12">
        <f t="shared" si="99"/>
        <v>0</v>
      </c>
      <c r="GF45" s="12">
        <f t="shared" si="100"/>
        <v>0</v>
      </c>
      <c r="GG45" s="12"/>
      <c r="GH45" s="12"/>
      <c r="GI45" s="12"/>
      <c r="GJ45" s="12"/>
      <c r="GK45" s="12"/>
      <c r="GL45" s="59">
        <f>+AVERAGE(N45,AC45,BG45)</f>
        <v>711666.66666666663</v>
      </c>
      <c r="GM45" s="59">
        <f t="shared" si="105"/>
        <v>7116666.666666666</v>
      </c>
      <c r="GN45" s="60">
        <f>+_xlfn.STDEV.P(N45,AC45,BG45)</f>
        <v>39651.257511234398</v>
      </c>
      <c r="GO45" s="63">
        <f t="shared" si="232"/>
        <v>5.5716052708994476E-2</v>
      </c>
      <c r="GP45" s="64">
        <f>+MEDIAN(N45,AC45,BG45)</f>
        <v>700000</v>
      </c>
      <c r="GQ45" s="59">
        <f t="shared" ref="GQ45:GQ46" si="258">GP45*$E45*$G45</f>
        <v>7000000</v>
      </c>
      <c r="GR45" s="62">
        <f t="shared" si="234"/>
        <v>39651.257511234398</v>
      </c>
      <c r="GS45" s="63">
        <f t="shared" si="235"/>
        <v>5.6644653587477715E-2</v>
      </c>
      <c r="GT45" s="28" t="s">
        <v>182</v>
      </c>
    </row>
    <row r="46" spans="1:202" s="29" customFormat="1" ht="34">
      <c r="A46" s="88" t="s">
        <v>188</v>
      </c>
      <c r="B46" s="69">
        <v>41</v>
      </c>
      <c r="C46" s="69" t="s">
        <v>39</v>
      </c>
      <c r="D46" s="91" t="s">
        <v>83</v>
      </c>
      <c r="E46" s="74">
        <v>110</v>
      </c>
      <c r="F46" s="84" t="s">
        <v>14</v>
      </c>
      <c r="G46" s="74">
        <v>1</v>
      </c>
      <c r="H46" s="78" t="s">
        <v>98</v>
      </c>
      <c r="I46" s="28"/>
      <c r="J46" s="28"/>
      <c r="K46" s="28"/>
      <c r="L46" s="28"/>
      <c r="M46" s="42"/>
      <c r="N46" s="13">
        <v>25000</v>
      </c>
      <c r="O46" s="12">
        <f t="shared" si="188"/>
        <v>4750</v>
      </c>
      <c r="P46" s="12">
        <f t="shared" si="189"/>
        <v>29750</v>
      </c>
      <c r="Q46" s="12">
        <f t="shared" si="190"/>
        <v>2750000</v>
      </c>
      <c r="R46" s="12">
        <f t="shared" si="191"/>
        <v>3272500</v>
      </c>
      <c r="S46" s="28"/>
      <c r="T46" s="12">
        <f t="shared" si="192"/>
        <v>0</v>
      </c>
      <c r="U46" s="12">
        <f t="shared" si="193"/>
        <v>0</v>
      </c>
      <c r="V46" s="12">
        <f t="shared" si="194"/>
        <v>0</v>
      </c>
      <c r="W46" s="12">
        <f t="shared" si="195"/>
        <v>0</v>
      </c>
      <c r="X46" s="28"/>
      <c r="Y46" s="12">
        <f t="shared" si="236"/>
        <v>0</v>
      </c>
      <c r="Z46" s="12">
        <f t="shared" si="237"/>
        <v>0</v>
      </c>
      <c r="AA46" s="12">
        <f t="shared" si="238"/>
        <v>0</v>
      </c>
      <c r="AB46" s="12">
        <f t="shared" si="239"/>
        <v>0</v>
      </c>
      <c r="AC46" s="12">
        <v>14500</v>
      </c>
      <c r="AD46" s="12">
        <f t="shared" si="200"/>
        <v>2755</v>
      </c>
      <c r="AE46" s="12">
        <f t="shared" si="201"/>
        <v>17255</v>
      </c>
      <c r="AF46" s="12">
        <f t="shared" si="202"/>
        <v>1595000</v>
      </c>
      <c r="AG46" s="12">
        <f t="shared" si="203"/>
        <v>1898050</v>
      </c>
      <c r="AH46" s="12"/>
      <c r="AI46" s="12">
        <f t="shared" si="204"/>
        <v>0</v>
      </c>
      <c r="AJ46" s="12">
        <f t="shared" si="205"/>
        <v>0</v>
      </c>
      <c r="AK46" s="12">
        <f t="shared" si="206"/>
        <v>0</v>
      </c>
      <c r="AL46" s="12">
        <f t="shared" si="207"/>
        <v>0</v>
      </c>
      <c r="AM46" s="12"/>
      <c r="AN46" s="12">
        <f t="shared" si="208"/>
        <v>0</v>
      </c>
      <c r="AO46" s="12">
        <f t="shared" si="209"/>
        <v>0</v>
      </c>
      <c r="AP46" s="12">
        <f t="shared" si="210"/>
        <v>0</v>
      </c>
      <c r="AQ46" s="12">
        <f t="shared" si="211"/>
        <v>0</v>
      </c>
      <c r="AR46" s="12"/>
      <c r="AS46" s="12">
        <f t="shared" si="212"/>
        <v>0</v>
      </c>
      <c r="AT46" s="12">
        <f t="shared" si="213"/>
        <v>0</v>
      </c>
      <c r="AU46" s="12">
        <f t="shared" si="214"/>
        <v>0</v>
      </c>
      <c r="AV46" s="12">
        <f t="shared" si="215"/>
        <v>0</v>
      </c>
      <c r="AW46" s="12"/>
      <c r="AX46" s="12">
        <f t="shared" si="216"/>
        <v>0</v>
      </c>
      <c r="AY46" s="12">
        <f t="shared" si="217"/>
        <v>0</v>
      </c>
      <c r="AZ46" s="12">
        <f t="shared" si="218"/>
        <v>0</v>
      </c>
      <c r="BA46" s="12">
        <f t="shared" si="219"/>
        <v>0</v>
      </c>
      <c r="BB46" s="12">
        <v>15000</v>
      </c>
      <c r="BC46" s="12">
        <v>2850</v>
      </c>
      <c r="BD46" s="12">
        <v>17850</v>
      </c>
      <c r="BE46" s="12">
        <v>1500000</v>
      </c>
      <c r="BF46" s="12">
        <v>1785000</v>
      </c>
      <c r="BG46" s="12"/>
      <c r="BH46" s="12"/>
      <c r="BI46" s="12"/>
      <c r="BJ46" s="12"/>
      <c r="BK46" s="12"/>
      <c r="BL46" s="12"/>
      <c r="BM46" s="12">
        <v>0</v>
      </c>
      <c r="BN46" s="12">
        <v>0</v>
      </c>
      <c r="BO46" s="12">
        <v>0</v>
      </c>
      <c r="BP46" s="12">
        <v>0</v>
      </c>
      <c r="BQ46" s="12"/>
      <c r="BR46" s="12">
        <v>0</v>
      </c>
      <c r="BS46" s="12">
        <v>0</v>
      </c>
      <c r="BT46" s="12">
        <v>0</v>
      </c>
      <c r="BU46" s="12">
        <v>0</v>
      </c>
      <c r="BV46" s="12"/>
      <c r="BW46" s="12"/>
      <c r="BX46" s="12"/>
      <c r="BY46" s="12"/>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f t="shared" si="160"/>
        <v>0</v>
      </c>
      <c r="DG46" s="12">
        <f t="shared" si="161"/>
        <v>0</v>
      </c>
      <c r="DH46" s="12">
        <f t="shared" si="162"/>
        <v>0</v>
      </c>
      <c r="DI46" s="12">
        <f t="shared" si="163"/>
        <v>0</v>
      </c>
      <c r="DJ46" s="12"/>
      <c r="DK46" s="12">
        <f t="shared" si="53"/>
        <v>0</v>
      </c>
      <c r="DL46" s="12">
        <f t="shared" si="164"/>
        <v>0</v>
      </c>
      <c r="DM46" s="12">
        <f t="shared" si="165"/>
        <v>0</v>
      </c>
      <c r="DN46" s="12">
        <f t="shared" si="166"/>
        <v>0</v>
      </c>
      <c r="DO46" s="12"/>
      <c r="DP46" s="12">
        <f t="shared" si="57"/>
        <v>0</v>
      </c>
      <c r="DQ46" s="12">
        <f t="shared" si="167"/>
        <v>0</v>
      </c>
      <c r="DR46" s="12">
        <f t="shared" si="168"/>
        <v>0</v>
      </c>
      <c r="DS46" s="12">
        <f t="shared" si="169"/>
        <v>0</v>
      </c>
      <c r="DT46" s="12"/>
      <c r="DU46" s="12">
        <f t="shared" si="61"/>
        <v>0</v>
      </c>
      <c r="DV46" s="12">
        <f t="shared" si="180"/>
        <v>0</v>
      </c>
      <c r="DW46" s="12">
        <f t="shared" si="181"/>
        <v>0</v>
      </c>
      <c r="DX46" s="12">
        <f t="shared" si="182"/>
        <v>0</v>
      </c>
      <c r="DY46" s="12"/>
      <c r="DZ46" s="12">
        <f t="shared" si="0"/>
        <v>0</v>
      </c>
      <c r="EA46" s="12">
        <f t="shared" si="65"/>
        <v>0</v>
      </c>
      <c r="EB46" s="12">
        <f t="shared" si="66"/>
        <v>0</v>
      </c>
      <c r="EC46" s="12">
        <f t="shared" si="67"/>
        <v>0</v>
      </c>
      <c r="ED46" s="12"/>
      <c r="EE46" s="12">
        <f t="shared" si="3"/>
        <v>0</v>
      </c>
      <c r="EF46" s="12">
        <f t="shared" si="68"/>
        <v>0</v>
      </c>
      <c r="EG46" s="12">
        <f t="shared" si="69"/>
        <v>0</v>
      </c>
      <c r="EH46" s="12">
        <f t="shared" si="70"/>
        <v>0</v>
      </c>
      <c r="EI46" s="12"/>
      <c r="EJ46" s="12">
        <f t="shared" si="7"/>
        <v>0</v>
      </c>
      <c r="EK46" s="12">
        <f t="shared" si="71"/>
        <v>0</v>
      </c>
      <c r="EL46" s="12">
        <f t="shared" si="72"/>
        <v>0</v>
      </c>
      <c r="EM46" s="12">
        <f t="shared" si="73"/>
        <v>0</v>
      </c>
      <c r="EN46" s="12"/>
      <c r="EO46" s="12">
        <f t="shared" si="11"/>
        <v>0</v>
      </c>
      <c r="EP46" s="12">
        <f t="shared" si="74"/>
        <v>0</v>
      </c>
      <c r="EQ46" s="12">
        <f t="shared" si="75"/>
        <v>0</v>
      </c>
      <c r="ER46" s="12">
        <f t="shared" si="76"/>
        <v>0</v>
      </c>
      <c r="ES46" s="12"/>
      <c r="ET46" s="12">
        <f t="shared" si="15"/>
        <v>0</v>
      </c>
      <c r="EU46" s="12">
        <f t="shared" si="77"/>
        <v>0</v>
      </c>
      <c r="EV46" s="12">
        <f t="shared" si="78"/>
        <v>0</v>
      </c>
      <c r="EW46" s="12">
        <f t="shared" si="79"/>
        <v>0</v>
      </c>
      <c r="EX46" s="12"/>
      <c r="EY46" s="12">
        <f t="shared" si="19"/>
        <v>0</v>
      </c>
      <c r="EZ46" s="12">
        <f t="shared" si="80"/>
        <v>0</v>
      </c>
      <c r="FA46" s="12">
        <f t="shared" si="81"/>
        <v>0</v>
      </c>
      <c r="FB46" s="12">
        <f t="shared" si="82"/>
        <v>0</v>
      </c>
      <c r="FC46" s="12"/>
      <c r="FD46" s="12">
        <f t="shared" si="23"/>
        <v>0</v>
      </c>
      <c r="FE46" s="12">
        <f t="shared" si="83"/>
        <v>0</v>
      </c>
      <c r="FF46" s="12">
        <f t="shared" si="84"/>
        <v>0</v>
      </c>
      <c r="FG46" s="12">
        <f t="shared" si="85"/>
        <v>0</v>
      </c>
      <c r="FH46" s="12"/>
      <c r="FI46" s="12">
        <f t="shared" si="27"/>
        <v>0</v>
      </c>
      <c r="FJ46" s="12">
        <f t="shared" si="86"/>
        <v>0</v>
      </c>
      <c r="FK46" s="12">
        <f t="shared" si="87"/>
        <v>0</v>
      </c>
      <c r="FL46" s="12">
        <f t="shared" si="88"/>
        <v>0</v>
      </c>
      <c r="FM46" s="12"/>
      <c r="FN46" s="12">
        <f t="shared" si="31"/>
        <v>0</v>
      </c>
      <c r="FO46" s="12">
        <f t="shared" si="89"/>
        <v>0</v>
      </c>
      <c r="FP46" s="12">
        <f t="shared" si="90"/>
        <v>0</v>
      </c>
      <c r="FQ46" s="12">
        <f t="shared" si="91"/>
        <v>0</v>
      </c>
      <c r="FR46" s="12"/>
      <c r="FS46" s="12">
        <f t="shared" si="35"/>
        <v>0</v>
      </c>
      <c r="FT46" s="12">
        <f t="shared" si="92"/>
        <v>0</v>
      </c>
      <c r="FU46" s="12">
        <f t="shared" si="93"/>
        <v>0</v>
      </c>
      <c r="FV46" s="12">
        <f t="shared" si="94"/>
        <v>0</v>
      </c>
      <c r="FW46" s="12"/>
      <c r="FX46" s="12">
        <f t="shared" si="39"/>
        <v>0</v>
      </c>
      <c r="FY46" s="12">
        <f t="shared" si="95"/>
        <v>0</v>
      </c>
      <c r="FZ46" s="12">
        <f t="shared" si="96"/>
        <v>0</v>
      </c>
      <c r="GA46" s="12">
        <f t="shared" si="97"/>
        <v>0</v>
      </c>
      <c r="GB46" s="12"/>
      <c r="GC46" s="12">
        <f t="shared" si="43"/>
        <v>0</v>
      </c>
      <c r="GD46" s="12">
        <f t="shared" si="98"/>
        <v>0</v>
      </c>
      <c r="GE46" s="12">
        <f t="shared" si="99"/>
        <v>0</v>
      </c>
      <c r="GF46" s="12">
        <f t="shared" si="100"/>
        <v>0</v>
      </c>
      <c r="GG46" s="12"/>
      <c r="GH46" s="12"/>
      <c r="GI46" s="12"/>
      <c r="GJ46" s="12"/>
      <c r="GK46" s="12"/>
      <c r="GL46" s="59">
        <f>+AVERAGE(N46,AC46,BB46)</f>
        <v>18166.666666666668</v>
      </c>
      <c r="GM46" s="59">
        <f t="shared" si="105"/>
        <v>1998333.3333333335</v>
      </c>
      <c r="GN46" s="60">
        <f>STDEVP(N46,AC46,BB46)</f>
        <v>4836.2060428489694</v>
      </c>
      <c r="GO46" s="63">
        <f t="shared" si="232"/>
        <v>0.26621317667058547</v>
      </c>
      <c r="GP46" s="64">
        <f>+MEDIAN(N46,AC46,BB46)</f>
        <v>15000</v>
      </c>
      <c r="GQ46" s="59">
        <f t="shared" si="258"/>
        <v>1650000</v>
      </c>
      <c r="GR46" s="62">
        <f t="shared" si="234"/>
        <v>4836.2060428489694</v>
      </c>
      <c r="GS46" s="63">
        <f t="shared" si="235"/>
        <v>0.3224137361899313</v>
      </c>
      <c r="GT46" s="28" t="s">
        <v>176</v>
      </c>
    </row>
    <row r="47" spans="1:202" s="29" customFormat="1" ht="34">
      <c r="A47" s="88" t="s">
        <v>188</v>
      </c>
      <c r="B47" s="69">
        <v>42</v>
      </c>
      <c r="C47" s="69" t="s">
        <v>56</v>
      </c>
      <c r="D47" s="91" t="s">
        <v>84</v>
      </c>
      <c r="E47" s="74">
        <v>110</v>
      </c>
      <c r="F47" s="84" t="s">
        <v>14</v>
      </c>
      <c r="G47" s="74">
        <v>1</v>
      </c>
      <c r="H47" s="95"/>
      <c r="I47" s="28"/>
      <c r="J47" s="28"/>
      <c r="K47" s="28"/>
      <c r="L47" s="28"/>
      <c r="M47" s="42"/>
      <c r="N47" s="13">
        <v>7000</v>
      </c>
      <c r="O47" s="12">
        <f t="shared" si="188"/>
        <v>1330</v>
      </c>
      <c r="P47" s="12">
        <f t="shared" si="189"/>
        <v>8330</v>
      </c>
      <c r="Q47" s="12">
        <f t="shared" si="190"/>
        <v>770000</v>
      </c>
      <c r="R47" s="12">
        <f t="shared" si="191"/>
        <v>916300</v>
      </c>
      <c r="S47" s="28"/>
      <c r="T47" s="12">
        <f t="shared" si="192"/>
        <v>0</v>
      </c>
      <c r="U47" s="12">
        <f t="shared" si="193"/>
        <v>0</v>
      </c>
      <c r="V47" s="12">
        <f t="shared" si="194"/>
        <v>0</v>
      </c>
      <c r="W47" s="12">
        <f t="shared" si="195"/>
        <v>0</v>
      </c>
      <c r="X47" s="28"/>
      <c r="Y47" s="12">
        <f t="shared" si="236"/>
        <v>0</v>
      </c>
      <c r="Z47" s="12">
        <f t="shared" si="237"/>
        <v>0</v>
      </c>
      <c r="AA47" s="12">
        <f t="shared" si="238"/>
        <v>0</v>
      </c>
      <c r="AB47" s="12">
        <f t="shared" si="239"/>
        <v>0</v>
      </c>
      <c r="AC47" s="12"/>
      <c r="AD47" s="12">
        <f t="shared" si="200"/>
        <v>0</v>
      </c>
      <c r="AE47" s="12">
        <f t="shared" si="201"/>
        <v>0</v>
      </c>
      <c r="AF47" s="12">
        <f t="shared" si="202"/>
        <v>0</v>
      </c>
      <c r="AG47" s="12">
        <f t="shared" si="203"/>
        <v>0</v>
      </c>
      <c r="AH47" s="12"/>
      <c r="AI47" s="12">
        <f t="shared" si="204"/>
        <v>0</v>
      </c>
      <c r="AJ47" s="12">
        <f t="shared" si="205"/>
        <v>0</v>
      </c>
      <c r="AK47" s="12">
        <f t="shared" si="206"/>
        <v>0</v>
      </c>
      <c r="AL47" s="12">
        <f t="shared" si="207"/>
        <v>0</v>
      </c>
      <c r="AM47" s="12"/>
      <c r="AN47" s="12">
        <f t="shared" si="208"/>
        <v>0</v>
      </c>
      <c r="AO47" s="12">
        <f t="shared" si="209"/>
        <v>0</v>
      </c>
      <c r="AP47" s="12">
        <f t="shared" si="210"/>
        <v>0</v>
      </c>
      <c r="AQ47" s="12">
        <f t="shared" si="211"/>
        <v>0</v>
      </c>
      <c r="AR47" s="12"/>
      <c r="AS47" s="12">
        <f t="shared" si="212"/>
        <v>0</v>
      </c>
      <c r="AT47" s="12">
        <f t="shared" si="213"/>
        <v>0</v>
      </c>
      <c r="AU47" s="12">
        <f t="shared" si="214"/>
        <v>0</v>
      </c>
      <c r="AV47" s="12">
        <f t="shared" si="215"/>
        <v>0</v>
      </c>
      <c r="AW47" s="12"/>
      <c r="AX47" s="12">
        <f t="shared" si="216"/>
        <v>0</v>
      </c>
      <c r="AY47" s="12">
        <f t="shared" si="217"/>
        <v>0</v>
      </c>
      <c r="AZ47" s="12">
        <f t="shared" si="218"/>
        <v>0</v>
      </c>
      <c r="BA47" s="12">
        <f t="shared" si="219"/>
        <v>0</v>
      </c>
      <c r="BB47" s="12">
        <v>5500</v>
      </c>
      <c r="BC47" s="12">
        <v>1045</v>
      </c>
      <c r="BD47" s="12">
        <v>6545</v>
      </c>
      <c r="BE47" s="12">
        <v>550000</v>
      </c>
      <c r="BF47" s="12">
        <v>654500</v>
      </c>
      <c r="BG47" s="12">
        <v>8900</v>
      </c>
      <c r="BH47" s="12">
        <v>1691</v>
      </c>
      <c r="BI47" s="12">
        <v>10591</v>
      </c>
      <c r="BJ47" s="12">
        <v>890000</v>
      </c>
      <c r="BK47" s="12">
        <v>1059100</v>
      </c>
      <c r="BL47" s="12"/>
      <c r="BM47" s="12">
        <v>0</v>
      </c>
      <c r="BN47" s="12">
        <v>0</v>
      </c>
      <c r="BO47" s="12">
        <v>0</v>
      </c>
      <c r="BP47" s="12">
        <v>0</v>
      </c>
      <c r="BQ47" s="12"/>
      <c r="BR47" s="12">
        <v>0</v>
      </c>
      <c r="BS47" s="12">
        <v>0</v>
      </c>
      <c r="BT47" s="12">
        <v>0</v>
      </c>
      <c r="BU47" s="12">
        <v>0</v>
      </c>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f t="shared" si="160"/>
        <v>0</v>
      </c>
      <c r="DG47" s="12">
        <f t="shared" si="161"/>
        <v>0</v>
      </c>
      <c r="DH47" s="12">
        <f t="shared" si="162"/>
        <v>0</v>
      </c>
      <c r="DI47" s="12">
        <f t="shared" si="163"/>
        <v>0</v>
      </c>
      <c r="DJ47" s="12"/>
      <c r="DK47" s="12">
        <f t="shared" si="53"/>
        <v>0</v>
      </c>
      <c r="DL47" s="12">
        <f t="shared" si="164"/>
        <v>0</v>
      </c>
      <c r="DM47" s="12">
        <f t="shared" si="165"/>
        <v>0</v>
      </c>
      <c r="DN47" s="12">
        <f t="shared" si="166"/>
        <v>0</v>
      </c>
      <c r="DO47" s="12"/>
      <c r="DP47" s="12">
        <f t="shared" si="57"/>
        <v>0</v>
      </c>
      <c r="DQ47" s="12">
        <f t="shared" si="167"/>
        <v>0</v>
      </c>
      <c r="DR47" s="12">
        <f t="shared" si="168"/>
        <v>0</v>
      </c>
      <c r="DS47" s="12">
        <f t="shared" si="169"/>
        <v>0</v>
      </c>
      <c r="DT47" s="12"/>
      <c r="DU47" s="12">
        <f t="shared" si="61"/>
        <v>0</v>
      </c>
      <c r="DV47" s="12">
        <f t="shared" si="180"/>
        <v>0</v>
      </c>
      <c r="DW47" s="12">
        <f t="shared" si="181"/>
        <v>0</v>
      </c>
      <c r="DX47" s="12">
        <f t="shared" si="182"/>
        <v>0</v>
      </c>
      <c r="DY47" s="12"/>
      <c r="DZ47" s="12">
        <f t="shared" si="0"/>
        <v>0</v>
      </c>
      <c r="EA47" s="12">
        <f t="shared" si="65"/>
        <v>0</v>
      </c>
      <c r="EB47" s="12">
        <f t="shared" si="66"/>
        <v>0</v>
      </c>
      <c r="EC47" s="12">
        <f t="shared" si="67"/>
        <v>0</v>
      </c>
      <c r="ED47" s="12"/>
      <c r="EE47" s="12">
        <f t="shared" si="3"/>
        <v>0</v>
      </c>
      <c r="EF47" s="12">
        <f t="shared" si="68"/>
        <v>0</v>
      </c>
      <c r="EG47" s="12">
        <f t="shared" si="69"/>
        <v>0</v>
      </c>
      <c r="EH47" s="12">
        <f t="shared" si="70"/>
        <v>0</v>
      </c>
      <c r="EI47" s="12"/>
      <c r="EJ47" s="12">
        <f t="shared" si="7"/>
        <v>0</v>
      </c>
      <c r="EK47" s="12">
        <f t="shared" si="71"/>
        <v>0</v>
      </c>
      <c r="EL47" s="12">
        <f t="shared" si="72"/>
        <v>0</v>
      </c>
      <c r="EM47" s="12">
        <f t="shared" si="73"/>
        <v>0</v>
      </c>
      <c r="EN47" s="12"/>
      <c r="EO47" s="12">
        <f t="shared" si="11"/>
        <v>0</v>
      </c>
      <c r="EP47" s="12">
        <f t="shared" si="74"/>
        <v>0</v>
      </c>
      <c r="EQ47" s="12">
        <f t="shared" si="75"/>
        <v>0</v>
      </c>
      <c r="ER47" s="12">
        <f t="shared" si="76"/>
        <v>0</v>
      </c>
      <c r="ES47" s="12"/>
      <c r="ET47" s="12">
        <f t="shared" si="15"/>
        <v>0</v>
      </c>
      <c r="EU47" s="12">
        <f t="shared" si="77"/>
        <v>0</v>
      </c>
      <c r="EV47" s="12">
        <f t="shared" si="78"/>
        <v>0</v>
      </c>
      <c r="EW47" s="12">
        <f t="shared" si="79"/>
        <v>0</v>
      </c>
      <c r="EX47" s="12"/>
      <c r="EY47" s="12">
        <f t="shared" si="19"/>
        <v>0</v>
      </c>
      <c r="EZ47" s="12">
        <f t="shared" si="80"/>
        <v>0</v>
      </c>
      <c r="FA47" s="12">
        <f t="shared" si="81"/>
        <v>0</v>
      </c>
      <c r="FB47" s="12">
        <f t="shared" si="82"/>
        <v>0</v>
      </c>
      <c r="FC47" s="12"/>
      <c r="FD47" s="12">
        <f t="shared" si="23"/>
        <v>0</v>
      </c>
      <c r="FE47" s="12">
        <f t="shared" si="83"/>
        <v>0</v>
      </c>
      <c r="FF47" s="12">
        <f t="shared" si="84"/>
        <v>0</v>
      </c>
      <c r="FG47" s="12">
        <f t="shared" si="85"/>
        <v>0</v>
      </c>
      <c r="FH47" s="12"/>
      <c r="FI47" s="12">
        <f t="shared" si="27"/>
        <v>0</v>
      </c>
      <c r="FJ47" s="12">
        <f t="shared" si="86"/>
        <v>0</v>
      </c>
      <c r="FK47" s="12">
        <f t="shared" si="87"/>
        <v>0</v>
      </c>
      <c r="FL47" s="12">
        <f t="shared" si="88"/>
        <v>0</v>
      </c>
      <c r="FM47" s="12"/>
      <c r="FN47" s="12">
        <f t="shared" si="31"/>
        <v>0</v>
      </c>
      <c r="FO47" s="12">
        <f t="shared" si="89"/>
        <v>0</v>
      </c>
      <c r="FP47" s="12">
        <f t="shared" si="90"/>
        <v>0</v>
      </c>
      <c r="FQ47" s="12">
        <f t="shared" si="91"/>
        <v>0</v>
      </c>
      <c r="FR47" s="12"/>
      <c r="FS47" s="12">
        <f t="shared" si="35"/>
        <v>0</v>
      </c>
      <c r="FT47" s="12">
        <f t="shared" si="92"/>
        <v>0</v>
      </c>
      <c r="FU47" s="12">
        <f t="shared" si="93"/>
        <v>0</v>
      </c>
      <c r="FV47" s="12">
        <f t="shared" si="94"/>
        <v>0</v>
      </c>
      <c r="FW47" s="12"/>
      <c r="FX47" s="12">
        <f t="shared" si="39"/>
        <v>0</v>
      </c>
      <c r="FY47" s="12">
        <f t="shared" si="95"/>
        <v>0</v>
      </c>
      <c r="FZ47" s="12">
        <f t="shared" si="96"/>
        <v>0</v>
      </c>
      <c r="GA47" s="12">
        <f t="shared" si="97"/>
        <v>0</v>
      </c>
      <c r="GB47" s="12"/>
      <c r="GC47" s="12">
        <f t="shared" si="43"/>
        <v>0</v>
      </c>
      <c r="GD47" s="12">
        <f t="shared" si="98"/>
        <v>0</v>
      </c>
      <c r="GE47" s="12">
        <f t="shared" si="99"/>
        <v>0</v>
      </c>
      <c r="GF47" s="12">
        <f t="shared" si="100"/>
        <v>0</v>
      </c>
      <c r="GG47" s="12"/>
      <c r="GH47" s="12"/>
      <c r="GI47" s="12"/>
      <c r="GJ47" s="12"/>
      <c r="GK47" s="12"/>
      <c r="GL47" s="59">
        <f>+AVERAGE(N47,BB47,BG47)</f>
        <v>7133.333333333333</v>
      </c>
      <c r="GM47" s="59">
        <f>GL47*$E47*$G47</f>
        <v>784666.66666666663</v>
      </c>
      <c r="GN47" s="60">
        <f>+_xlfn.STDEV.P(N47,BB47,BG47)</f>
        <v>1391.2424503139471</v>
      </c>
      <c r="GO47" s="63">
        <f t="shared" si="232"/>
        <v>0.1950339883617683</v>
      </c>
      <c r="GP47" s="64">
        <f>+MEDIAN(N47,BB47,BG47)</f>
        <v>7000</v>
      </c>
      <c r="GQ47" s="59">
        <f>GP47*$E47*$G47</f>
        <v>770000</v>
      </c>
      <c r="GR47" s="62">
        <f t="shared" si="234"/>
        <v>1391.2424503139471</v>
      </c>
      <c r="GS47" s="63">
        <f t="shared" si="235"/>
        <v>0.19874892147342102</v>
      </c>
      <c r="GT47" s="28" t="s">
        <v>183</v>
      </c>
    </row>
    <row r="48" spans="1:202" s="29" customFormat="1" ht="34">
      <c r="A48" s="88" t="s">
        <v>188</v>
      </c>
      <c r="B48" s="69">
        <v>43</v>
      </c>
      <c r="C48" s="69" t="s">
        <v>57</v>
      </c>
      <c r="D48" s="91" t="s">
        <v>85</v>
      </c>
      <c r="E48" s="74">
        <v>110</v>
      </c>
      <c r="F48" s="84" t="s">
        <v>14</v>
      </c>
      <c r="G48" s="74">
        <v>1</v>
      </c>
      <c r="H48" s="95"/>
      <c r="I48" s="28"/>
      <c r="J48" s="28"/>
      <c r="K48" s="28"/>
      <c r="L48" s="28"/>
      <c r="M48" s="42"/>
      <c r="N48" s="13">
        <v>2300</v>
      </c>
      <c r="O48" s="12">
        <f t="shared" si="188"/>
        <v>437</v>
      </c>
      <c r="P48" s="12">
        <f t="shared" si="189"/>
        <v>2737</v>
      </c>
      <c r="Q48" s="12">
        <f t="shared" si="190"/>
        <v>253000</v>
      </c>
      <c r="R48" s="12">
        <f t="shared" si="191"/>
        <v>301070</v>
      </c>
      <c r="S48" s="28"/>
      <c r="T48" s="12">
        <f t="shared" si="192"/>
        <v>0</v>
      </c>
      <c r="U48" s="12">
        <f t="shared" si="193"/>
        <v>0</v>
      </c>
      <c r="V48" s="12">
        <f t="shared" si="194"/>
        <v>0</v>
      </c>
      <c r="W48" s="12">
        <f t="shared" si="195"/>
        <v>0</v>
      </c>
      <c r="X48" s="28"/>
      <c r="Y48" s="12">
        <f t="shared" si="236"/>
        <v>0</v>
      </c>
      <c r="Z48" s="12">
        <f t="shared" si="237"/>
        <v>0</v>
      </c>
      <c r="AA48" s="12">
        <f t="shared" si="238"/>
        <v>0</v>
      </c>
      <c r="AB48" s="12">
        <f t="shared" si="239"/>
        <v>0</v>
      </c>
      <c r="AC48" s="12">
        <v>1900</v>
      </c>
      <c r="AD48" s="12">
        <f t="shared" si="200"/>
        <v>361</v>
      </c>
      <c r="AE48" s="12">
        <f t="shared" si="201"/>
        <v>2261</v>
      </c>
      <c r="AF48" s="12">
        <f t="shared" si="202"/>
        <v>209000</v>
      </c>
      <c r="AG48" s="12">
        <f t="shared" si="203"/>
        <v>248710</v>
      </c>
      <c r="AH48" s="12"/>
      <c r="AI48" s="12">
        <f t="shared" si="204"/>
        <v>0</v>
      </c>
      <c r="AJ48" s="12">
        <f t="shared" si="205"/>
        <v>0</v>
      </c>
      <c r="AK48" s="12">
        <f t="shared" si="206"/>
        <v>0</v>
      </c>
      <c r="AL48" s="12">
        <f t="shared" si="207"/>
        <v>0</v>
      </c>
      <c r="AM48" s="12"/>
      <c r="AN48" s="12">
        <f t="shared" si="208"/>
        <v>0</v>
      </c>
      <c r="AO48" s="12">
        <f t="shared" si="209"/>
        <v>0</v>
      </c>
      <c r="AP48" s="12">
        <f t="shared" si="210"/>
        <v>0</v>
      </c>
      <c r="AQ48" s="12">
        <f t="shared" si="211"/>
        <v>0</v>
      </c>
      <c r="AR48" s="12"/>
      <c r="AS48" s="12">
        <f t="shared" si="212"/>
        <v>0</v>
      </c>
      <c r="AT48" s="12">
        <f t="shared" si="213"/>
        <v>0</v>
      </c>
      <c r="AU48" s="12">
        <f t="shared" si="214"/>
        <v>0</v>
      </c>
      <c r="AV48" s="12">
        <f t="shared" si="215"/>
        <v>0</v>
      </c>
      <c r="AW48" s="12"/>
      <c r="AX48" s="12">
        <f t="shared" si="216"/>
        <v>0</v>
      </c>
      <c r="AY48" s="12">
        <f t="shared" si="217"/>
        <v>0</v>
      </c>
      <c r="AZ48" s="12">
        <f t="shared" si="218"/>
        <v>0</v>
      </c>
      <c r="BA48" s="12">
        <f t="shared" si="219"/>
        <v>0</v>
      </c>
      <c r="BB48" s="12"/>
      <c r="BC48" s="12"/>
      <c r="BD48" s="12"/>
      <c r="BE48" s="12"/>
      <c r="BF48" s="12"/>
      <c r="BG48" s="12"/>
      <c r="BH48" s="12"/>
      <c r="BI48" s="12"/>
      <c r="BJ48" s="12"/>
      <c r="BK48" s="12"/>
      <c r="BL48" s="12"/>
      <c r="BM48" s="12">
        <v>0</v>
      </c>
      <c r="BN48" s="12">
        <v>0</v>
      </c>
      <c r="BO48" s="12">
        <v>0</v>
      </c>
      <c r="BP48" s="12">
        <v>0</v>
      </c>
      <c r="BQ48" s="12"/>
      <c r="BR48" s="12">
        <v>0</v>
      </c>
      <c r="BS48" s="12">
        <v>0</v>
      </c>
      <c r="BT48" s="12">
        <v>0</v>
      </c>
      <c r="BU48" s="12">
        <v>0</v>
      </c>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f t="shared" si="160"/>
        <v>0</v>
      </c>
      <c r="DG48" s="12">
        <f t="shared" si="161"/>
        <v>0</v>
      </c>
      <c r="DH48" s="12">
        <f t="shared" si="162"/>
        <v>0</v>
      </c>
      <c r="DI48" s="12">
        <f t="shared" si="163"/>
        <v>0</v>
      </c>
      <c r="DJ48" s="12"/>
      <c r="DK48" s="12">
        <f t="shared" si="53"/>
        <v>0</v>
      </c>
      <c r="DL48" s="12">
        <f t="shared" si="164"/>
        <v>0</v>
      </c>
      <c r="DM48" s="12">
        <f t="shared" si="165"/>
        <v>0</v>
      </c>
      <c r="DN48" s="12">
        <f t="shared" si="166"/>
        <v>0</v>
      </c>
      <c r="DO48" s="12"/>
      <c r="DP48" s="12">
        <f t="shared" si="57"/>
        <v>0</v>
      </c>
      <c r="DQ48" s="12">
        <f t="shared" si="167"/>
        <v>0</v>
      </c>
      <c r="DR48" s="12">
        <f t="shared" si="168"/>
        <v>0</v>
      </c>
      <c r="DS48" s="12">
        <f t="shared" si="169"/>
        <v>0</v>
      </c>
      <c r="DT48" s="12"/>
      <c r="DU48" s="12">
        <f t="shared" si="61"/>
        <v>0</v>
      </c>
      <c r="DV48" s="12">
        <f t="shared" si="180"/>
        <v>0</v>
      </c>
      <c r="DW48" s="12">
        <f t="shared" si="181"/>
        <v>0</v>
      </c>
      <c r="DX48" s="12">
        <f t="shared" si="182"/>
        <v>0</v>
      </c>
      <c r="DY48" s="12"/>
      <c r="DZ48" s="12">
        <f t="shared" si="0"/>
        <v>0</v>
      </c>
      <c r="EA48" s="12">
        <f t="shared" si="65"/>
        <v>0</v>
      </c>
      <c r="EB48" s="12">
        <f t="shared" si="66"/>
        <v>0</v>
      </c>
      <c r="EC48" s="12">
        <f t="shared" si="67"/>
        <v>0</v>
      </c>
      <c r="ED48" s="12"/>
      <c r="EE48" s="12">
        <f t="shared" si="3"/>
        <v>0</v>
      </c>
      <c r="EF48" s="12">
        <f t="shared" si="68"/>
        <v>0</v>
      </c>
      <c r="EG48" s="12">
        <f t="shared" si="69"/>
        <v>0</v>
      </c>
      <c r="EH48" s="12">
        <f t="shared" si="70"/>
        <v>0</v>
      </c>
      <c r="EI48" s="12">
        <v>2000</v>
      </c>
      <c r="EJ48" s="12">
        <f t="shared" si="7"/>
        <v>380</v>
      </c>
      <c r="EK48" s="12">
        <f t="shared" si="71"/>
        <v>2380</v>
      </c>
      <c r="EL48" s="12">
        <f t="shared" si="72"/>
        <v>220000</v>
      </c>
      <c r="EM48" s="12">
        <f t="shared" si="73"/>
        <v>261800</v>
      </c>
      <c r="EN48" s="12"/>
      <c r="EO48" s="12">
        <f t="shared" si="11"/>
        <v>0</v>
      </c>
      <c r="EP48" s="12">
        <f t="shared" si="74"/>
        <v>0</v>
      </c>
      <c r="EQ48" s="12">
        <f t="shared" si="75"/>
        <v>0</v>
      </c>
      <c r="ER48" s="12">
        <f t="shared" si="76"/>
        <v>0</v>
      </c>
      <c r="ES48" s="12"/>
      <c r="ET48" s="12">
        <f t="shared" si="15"/>
        <v>0</v>
      </c>
      <c r="EU48" s="12">
        <f t="shared" si="77"/>
        <v>0</v>
      </c>
      <c r="EV48" s="12">
        <f t="shared" si="78"/>
        <v>0</v>
      </c>
      <c r="EW48" s="12">
        <f t="shared" si="79"/>
        <v>0</v>
      </c>
      <c r="EX48" s="12"/>
      <c r="EY48" s="12">
        <f t="shared" si="19"/>
        <v>0</v>
      </c>
      <c r="EZ48" s="12">
        <f t="shared" si="80"/>
        <v>0</v>
      </c>
      <c r="FA48" s="12">
        <f t="shared" si="81"/>
        <v>0</v>
      </c>
      <c r="FB48" s="12">
        <f t="shared" si="82"/>
        <v>0</v>
      </c>
      <c r="FC48" s="12"/>
      <c r="FD48" s="12">
        <f t="shared" si="23"/>
        <v>0</v>
      </c>
      <c r="FE48" s="12">
        <f t="shared" si="83"/>
        <v>0</v>
      </c>
      <c r="FF48" s="12">
        <f t="shared" si="84"/>
        <v>0</v>
      </c>
      <c r="FG48" s="12">
        <f t="shared" si="85"/>
        <v>0</v>
      </c>
      <c r="FH48" s="12"/>
      <c r="FI48" s="12">
        <f t="shared" si="27"/>
        <v>0</v>
      </c>
      <c r="FJ48" s="12">
        <f t="shared" si="86"/>
        <v>0</v>
      </c>
      <c r="FK48" s="12">
        <f t="shared" si="87"/>
        <v>0</v>
      </c>
      <c r="FL48" s="12">
        <f t="shared" si="88"/>
        <v>0</v>
      </c>
      <c r="FM48" s="12"/>
      <c r="FN48" s="12">
        <f t="shared" si="31"/>
        <v>0</v>
      </c>
      <c r="FO48" s="12">
        <f t="shared" si="89"/>
        <v>0</v>
      </c>
      <c r="FP48" s="12">
        <f t="shared" si="90"/>
        <v>0</v>
      </c>
      <c r="FQ48" s="12">
        <f t="shared" si="91"/>
        <v>0</v>
      </c>
      <c r="FR48" s="12"/>
      <c r="FS48" s="12">
        <f t="shared" si="35"/>
        <v>0</v>
      </c>
      <c r="FT48" s="12">
        <f t="shared" si="92"/>
        <v>0</v>
      </c>
      <c r="FU48" s="12">
        <f t="shared" si="93"/>
        <v>0</v>
      </c>
      <c r="FV48" s="12">
        <f t="shared" si="94"/>
        <v>0</v>
      </c>
      <c r="FW48" s="12"/>
      <c r="FX48" s="12">
        <f t="shared" si="39"/>
        <v>0</v>
      </c>
      <c r="FY48" s="12">
        <f t="shared" si="95"/>
        <v>0</v>
      </c>
      <c r="FZ48" s="12">
        <f t="shared" si="96"/>
        <v>0</v>
      </c>
      <c r="GA48" s="12">
        <f t="shared" si="97"/>
        <v>0</v>
      </c>
      <c r="GB48" s="12"/>
      <c r="GC48" s="12">
        <f t="shared" si="43"/>
        <v>0</v>
      </c>
      <c r="GD48" s="12">
        <f t="shared" si="98"/>
        <v>0</v>
      </c>
      <c r="GE48" s="12">
        <f t="shared" si="99"/>
        <v>0</v>
      </c>
      <c r="GF48" s="12">
        <f t="shared" si="100"/>
        <v>0</v>
      </c>
      <c r="GG48" s="12"/>
      <c r="GH48" s="12"/>
      <c r="GI48" s="12"/>
      <c r="GJ48" s="12"/>
      <c r="GK48" s="12"/>
      <c r="GL48" s="59">
        <f>+AVERAGE(N48,AC48,EI48)</f>
        <v>2066.6666666666665</v>
      </c>
      <c r="GM48" s="59">
        <f t="shared" si="105"/>
        <v>227333.33333333331</v>
      </c>
      <c r="GN48" s="60">
        <f>+_xlfn.STDEV.P(N48,AC48,EI15)</f>
        <v>200</v>
      </c>
      <c r="GO48" s="63">
        <f t="shared" si="232"/>
        <v>9.6774193548387108E-2</v>
      </c>
      <c r="GP48" s="64">
        <f>+MEDIAN(N48,AC48,EI15)</f>
        <v>2100</v>
      </c>
      <c r="GQ48" s="59">
        <f>GP48*$E48*$G48</f>
        <v>231000</v>
      </c>
      <c r="GR48" s="62">
        <f t="shared" si="234"/>
        <v>200</v>
      </c>
      <c r="GS48" s="63">
        <f t="shared" si="235"/>
        <v>9.5238095238095233E-2</v>
      </c>
      <c r="GT48" s="28" t="s">
        <v>177</v>
      </c>
    </row>
    <row r="49" spans="1:202" s="29" customFormat="1" ht="144">
      <c r="A49" s="88" t="s">
        <v>188</v>
      </c>
      <c r="B49" s="69">
        <v>47</v>
      </c>
      <c r="C49" s="69" t="s">
        <v>58</v>
      </c>
      <c r="D49" s="80" t="s">
        <v>86</v>
      </c>
      <c r="E49" s="79">
        <v>1</v>
      </c>
      <c r="F49" s="79" t="s">
        <v>14</v>
      </c>
      <c r="G49" s="74">
        <v>1</v>
      </c>
      <c r="H49" s="95"/>
      <c r="I49" s="28"/>
      <c r="J49" s="28"/>
      <c r="K49" s="28"/>
      <c r="L49" s="28"/>
      <c r="M49" s="42"/>
      <c r="N49" s="13">
        <v>24500000</v>
      </c>
      <c r="O49" s="12">
        <f t="shared" si="188"/>
        <v>4655000</v>
      </c>
      <c r="P49" s="12">
        <f t="shared" si="189"/>
        <v>29155000</v>
      </c>
      <c r="Q49" s="12">
        <f t="shared" si="190"/>
        <v>24500000</v>
      </c>
      <c r="R49" s="12">
        <f t="shared" si="191"/>
        <v>29155000</v>
      </c>
      <c r="S49" s="28"/>
      <c r="T49" s="12">
        <f t="shared" si="192"/>
        <v>0</v>
      </c>
      <c r="U49" s="12">
        <f t="shared" si="193"/>
        <v>0</v>
      </c>
      <c r="V49" s="12">
        <f t="shared" si="194"/>
        <v>0</v>
      </c>
      <c r="W49" s="12">
        <f t="shared" si="195"/>
        <v>0</v>
      </c>
      <c r="X49" s="28"/>
      <c r="Y49" s="12">
        <f t="shared" si="236"/>
        <v>0</v>
      </c>
      <c r="Z49" s="12">
        <f t="shared" si="237"/>
        <v>0</v>
      </c>
      <c r="AA49" s="12">
        <f t="shared" si="238"/>
        <v>0</v>
      </c>
      <c r="AB49" s="12">
        <f t="shared" si="239"/>
        <v>0</v>
      </c>
      <c r="AC49" s="45">
        <v>17500000</v>
      </c>
      <c r="AD49" s="12">
        <f t="shared" si="200"/>
        <v>3325000</v>
      </c>
      <c r="AE49" s="12">
        <f t="shared" si="201"/>
        <v>20825000</v>
      </c>
      <c r="AF49" s="12">
        <f t="shared" si="202"/>
        <v>17500000</v>
      </c>
      <c r="AG49" s="12">
        <f t="shared" si="203"/>
        <v>20825000</v>
      </c>
      <c r="AH49" s="12"/>
      <c r="AI49" s="12">
        <f t="shared" si="204"/>
        <v>0</v>
      </c>
      <c r="AJ49" s="12">
        <f t="shared" si="205"/>
        <v>0</v>
      </c>
      <c r="AK49" s="12">
        <f t="shared" si="206"/>
        <v>0</v>
      </c>
      <c r="AL49" s="12">
        <f t="shared" si="207"/>
        <v>0</v>
      </c>
      <c r="AM49" s="12"/>
      <c r="AN49" s="12">
        <f t="shared" si="208"/>
        <v>0</v>
      </c>
      <c r="AO49" s="12">
        <f t="shared" si="209"/>
        <v>0</v>
      </c>
      <c r="AP49" s="12">
        <f t="shared" si="210"/>
        <v>0</v>
      </c>
      <c r="AQ49" s="12">
        <f t="shared" si="211"/>
        <v>0</v>
      </c>
      <c r="AR49" s="12"/>
      <c r="AS49" s="12">
        <f t="shared" si="212"/>
        <v>0</v>
      </c>
      <c r="AT49" s="12">
        <f t="shared" si="213"/>
        <v>0</v>
      </c>
      <c r="AU49" s="12">
        <f t="shared" si="214"/>
        <v>0</v>
      </c>
      <c r="AV49" s="12">
        <f t="shared" si="215"/>
        <v>0</v>
      </c>
      <c r="AW49" s="12"/>
      <c r="AX49" s="12">
        <f t="shared" si="216"/>
        <v>0</v>
      </c>
      <c r="AY49" s="12">
        <f t="shared" si="217"/>
        <v>0</v>
      </c>
      <c r="AZ49" s="12">
        <f t="shared" si="218"/>
        <v>0</v>
      </c>
      <c r="BA49" s="12">
        <f t="shared" si="219"/>
        <v>0</v>
      </c>
      <c r="BB49" s="12">
        <v>16000000</v>
      </c>
      <c r="BC49" s="12">
        <v>3040000</v>
      </c>
      <c r="BD49" s="12">
        <v>19040000</v>
      </c>
      <c r="BE49" s="12">
        <v>16000000</v>
      </c>
      <c r="BF49" s="12">
        <v>19040000</v>
      </c>
      <c r="BG49" s="12">
        <v>23000000</v>
      </c>
      <c r="BH49" s="12">
        <v>4370000</v>
      </c>
      <c r="BI49" s="12">
        <v>27370000</v>
      </c>
      <c r="BJ49" s="12">
        <v>23000000</v>
      </c>
      <c r="BK49" s="12">
        <v>27370000</v>
      </c>
      <c r="BL49" s="12"/>
      <c r="BM49" s="12">
        <v>0</v>
      </c>
      <c r="BN49" s="12">
        <v>0</v>
      </c>
      <c r="BO49" s="12">
        <v>0</v>
      </c>
      <c r="BP49" s="12">
        <v>0</v>
      </c>
      <c r="BQ49" s="12"/>
      <c r="BR49" s="12">
        <v>0</v>
      </c>
      <c r="BS49" s="12">
        <v>0</v>
      </c>
      <c r="BT49" s="12">
        <v>0</v>
      </c>
      <c r="BU49" s="12">
        <v>0</v>
      </c>
      <c r="BV49" s="12"/>
      <c r="BW49" s="12"/>
      <c r="BX49" s="12"/>
      <c r="BY49" s="12"/>
      <c r="BZ49" s="12"/>
      <c r="CA49" s="12"/>
      <c r="CB49" s="12"/>
      <c r="CC49" s="12"/>
      <c r="CD49" s="12"/>
      <c r="CE49" s="12"/>
      <c r="CF49" s="12"/>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f t="shared" si="160"/>
        <v>0</v>
      </c>
      <c r="DG49" s="12">
        <f t="shared" si="161"/>
        <v>0</v>
      </c>
      <c r="DH49" s="12">
        <f t="shared" si="162"/>
        <v>0</v>
      </c>
      <c r="DI49" s="12">
        <f t="shared" si="163"/>
        <v>0</v>
      </c>
      <c r="DJ49" s="12"/>
      <c r="DK49" s="12">
        <f t="shared" si="53"/>
        <v>0</v>
      </c>
      <c r="DL49" s="12">
        <f t="shared" si="164"/>
        <v>0</v>
      </c>
      <c r="DM49" s="12">
        <f t="shared" si="165"/>
        <v>0</v>
      </c>
      <c r="DN49" s="12">
        <f t="shared" si="166"/>
        <v>0</v>
      </c>
      <c r="DO49" s="12"/>
      <c r="DP49" s="12">
        <f t="shared" si="57"/>
        <v>0</v>
      </c>
      <c r="DQ49" s="12">
        <f t="shared" si="167"/>
        <v>0</v>
      </c>
      <c r="DR49" s="12">
        <f t="shared" si="168"/>
        <v>0</v>
      </c>
      <c r="DS49" s="12">
        <f t="shared" si="169"/>
        <v>0</v>
      </c>
      <c r="DT49" s="12"/>
      <c r="DU49" s="12">
        <f t="shared" si="61"/>
        <v>0</v>
      </c>
      <c r="DV49" s="12">
        <f t="shared" si="180"/>
        <v>0</v>
      </c>
      <c r="DW49" s="12">
        <f t="shared" si="181"/>
        <v>0</v>
      </c>
      <c r="DX49" s="12">
        <f t="shared" si="182"/>
        <v>0</v>
      </c>
      <c r="DY49" s="12"/>
      <c r="DZ49" s="12">
        <f t="shared" si="0"/>
        <v>0</v>
      </c>
      <c r="EA49" s="12">
        <f t="shared" si="65"/>
        <v>0</v>
      </c>
      <c r="EB49" s="12">
        <f t="shared" si="66"/>
        <v>0</v>
      </c>
      <c r="EC49" s="12">
        <f t="shared" si="67"/>
        <v>0</v>
      </c>
      <c r="ED49" s="12"/>
      <c r="EE49" s="12">
        <f t="shared" si="3"/>
        <v>0</v>
      </c>
      <c r="EF49" s="12">
        <f t="shared" si="68"/>
        <v>0</v>
      </c>
      <c r="EG49" s="12">
        <f t="shared" si="69"/>
        <v>0</v>
      </c>
      <c r="EH49" s="12">
        <f t="shared" si="70"/>
        <v>0</v>
      </c>
      <c r="EI49" s="12"/>
      <c r="EJ49" s="12">
        <f t="shared" si="7"/>
        <v>0</v>
      </c>
      <c r="EK49" s="12">
        <f t="shared" si="71"/>
        <v>0</v>
      </c>
      <c r="EL49" s="12">
        <f t="shared" si="72"/>
        <v>0</v>
      </c>
      <c r="EM49" s="12">
        <f t="shared" si="73"/>
        <v>0</v>
      </c>
      <c r="EN49" s="12"/>
      <c r="EO49" s="12">
        <f t="shared" si="11"/>
        <v>0</v>
      </c>
      <c r="EP49" s="12">
        <f t="shared" si="74"/>
        <v>0</v>
      </c>
      <c r="EQ49" s="12">
        <f t="shared" si="75"/>
        <v>0</v>
      </c>
      <c r="ER49" s="12">
        <f t="shared" si="76"/>
        <v>0</v>
      </c>
      <c r="ES49" s="12"/>
      <c r="ET49" s="12">
        <f t="shared" si="15"/>
        <v>0</v>
      </c>
      <c r="EU49" s="12">
        <f t="shared" si="77"/>
        <v>0</v>
      </c>
      <c r="EV49" s="12">
        <f t="shared" si="78"/>
        <v>0</v>
      </c>
      <c r="EW49" s="12">
        <f t="shared" si="79"/>
        <v>0</v>
      </c>
      <c r="EX49" s="12"/>
      <c r="EY49" s="12">
        <f t="shared" si="19"/>
        <v>0</v>
      </c>
      <c r="EZ49" s="12">
        <f t="shared" si="80"/>
        <v>0</v>
      </c>
      <c r="FA49" s="12">
        <f t="shared" si="81"/>
        <v>0</v>
      </c>
      <c r="FB49" s="12">
        <f t="shared" si="82"/>
        <v>0</v>
      </c>
      <c r="FC49" s="12"/>
      <c r="FD49" s="12">
        <f t="shared" si="23"/>
        <v>0</v>
      </c>
      <c r="FE49" s="12">
        <f t="shared" si="83"/>
        <v>0</v>
      </c>
      <c r="FF49" s="12">
        <f t="shared" si="84"/>
        <v>0</v>
      </c>
      <c r="FG49" s="12">
        <f t="shared" si="85"/>
        <v>0</v>
      </c>
      <c r="FH49" s="12"/>
      <c r="FI49" s="12">
        <f t="shared" si="27"/>
        <v>0</v>
      </c>
      <c r="FJ49" s="12">
        <f t="shared" si="86"/>
        <v>0</v>
      </c>
      <c r="FK49" s="12">
        <f t="shared" si="87"/>
        <v>0</v>
      </c>
      <c r="FL49" s="12">
        <f t="shared" si="88"/>
        <v>0</v>
      </c>
      <c r="FM49" s="12"/>
      <c r="FN49" s="12">
        <f t="shared" si="31"/>
        <v>0</v>
      </c>
      <c r="FO49" s="12">
        <f t="shared" si="89"/>
        <v>0</v>
      </c>
      <c r="FP49" s="12">
        <f t="shared" si="90"/>
        <v>0</v>
      </c>
      <c r="FQ49" s="12">
        <f t="shared" si="91"/>
        <v>0</v>
      </c>
      <c r="FR49" s="12"/>
      <c r="FS49" s="12">
        <f t="shared" si="35"/>
        <v>0</v>
      </c>
      <c r="FT49" s="12">
        <f t="shared" si="92"/>
        <v>0</v>
      </c>
      <c r="FU49" s="12">
        <f t="shared" si="93"/>
        <v>0</v>
      </c>
      <c r="FV49" s="12">
        <f t="shared" si="94"/>
        <v>0</v>
      </c>
      <c r="FW49" s="12"/>
      <c r="FX49" s="12">
        <f t="shared" si="39"/>
        <v>0</v>
      </c>
      <c r="FY49" s="12">
        <f t="shared" si="95"/>
        <v>0</v>
      </c>
      <c r="FZ49" s="12">
        <f t="shared" si="96"/>
        <v>0</v>
      </c>
      <c r="GA49" s="12">
        <f t="shared" si="97"/>
        <v>0</v>
      </c>
      <c r="GB49" s="12"/>
      <c r="GC49" s="12">
        <f t="shared" si="43"/>
        <v>0</v>
      </c>
      <c r="GD49" s="12">
        <f t="shared" si="98"/>
        <v>0</v>
      </c>
      <c r="GE49" s="12">
        <f t="shared" si="99"/>
        <v>0</v>
      </c>
      <c r="GF49" s="12">
        <f t="shared" si="100"/>
        <v>0</v>
      </c>
      <c r="GG49" s="12"/>
      <c r="GH49" s="12"/>
      <c r="GI49" s="12"/>
      <c r="GJ49" s="12"/>
      <c r="GK49" s="12"/>
      <c r="GL49" s="59">
        <f>+AVERAGE(AC49,BB49,BG49)</f>
        <v>18833333.333333332</v>
      </c>
      <c r="GM49" s="59">
        <f t="shared" si="105"/>
        <v>18833333.333333332</v>
      </c>
      <c r="GN49" s="60">
        <f>STDEVP(AC49,BB49,BG49)</f>
        <v>3009245.014211298</v>
      </c>
      <c r="GO49" s="63">
        <f t="shared" si="232"/>
        <v>0.15978292110856451</v>
      </c>
      <c r="GP49" s="64">
        <f>+MEDIAN(AC49,BB49,BG49)</f>
        <v>17500000</v>
      </c>
      <c r="GQ49" s="59">
        <f t="shared" ref="GQ49" si="259">GP49*$E49*$G49</f>
        <v>17500000</v>
      </c>
      <c r="GR49" s="62">
        <f t="shared" si="234"/>
        <v>3009245.014211298</v>
      </c>
      <c r="GS49" s="63">
        <f t="shared" si="235"/>
        <v>0.17195685795493132</v>
      </c>
      <c r="GT49" s="28" t="s">
        <v>178</v>
      </c>
    </row>
    <row r="50" spans="1:202" s="29" customFormat="1" ht="34">
      <c r="A50" s="88" t="s">
        <v>188</v>
      </c>
      <c r="B50" s="69">
        <v>48</v>
      </c>
      <c r="C50" s="69" t="s">
        <v>59</v>
      </c>
      <c r="D50" s="80" t="s">
        <v>87</v>
      </c>
      <c r="E50" s="79">
        <v>1</v>
      </c>
      <c r="F50" s="73" t="s">
        <v>14</v>
      </c>
      <c r="G50" s="74">
        <v>1</v>
      </c>
      <c r="H50" s="78" t="s">
        <v>97</v>
      </c>
      <c r="I50" s="13">
        <f>265675.033333333/1.19</f>
        <v>223256.3305322126</v>
      </c>
      <c r="J50" s="13">
        <f t="shared" si="184"/>
        <v>42418.702801120395</v>
      </c>
      <c r="K50" s="13">
        <f t="shared" si="185"/>
        <v>265675.03333333298</v>
      </c>
      <c r="L50" s="13">
        <f t="shared" si="186"/>
        <v>223256.3305322126</v>
      </c>
      <c r="M50" s="10">
        <f t="shared" si="187"/>
        <v>265675.03333333298</v>
      </c>
      <c r="N50" s="13"/>
      <c r="O50" s="17">
        <v>0</v>
      </c>
      <c r="P50" s="17">
        <v>0</v>
      </c>
      <c r="Q50" s="12">
        <v>0</v>
      </c>
      <c r="R50" s="17">
        <v>0</v>
      </c>
      <c r="S50" s="28"/>
      <c r="T50" s="12">
        <v>0</v>
      </c>
      <c r="U50" s="12">
        <v>0</v>
      </c>
      <c r="V50" s="12">
        <v>0</v>
      </c>
      <c r="W50" s="12">
        <v>0</v>
      </c>
      <c r="X50" s="28"/>
      <c r="Y50" s="12">
        <v>0</v>
      </c>
      <c r="Z50" s="12">
        <v>0</v>
      </c>
      <c r="AA50" s="12">
        <v>0</v>
      </c>
      <c r="AB50" s="12">
        <v>0</v>
      </c>
      <c r="AC50" s="45"/>
      <c r="AD50" s="12">
        <v>0</v>
      </c>
      <c r="AE50" s="12">
        <v>0</v>
      </c>
      <c r="AF50" s="12">
        <v>0</v>
      </c>
      <c r="AG50" s="12">
        <v>0</v>
      </c>
      <c r="AH50" s="12"/>
      <c r="AI50" s="12">
        <v>0</v>
      </c>
      <c r="AJ50" s="12">
        <v>0</v>
      </c>
      <c r="AK50" s="12">
        <v>0</v>
      </c>
      <c r="AL50" s="12">
        <v>0</v>
      </c>
      <c r="AM50" s="12"/>
      <c r="AN50" s="12">
        <v>0</v>
      </c>
      <c r="AO50" s="12">
        <v>0</v>
      </c>
      <c r="AP50" s="12">
        <v>0</v>
      </c>
      <c r="AQ50" s="12">
        <v>0</v>
      </c>
      <c r="AR50" s="12"/>
      <c r="AS50" s="12">
        <v>0</v>
      </c>
      <c r="AT50" s="12">
        <v>0</v>
      </c>
      <c r="AU50" s="12">
        <v>0</v>
      </c>
      <c r="AV50" s="12">
        <v>0</v>
      </c>
      <c r="AW50" s="12"/>
      <c r="AX50" s="12"/>
      <c r="AY50" s="12"/>
      <c r="AZ50" s="12"/>
      <c r="BA50" s="12"/>
      <c r="BB50" s="12"/>
      <c r="BC50" s="12">
        <v>0</v>
      </c>
      <c r="BD50" s="12">
        <v>0</v>
      </c>
      <c r="BE50" s="12">
        <v>0</v>
      </c>
      <c r="BF50" s="12">
        <v>0</v>
      </c>
      <c r="BG50" s="12"/>
      <c r="BH50" s="12">
        <v>0</v>
      </c>
      <c r="BI50" s="12">
        <v>0</v>
      </c>
      <c r="BJ50" s="12">
        <v>0</v>
      </c>
      <c r="BK50" s="12">
        <v>0</v>
      </c>
      <c r="BL50" s="12"/>
      <c r="BM50" s="12">
        <v>0</v>
      </c>
      <c r="BN50" s="12">
        <v>0</v>
      </c>
      <c r="BO50" s="12">
        <v>0</v>
      </c>
      <c r="BP50" s="12">
        <v>0</v>
      </c>
      <c r="BQ50" s="12"/>
      <c r="BR50" s="12">
        <v>0</v>
      </c>
      <c r="BS50" s="12">
        <v>0</v>
      </c>
      <c r="BT50" s="12">
        <v>0</v>
      </c>
      <c r="BU50" s="12">
        <v>0</v>
      </c>
      <c r="BV50" s="12"/>
      <c r="BW50" s="12"/>
      <c r="BX50" s="12"/>
      <c r="BY50" s="12"/>
      <c r="BZ50" s="12"/>
      <c r="CA50" s="12"/>
      <c r="CB50" s="12"/>
      <c r="CC50" s="12"/>
      <c r="CD50" s="12"/>
      <c r="CE50" s="12"/>
      <c r="CF50" s="12"/>
      <c r="CG50" s="12"/>
      <c r="CH50" s="12"/>
      <c r="CI50" s="12"/>
      <c r="CJ50" s="12"/>
      <c r="CK50" s="12"/>
      <c r="CL50" s="12"/>
      <c r="CM50" s="12"/>
      <c r="CN50" s="12"/>
      <c r="CO50" s="12"/>
      <c r="CP50" s="12"/>
      <c r="CQ50" s="12"/>
      <c r="CR50" s="12"/>
      <c r="CS50" s="12"/>
      <c r="CT50" s="12"/>
      <c r="CU50" s="12"/>
      <c r="CV50" s="12"/>
      <c r="CW50" s="12"/>
      <c r="CX50" s="12"/>
      <c r="CY50" s="12"/>
      <c r="CZ50" s="12"/>
      <c r="DA50" s="12"/>
      <c r="DB50" s="12"/>
      <c r="DC50" s="12"/>
      <c r="DD50" s="12"/>
      <c r="DE50" s="12"/>
      <c r="DF50" s="12">
        <f t="shared" si="160"/>
        <v>0</v>
      </c>
      <c r="DG50" s="12">
        <f t="shared" si="161"/>
        <v>0</v>
      </c>
      <c r="DH50" s="12">
        <f t="shared" si="162"/>
        <v>0</v>
      </c>
      <c r="DI50" s="12">
        <f t="shared" si="163"/>
        <v>0</v>
      </c>
      <c r="DJ50" s="12"/>
      <c r="DK50" s="12">
        <f t="shared" si="53"/>
        <v>0</v>
      </c>
      <c r="DL50" s="12">
        <f t="shared" si="164"/>
        <v>0</v>
      </c>
      <c r="DM50" s="12">
        <f t="shared" si="165"/>
        <v>0</v>
      </c>
      <c r="DN50" s="12">
        <f t="shared" si="166"/>
        <v>0</v>
      </c>
      <c r="DO50" s="12"/>
      <c r="DP50" s="12">
        <f t="shared" si="57"/>
        <v>0</v>
      </c>
      <c r="DQ50" s="12">
        <f t="shared" si="167"/>
        <v>0</v>
      </c>
      <c r="DR50" s="12">
        <f t="shared" si="168"/>
        <v>0</v>
      </c>
      <c r="DS50" s="12">
        <f t="shared" si="169"/>
        <v>0</v>
      </c>
      <c r="DT50" s="12"/>
      <c r="DU50" s="12">
        <f t="shared" si="61"/>
        <v>0</v>
      </c>
      <c r="DV50" s="12">
        <f t="shared" si="180"/>
        <v>0</v>
      </c>
      <c r="DW50" s="12">
        <f t="shared" si="181"/>
        <v>0</v>
      </c>
      <c r="DX50" s="12">
        <f t="shared" si="182"/>
        <v>0</v>
      </c>
      <c r="DY50" s="12"/>
      <c r="DZ50" s="12">
        <f t="shared" si="0"/>
        <v>0</v>
      </c>
      <c r="EA50" s="12">
        <f t="shared" si="65"/>
        <v>0</v>
      </c>
      <c r="EB50" s="12">
        <f t="shared" si="66"/>
        <v>0</v>
      </c>
      <c r="EC50" s="12">
        <f t="shared" si="67"/>
        <v>0</v>
      </c>
      <c r="ED50" s="12"/>
      <c r="EE50" s="12">
        <f t="shared" si="3"/>
        <v>0</v>
      </c>
      <c r="EF50" s="12">
        <f t="shared" si="68"/>
        <v>0</v>
      </c>
      <c r="EG50" s="12">
        <f t="shared" si="69"/>
        <v>0</v>
      </c>
      <c r="EH50" s="12">
        <f t="shared" si="70"/>
        <v>0</v>
      </c>
      <c r="EI50" s="12"/>
      <c r="EJ50" s="12">
        <f t="shared" si="7"/>
        <v>0</v>
      </c>
      <c r="EK50" s="12">
        <f t="shared" si="71"/>
        <v>0</v>
      </c>
      <c r="EL50" s="12">
        <f t="shared" si="72"/>
        <v>0</v>
      </c>
      <c r="EM50" s="12">
        <f t="shared" si="73"/>
        <v>0</v>
      </c>
      <c r="EN50" s="12"/>
      <c r="EO50" s="12">
        <f t="shared" si="11"/>
        <v>0</v>
      </c>
      <c r="EP50" s="12">
        <f t="shared" si="74"/>
        <v>0</v>
      </c>
      <c r="EQ50" s="12">
        <f t="shared" si="75"/>
        <v>0</v>
      </c>
      <c r="ER50" s="12">
        <f t="shared" si="76"/>
        <v>0</v>
      </c>
      <c r="ES50" s="12"/>
      <c r="ET50" s="12">
        <f t="shared" si="15"/>
        <v>0</v>
      </c>
      <c r="EU50" s="12">
        <f t="shared" si="77"/>
        <v>0</v>
      </c>
      <c r="EV50" s="12">
        <f t="shared" si="78"/>
        <v>0</v>
      </c>
      <c r="EW50" s="12">
        <f t="shared" si="79"/>
        <v>0</v>
      </c>
      <c r="EX50" s="12"/>
      <c r="EY50" s="12">
        <f t="shared" si="19"/>
        <v>0</v>
      </c>
      <c r="EZ50" s="12">
        <f t="shared" si="80"/>
        <v>0</v>
      </c>
      <c r="FA50" s="12">
        <f t="shared" si="81"/>
        <v>0</v>
      </c>
      <c r="FB50" s="12">
        <f t="shared" si="82"/>
        <v>0</v>
      </c>
      <c r="FC50" s="12"/>
      <c r="FD50" s="12">
        <f t="shared" si="23"/>
        <v>0</v>
      </c>
      <c r="FE50" s="12">
        <f t="shared" si="83"/>
        <v>0</v>
      </c>
      <c r="FF50" s="12">
        <f t="shared" si="84"/>
        <v>0</v>
      </c>
      <c r="FG50" s="12">
        <f t="shared" si="85"/>
        <v>0</v>
      </c>
      <c r="FH50" s="12"/>
      <c r="FI50" s="12">
        <f t="shared" si="27"/>
        <v>0</v>
      </c>
      <c r="FJ50" s="12">
        <f t="shared" si="86"/>
        <v>0</v>
      </c>
      <c r="FK50" s="12">
        <f t="shared" si="87"/>
        <v>0</v>
      </c>
      <c r="FL50" s="12">
        <f t="shared" si="88"/>
        <v>0</v>
      </c>
      <c r="FM50" s="12"/>
      <c r="FN50" s="12">
        <f t="shared" si="31"/>
        <v>0</v>
      </c>
      <c r="FO50" s="12">
        <f t="shared" si="89"/>
        <v>0</v>
      </c>
      <c r="FP50" s="12">
        <f t="shared" si="90"/>
        <v>0</v>
      </c>
      <c r="FQ50" s="12">
        <f t="shared" si="91"/>
        <v>0</v>
      </c>
      <c r="FR50" s="12"/>
      <c r="FS50" s="12">
        <f t="shared" si="35"/>
        <v>0</v>
      </c>
      <c r="FT50" s="12">
        <f t="shared" si="92"/>
        <v>0</v>
      </c>
      <c r="FU50" s="12">
        <f t="shared" si="93"/>
        <v>0</v>
      </c>
      <c r="FV50" s="12">
        <f t="shared" si="94"/>
        <v>0</v>
      </c>
      <c r="FW50" s="12"/>
      <c r="FX50" s="12">
        <f t="shared" si="39"/>
        <v>0</v>
      </c>
      <c r="FY50" s="12">
        <f t="shared" si="95"/>
        <v>0</v>
      </c>
      <c r="FZ50" s="12">
        <f t="shared" si="96"/>
        <v>0</v>
      </c>
      <c r="GA50" s="12">
        <f t="shared" si="97"/>
        <v>0</v>
      </c>
      <c r="GB50" s="12"/>
      <c r="GC50" s="12">
        <f t="shared" si="43"/>
        <v>0</v>
      </c>
      <c r="GD50" s="12">
        <f t="shared" si="98"/>
        <v>0</v>
      </c>
      <c r="GE50" s="12">
        <f t="shared" si="99"/>
        <v>0</v>
      </c>
      <c r="GF50" s="12">
        <f t="shared" si="100"/>
        <v>0</v>
      </c>
      <c r="GG50" s="12"/>
      <c r="GH50" s="12"/>
      <c r="GI50" s="12"/>
      <c r="GJ50" s="12"/>
      <c r="GK50" s="12"/>
      <c r="GL50" s="59">
        <f>+I50</f>
        <v>223256.3305322126</v>
      </c>
      <c r="GM50" s="59">
        <f t="shared" si="105"/>
        <v>223256.3305322126</v>
      </c>
      <c r="GN50" s="60">
        <f>STDEVP(AB50,W50,R50)</f>
        <v>0</v>
      </c>
      <c r="GO50" s="63"/>
      <c r="GP50" s="64">
        <f>+I50</f>
        <v>223256.3305322126</v>
      </c>
      <c r="GQ50" s="62">
        <f>+GP50*$E50*$G50</f>
        <v>223256.3305322126</v>
      </c>
      <c r="GR50" s="62">
        <f>STDEVP(V50,AA50,AF50)</f>
        <v>0</v>
      </c>
      <c r="GS50" s="63"/>
      <c r="GT50" s="28" t="s">
        <v>121</v>
      </c>
    </row>
    <row r="51" spans="1:202" s="29" customFormat="1" ht="34">
      <c r="A51" s="88" t="s">
        <v>188</v>
      </c>
      <c r="B51" s="69">
        <v>49</v>
      </c>
      <c r="C51" s="69" t="s">
        <v>60</v>
      </c>
      <c r="D51" s="80" t="s">
        <v>88</v>
      </c>
      <c r="E51" s="79">
        <v>1</v>
      </c>
      <c r="F51" s="73" t="s">
        <v>14</v>
      </c>
      <c r="G51" s="74">
        <v>1</v>
      </c>
      <c r="H51" s="78" t="s">
        <v>115</v>
      </c>
      <c r="I51" s="13">
        <f>5635001/1.19</f>
        <v>4735294.9579831939</v>
      </c>
      <c r="J51" s="13">
        <f t="shared" si="184"/>
        <v>899706.0420168069</v>
      </c>
      <c r="K51" s="13">
        <f t="shared" si="185"/>
        <v>5635001.0000000009</v>
      </c>
      <c r="L51" s="13">
        <f t="shared" si="186"/>
        <v>4735294.9579831939</v>
      </c>
      <c r="M51" s="10">
        <f t="shared" si="187"/>
        <v>5635001.0000000009</v>
      </c>
      <c r="N51" s="13"/>
      <c r="O51" s="17">
        <v>0</v>
      </c>
      <c r="P51" s="17">
        <v>0</v>
      </c>
      <c r="Q51" s="12">
        <v>0</v>
      </c>
      <c r="R51" s="17">
        <v>0</v>
      </c>
      <c r="S51" s="28"/>
      <c r="T51" s="12">
        <v>0</v>
      </c>
      <c r="U51" s="12">
        <v>0</v>
      </c>
      <c r="V51" s="12">
        <v>0</v>
      </c>
      <c r="W51" s="12">
        <v>0</v>
      </c>
      <c r="X51" s="28"/>
      <c r="Y51" s="12">
        <v>0</v>
      </c>
      <c r="Z51" s="12">
        <v>0</v>
      </c>
      <c r="AA51" s="12">
        <v>0</v>
      </c>
      <c r="AB51" s="12">
        <v>0</v>
      </c>
      <c r="AC51" s="45"/>
      <c r="AD51" s="12">
        <v>0</v>
      </c>
      <c r="AE51" s="12">
        <v>0</v>
      </c>
      <c r="AF51" s="12">
        <v>0</v>
      </c>
      <c r="AG51" s="12">
        <v>0</v>
      </c>
      <c r="AH51" s="12"/>
      <c r="AI51" s="12">
        <v>0</v>
      </c>
      <c r="AJ51" s="12">
        <v>0</v>
      </c>
      <c r="AK51" s="12">
        <v>0</v>
      </c>
      <c r="AL51" s="12">
        <v>0</v>
      </c>
      <c r="AM51" s="12"/>
      <c r="AN51" s="12">
        <v>0</v>
      </c>
      <c r="AO51" s="12">
        <v>0</v>
      </c>
      <c r="AP51" s="12">
        <v>0</v>
      </c>
      <c r="AQ51" s="12">
        <v>0</v>
      </c>
      <c r="AR51" s="12"/>
      <c r="AS51" s="12">
        <v>0</v>
      </c>
      <c r="AT51" s="12">
        <v>0</v>
      </c>
      <c r="AU51" s="12">
        <v>0</v>
      </c>
      <c r="AV51" s="12">
        <v>0</v>
      </c>
      <c r="AW51" s="12"/>
      <c r="AX51" s="12"/>
      <c r="AY51" s="12"/>
      <c r="AZ51" s="12"/>
      <c r="BA51" s="12"/>
      <c r="BB51" s="12"/>
      <c r="BC51" s="12">
        <v>0</v>
      </c>
      <c r="BD51" s="12">
        <v>0</v>
      </c>
      <c r="BE51" s="12">
        <v>0</v>
      </c>
      <c r="BF51" s="12">
        <v>0</v>
      </c>
      <c r="BG51" s="12"/>
      <c r="BH51" s="12">
        <v>0</v>
      </c>
      <c r="BI51" s="12">
        <v>0</v>
      </c>
      <c r="BJ51" s="12">
        <v>0</v>
      </c>
      <c r="BK51" s="12">
        <v>0</v>
      </c>
      <c r="BL51" s="12"/>
      <c r="BM51" s="12">
        <v>0</v>
      </c>
      <c r="BN51" s="12">
        <v>0</v>
      </c>
      <c r="BO51" s="12">
        <v>0</v>
      </c>
      <c r="BP51" s="12">
        <v>0</v>
      </c>
      <c r="BQ51" s="12"/>
      <c r="BR51" s="12">
        <v>0</v>
      </c>
      <c r="BS51" s="12">
        <v>0</v>
      </c>
      <c r="BT51" s="12">
        <v>0</v>
      </c>
      <c r="BU51" s="12">
        <v>0</v>
      </c>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f t="shared" si="160"/>
        <v>0</v>
      </c>
      <c r="DG51" s="12">
        <f t="shared" si="161"/>
        <v>0</v>
      </c>
      <c r="DH51" s="12">
        <f t="shared" si="162"/>
        <v>0</v>
      </c>
      <c r="DI51" s="12">
        <f t="shared" si="163"/>
        <v>0</v>
      </c>
      <c r="DJ51" s="12"/>
      <c r="DK51" s="12">
        <f t="shared" si="53"/>
        <v>0</v>
      </c>
      <c r="DL51" s="12">
        <f t="shared" si="164"/>
        <v>0</v>
      </c>
      <c r="DM51" s="12">
        <f t="shared" si="165"/>
        <v>0</v>
      </c>
      <c r="DN51" s="12">
        <f t="shared" si="166"/>
        <v>0</v>
      </c>
      <c r="DO51" s="12"/>
      <c r="DP51" s="12">
        <f t="shared" si="57"/>
        <v>0</v>
      </c>
      <c r="DQ51" s="12">
        <f t="shared" si="167"/>
        <v>0</v>
      </c>
      <c r="DR51" s="12">
        <f t="shared" si="168"/>
        <v>0</v>
      </c>
      <c r="DS51" s="12">
        <f t="shared" si="169"/>
        <v>0</v>
      </c>
      <c r="DT51" s="12"/>
      <c r="DU51" s="12">
        <f t="shared" si="61"/>
        <v>0</v>
      </c>
      <c r="DV51" s="12">
        <f t="shared" si="180"/>
        <v>0</v>
      </c>
      <c r="DW51" s="12">
        <f t="shared" si="181"/>
        <v>0</v>
      </c>
      <c r="DX51" s="12">
        <f t="shared" si="182"/>
        <v>0</v>
      </c>
      <c r="DY51" s="12"/>
      <c r="DZ51" s="12">
        <f t="shared" si="0"/>
        <v>0</v>
      </c>
      <c r="EA51" s="12">
        <f t="shared" si="65"/>
        <v>0</v>
      </c>
      <c r="EB51" s="12">
        <f t="shared" si="66"/>
        <v>0</v>
      </c>
      <c r="EC51" s="12">
        <f t="shared" si="67"/>
        <v>0</v>
      </c>
      <c r="ED51" s="12"/>
      <c r="EE51" s="12">
        <f t="shared" si="3"/>
        <v>0</v>
      </c>
      <c r="EF51" s="12">
        <f t="shared" si="68"/>
        <v>0</v>
      </c>
      <c r="EG51" s="12">
        <f t="shared" si="69"/>
        <v>0</v>
      </c>
      <c r="EH51" s="12">
        <f t="shared" si="70"/>
        <v>0</v>
      </c>
      <c r="EI51" s="12"/>
      <c r="EJ51" s="12">
        <f t="shared" si="7"/>
        <v>0</v>
      </c>
      <c r="EK51" s="12">
        <f t="shared" si="71"/>
        <v>0</v>
      </c>
      <c r="EL51" s="12">
        <f t="shared" si="72"/>
        <v>0</v>
      </c>
      <c r="EM51" s="12">
        <f t="shared" si="73"/>
        <v>0</v>
      </c>
      <c r="EN51" s="12"/>
      <c r="EO51" s="12">
        <f t="shared" si="11"/>
        <v>0</v>
      </c>
      <c r="EP51" s="12">
        <f t="shared" si="74"/>
        <v>0</v>
      </c>
      <c r="EQ51" s="12">
        <f t="shared" si="75"/>
        <v>0</v>
      </c>
      <c r="ER51" s="12">
        <f t="shared" si="76"/>
        <v>0</v>
      </c>
      <c r="ES51" s="12"/>
      <c r="ET51" s="12">
        <f t="shared" si="15"/>
        <v>0</v>
      </c>
      <c r="EU51" s="12">
        <f t="shared" si="77"/>
        <v>0</v>
      </c>
      <c r="EV51" s="12">
        <f t="shared" si="78"/>
        <v>0</v>
      </c>
      <c r="EW51" s="12">
        <f t="shared" si="79"/>
        <v>0</v>
      </c>
      <c r="EX51" s="12"/>
      <c r="EY51" s="12">
        <f t="shared" si="19"/>
        <v>0</v>
      </c>
      <c r="EZ51" s="12">
        <f t="shared" si="80"/>
        <v>0</v>
      </c>
      <c r="FA51" s="12">
        <f t="shared" si="81"/>
        <v>0</v>
      </c>
      <c r="FB51" s="12">
        <f t="shared" si="82"/>
        <v>0</v>
      </c>
      <c r="FC51" s="12"/>
      <c r="FD51" s="12">
        <f t="shared" si="23"/>
        <v>0</v>
      </c>
      <c r="FE51" s="12">
        <f t="shared" si="83"/>
        <v>0</v>
      </c>
      <c r="FF51" s="12">
        <f t="shared" si="84"/>
        <v>0</v>
      </c>
      <c r="FG51" s="12">
        <f t="shared" si="85"/>
        <v>0</v>
      </c>
      <c r="FH51" s="12"/>
      <c r="FI51" s="12">
        <f t="shared" si="27"/>
        <v>0</v>
      </c>
      <c r="FJ51" s="12">
        <f t="shared" si="86"/>
        <v>0</v>
      </c>
      <c r="FK51" s="12">
        <f t="shared" si="87"/>
        <v>0</v>
      </c>
      <c r="FL51" s="12">
        <f t="shared" si="88"/>
        <v>0</v>
      </c>
      <c r="FM51" s="12"/>
      <c r="FN51" s="12">
        <f t="shared" si="31"/>
        <v>0</v>
      </c>
      <c r="FO51" s="12">
        <f t="shared" si="89"/>
        <v>0</v>
      </c>
      <c r="FP51" s="12">
        <f t="shared" si="90"/>
        <v>0</v>
      </c>
      <c r="FQ51" s="12">
        <f t="shared" si="91"/>
        <v>0</v>
      </c>
      <c r="FR51" s="12"/>
      <c r="FS51" s="12">
        <f t="shared" si="35"/>
        <v>0</v>
      </c>
      <c r="FT51" s="12">
        <f t="shared" si="92"/>
        <v>0</v>
      </c>
      <c r="FU51" s="12">
        <f t="shared" si="93"/>
        <v>0</v>
      </c>
      <c r="FV51" s="12">
        <f t="shared" si="94"/>
        <v>0</v>
      </c>
      <c r="FW51" s="12"/>
      <c r="FX51" s="12">
        <f t="shared" si="39"/>
        <v>0</v>
      </c>
      <c r="FY51" s="12">
        <f t="shared" si="95"/>
        <v>0</v>
      </c>
      <c r="FZ51" s="12">
        <f t="shared" si="96"/>
        <v>0</v>
      </c>
      <c r="GA51" s="12">
        <f t="shared" si="97"/>
        <v>0</v>
      </c>
      <c r="GB51" s="12"/>
      <c r="GC51" s="12">
        <f t="shared" si="43"/>
        <v>0</v>
      </c>
      <c r="GD51" s="12">
        <f t="shared" si="98"/>
        <v>0</v>
      </c>
      <c r="GE51" s="12">
        <f t="shared" si="99"/>
        <v>0</v>
      </c>
      <c r="GF51" s="12">
        <f t="shared" si="100"/>
        <v>0</v>
      </c>
      <c r="GG51" s="12"/>
      <c r="GH51" s="12"/>
      <c r="GI51" s="12"/>
      <c r="GJ51" s="12"/>
      <c r="GK51" s="12"/>
      <c r="GL51" s="59">
        <f>+I51</f>
        <v>4735294.9579831939</v>
      </c>
      <c r="GM51" s="59">
        <f t="shared" si="105"/>
        <v>4735294.9579831939</v>
      </c>
      <c r="GN51" s="60">
        <f>STDEVP(AB51,W51,R51)</f>
        <v>0</v>
      </c>
      <c r="GO51" s="63"/>
      <c r="GP51" s="64">
        <f>+I51</f>
        <v>4735294.9579831939</v>
      </c>
      <c r="GQ51" s="62">
        <f>+GP51*$E51*$G51</f>
        <v>4735294.9579831939</v>
      </c>
      <c r="GR51" s="62">
        <f>STDEVP(V51,AA51,AF51)</f>
        <v>0</v>
      </c>
      <c r="GS51" s="63"/>
      <c r="GT51" s="28" t="s">
        <v>121</v>
      </c>
    </row>
    <row r="52" spans="1:202" s="29" customFormat="1" ht="34">
      <c r="A52" s="88" t="s">
        <v>188</v>
      </c>
      <c r="B52" s="69">
        <v>50</v>
      </c>
      <c r="C52" s="69" t="s">
        <v>61</v>
      </c>
      <c r="D52" s="80" t="s">
        <v>89</v>
      </c>
      <c r="E52" s="79">
        <v>10</v>
      </c>
      <c r="F52" s="73" t="s">
        <v>14</v>
      </c>
      <c r="G52" s="74">
        <v>1</v>
      </c>
      <c r="H52" s="78" t="s">
        <v>97</v>
      </c>
      <c r="I52" s="13">
        <f>51333.3333333333/1.19</f>
        <v>43137.254901960761</v>
      </c>
      <c r="J52" s="13">
        <f t="shared" si="184"/>
        <v>8196.0784313725453</v>
      </c>
      <c r="K52" s="13">
        <f t="shared" si="185"/>
        <v>51333.333333333307</v>
      </c>
      <c r="L52" s="13">
        <f t="shared" si="186"/>
        <v>431372.5490196076</v>
      </c>
      <c r="M52" s="10">
        <f t="shared" si="187"/>
        <v>513333.33333333308</v>
      </c>
      <c r="N52" s="13"/>
      <c r="O52" s="17">
        <v>0</v>
      </c>
      <c r="P52" s="17">
        <v>0</v>
      </c>
      <c r="Q52" s="12">
        <v>0</v>
      </c>
      <c r="R52" s="17">
        <v>0</v>
      </c>
      <c r="S52" s="28"/>
      <c r="T52" s="12">
        <v>0</v>
      </c>
      <c r="U52" s="12">
        <v>0</v>
      </c>
      <c r="V52" s="12">
        <v>0</v>
      </c>
      <c r="W52" s="12">
        <v>0</v>
      </c>
      <c r="X52" s="28"/>
      <c r="Y52" s="12">
        <v>0</v>
      </c>
      <c r="Z52" s="12">
        <v>0</v>
      </c>
      <c r="AA52" s="12">
        <v>0</v>
      </c>
      <c r="AB52" s="12">
        <v>0</v>
      </c>
      <c r="AC52" s="12"/>
      <c r="AD52" s="12">
        <v>0</v>
      </c>
      <c r="AE52" s="12">
        <v>0</v>
      </c>
      <c r="AF52" s="12">
        <v>0</v>
      </c>
      <c r="AG52" s="12">
        <v>0</v>
      </c>
      <c r="AH52" s="12"/>
      <c r="AI52" s="12">
        <v>0</v>
      </c>
      <c r="AJ52" s="12">
        <v>0</v>
      </c>
      <c r="AK52" s="12">
        <v>0</v>
      </c>
      <c r="AL52" s="12">
        <v>0</v>
      </c>
      <c r="AM52" s="12"/>
      <c r="AN52" s="12">
        <v>0</v>
      </c>
      <c r="AO52" s="12">
        <v>0</v>
      </c>
      <c r="AP52" s="12">
        <v>0</v>
      </c>
      <c r="AQ52" s="12">
        <v>0</v>
      </c>
      <c r="AR52" s="12"/>
      <c r="AS52" s="12">
        <v>0</v>
      </c>
      <c r="AT52" s="12">
        <v>0</v>
      </c>
      <c r="AU52" s="12">
        <v>0</v>
      </c>
      <c r="AV52" s="12">
        <v>0</v>
      </c>
      <c r="AW52" s="12"/>
      <c r="AX52" s="12"/>
      <c r="AY52" s="12"/>
      <c r="AZ52" s="12"/>
      <c r="BA52" s="12"/>
      <c r="BB52" s="12"/>
      <c r="BC52" s="12">
        <v>0</v>
      </c>
      <c r="BD52" s="12">
        <v>0</v>
      </c>
      <c r="BE52" s="12">
        <v>0</v>
      </c>
      <c r="BF52" s="12">
        <v>0</v>
      </c>
      <c r="BG52" s="12"/>
      <c r="BH52" s="12">
        <v>0</v>
      </c>
      <c r="BI52" s="12">
        <v>0</v>
      </c>
      <c r="BJ52" s="12">
        <v>0</v>
      </c>
      <c r="BK52" s="12">
        <v>0</v>
      </c>
      <c r="BL52" s="12"/>
      <c r="BM52" s="12">
        <v>0</v>
      </c>
      <c r="BN52" s="12">
        <v>0</v>
      </c>
      <c r="BO52" s="12">
        <v>0</v>
      </c>
      <c r="BP52" s="12">
        <v>0</v>
      </c>
      <c r="BQ52" s="12"/>
      <c r="BR52" s="12">
        <v>0</v>
      </c>
      <c r="BS52" s="12">
        <v>0</v>
      </c>
      <c r="BT52" s="12">
        <v>0</v>
      </c>
      <c r="BU52" s="12">
        <v>0</v>
      </c>
      <c r="BV52" s="12"/>
      <c r="BW52" s="12"/>
      <c r="BX52" s="12"/>
      <c r="BY52" s="12"/>
      <c r="BZ52" s="12"/>
      <c r="CA52" s="12"/>
      <c r="CB52" s="12"/>
      <c r="CC52" s="12"/>
      <c r="CD52" s="12"/>
      <c r="CE52" s="12"/>
      <c r="CF52" s="12"/>
      <c r="CG52" s="12"/>
      <c r="CH52" s="12"/>
      <c r="CI52" s="12"/>
      <c r="CJ52" s="12"/>
      <c r="CK52" s="12"/>
      <c r="CL52" s="12"/>
      <c r="CM52" s="12"/>
      <c r="CN52" s="12"/>
      <c r="CO52" s="12"/>
      <c r="CP52" s="12"/>
      <c r="CQ52" s="12"/>
      <c r="CR52" s="12"/>
      <c r="CS52" s="12"/>
      <c r="CT52" s="12"/>
      <c r="CU52" s="12"/>
      <c r="CV52" s="12"/>
      <c r="CW52" s="12"/>
      <c r="CX52" s="12"/>
      <c r="CY52" s="12"/>
      <c r="CZ52" s="12"/>
      <c r="DA52" s="12"/>
      <c r="DB52" s="12"/>
      <c r="DC52" s="12"/>
      <c r="DD52" s="12"/>
      <c r="DE52" s="12"/>
      <c r="DF52" s="12">
        <f t="shared" si="160"/>
        <v>0</v>
      </c>
      <c r="DG52" s="12">
        <f t="shared" si="161"/>
        <v>0</v>
      </c>
      <c r="DH52" s="12">
        <f t="shared" si="162"/>
        <v>0</v>
      </c>
      <c r="DI52" s="12">
        <f t="shared" si="163"/>
        <v>0</v>
      </c>
      <c r="DJ52" s="12"/>
      <c r="DK52" s="12">
        <f t="shared" si="53"/>
        <v>0</v>
      </c>
      <c r="DL52" s="12">
        <f t="shared" si="164"/>
        <v>0</v>
      </c>
      <c r="DM52" s="12">
        <f t="shared" si="165"/>
        <v>0</v>
      </c>
      <c r="DN52" s="12">
        <f t="shared" si="166"/>
        <v>0</v>
      </c>
      <c r="DO52" s="12"/>
      <c r="DP52" s="12">
        <f t="shared" si="57"/>
        <v>0</v>
      </c>
      <c r="DQ52" s="12">
        <f t="shared" si="167"/>
        <v>0</v>
      </c>
      <c r="DR52" s="12">
        <f t="shared" si="168"/>
        <v>0</v>
      </c>
      <c r="DS52" s="12">
        <f t="shared" si="169"/>
        <v>0</v>
      </c>
      <c r="DT52" s="12"/>
      <c r="DU52" s="12">
        <f t="shared" si="61"/>
        <v>0</v>
      </c>
      <c r="DV52" s="12">
        <f t="shared" si="180"/>
        <v>0</v>
      </c>
      <c r="DW52" s="12">
        <f t="shared" si="181"/>
        <v>0</v>
      </c>
      <c r="DX52" s="12">
        <f t="shared" si="182"/>
        <v>0</v>
      </c>
      <c r="DY52" s="12"/>
      <c r="DZ52" s="12">
        <f t="shared" si="0"/>
        <v>0</v>
      </c>
      <c r="EA52" s="12">
        <f t="shared" si="65"/>
        <v>0</v>
      </c>
      <c r="EB52" s="12">
        <f t="shared" si="66"/>
        <v>0</v>
      </c>
      <c r="EC52" s="12">
        <f t="shared" si="67"/>
        <v>0</v>
      </c>
      <c r="ED52" s="12"/>
      <c r="EE52" s="12">
        <f t="shared" si="3"/>
        <v>0</v>
      </c>
      <c r="EF52" s="12">
        <f t="shared" si="68"/>
        <v>0</v>
      </c>
      <c r="EG52" s="12">
        <f t="shared" si="69"/>
        <v>0</v>
      </c>
      <c r="EH52" s="12">
        <f t="shared" si="70"/>
        <v>0</v>
      </c>
      <c r="EI52" s="12"/>
      <c r="EJ52" s="12">
        <f t="shared" si="7"/>
        <v>0</v>
      </c>
      <c r="EK52" s="12">
        <f t="shared" si="71"/>
        <v>0</v>
      </c>
      <c r="EL52" s="12">
        <f t="shared" si="72"/>
        <v>0</v>
      </c>
      <c r="EM52" s="12">
        <f t="shared" si="73"/>
        <v>0</v>
      </c>
      <c r="EN52" s="12"/>
      <c r="EO52" s="12">
        <f t="shared" si="11"/>
        <v>0</v>
      </c>
      <c r="EP52" s="12">
        <f t="shared" si="74"/>
        <v>0</v>
      </c>
      <c r="EQ52" s="12">
        <f t="shared" si="75"/>
        <v>0</v>
      </c>
      <c r="ER52" s="12">
        <f t="shared" si="76"/>
        <v>0</v>
      </c>
      <c r="ES52" s="12"/>
      <c r="ET52" s="12">
        <f t="shared" si="15"/>
        <v>0</v>
      </c>
      <c r="EU52" s="12">
        <f t="shared" si="77"/>
        <v>0</v>
      </c>
      <c r="EV52" s="12">
        <f t="shared" si="78"/>
        <v>0</v>
      </c>
      <c r="EW52" s="12">
        <f t="shared" si="79"/>
        <v>0</v>
      </c>
      <c r="EX52" s="12"/>
      <c r="EY52" s="12">
        <f t="shared" si="19"/>
        <v>0</v>
      </c>
      <c r="EZ52" s="12">
        <f t="shared" si="80"/>
        <v>0</v>
      </c>
      <c r="FA52" s="12">
        <f t="shared" si="81"/>
        <v>0</v>
      </c>
      <c r="FB52" s="12">
        <f t="shared" si="82"/>
        <v>0</v>
      </c>
      <c r="FC52" s="12"/>
      <c r="FD52" s="12">
        <f t="shared" si="23"/>
        <v>0</v>
      </c>
      <c r="FE52" s="12">
        <f t="shared" si="83"/>
        <v>0</v>
      </c>
      <c r="FF52" s="12">
        <f t="shared" si="84"/>
        <v>0</v>
      </c>
      <c r="FG52" s="12">
        <f t="shared" si="85"/>
        <v>0</v>
      </c>
      <c r="FH52" s="12"/>
      <c r="FI52" s="12">
        <f t="shared" si="27"/>
        <v>0</v>
      </c>
      <c r="FJ52" s="12">
        <f t="shared" si="86"/>
        <v>0</v>
      </c>
      <c r="FK52" s="12">
        <f t="shared" si="87"/>
        <v>0</v>
      </c>
      <c r="FL52" s="12">
        <f t="shared" si="88"/>
        <v>0</v>
      </c>
      <c r="FM52" s="12"/>
      <c r="FN52" s="12">
        <f t="shared" si="31"/>
        <v>0</v>
      </c>
      <c r="FO52" s="12">
        <f t="shared" si="89"/>
        <v>0</v>
      </c>
      <c r="FP52" s="12">
        <f t="shared" si="90"/>
        <v>0</v>
      </c>
      <c r="FQ52" s="12">
        <f t="shared" si="91"/>
        <v>0</v>
      </c>
      <c r="FR52" s="12"/>
      <c r="FS52" s="12">
        <f t="shared" si="35"/>
        <v>0</v>
      </c>
      <c r="FT52" s="12">
        <f t="shared" si="92"/>
        <v>0</v>
      </c>
      <c r="FU52" s="12">
        <f t="shared" si="93"/>
        <v>0</v>
      </c>
      <c r="FV52" s="12">
        <f t="shared" si="94"/>
        <v>0</v>
      </c>
      <c r="FW52" s="12"/>
      <c r="FX52" s="12">
        <f t="shared" si="39"/>
        <v>0</v>
      </c>
      <c r="FY52" s="12">
        <f t="shared" si="95"/>
        <v>0</v>
      </c>
      <c r="FZ52" s="12">
        <f t="shared" si="96"/>
        <v>0</v>
      </c>
      <c r="GA52" s="12">
        <f t="shared" si="97"/>
        <v>0</v>
      </c>
      <c r="GB52" s="12"/>
      <c r="GC52" s="12">
        <f t="shared" si="43"/>
        <v>0</v>
      </c>
      <c r="GD52" s="12">
        <f t="shared" si="98"/>
        <v>0</v>
      </c>
      <c r="GE52" s="12">
        <f t="shared" si="99"/>
        <v>0</v>
      </c>
      <c r="GF52" s="12">
        <f t="shared" si="100"/>
        <v>0</v>
      </c>
      <c r="GG52" s="12"/>
      <c r="GH52" s="12"/>
      <c r="GI52" s="12"/>
      <c r="GJ52" s="12"/>
      <c r="GK52" s="12"/>
      <c r="GL52" s="59">
        <f>+I52</f>
        <v>43137.254901960761</v>
      </c>
      <c r="GM52" s="59">
        <f t="shared" si="105"/>
        <v>431372.5490196076</v>
      </c>
      <c r="GN52" s="60">
        <f>STDEVP(AB52,W52,R52)</f>
        <v>0</v>
      </c>
      <c r="GO52" s="63"/>
      <c r="GP52" s="64">
        <f>+I52</f>
        <v>43137.254901960761</v>
      </c>
      <c r="GQ52" s="62">
        <f>+GP52*$E52*$G52</f>
        <v>431372.5490196076</v>
      </c>
      <c r="GR52" s="62">
        <f>STDEVP(V52,AA52,AF52)</f>
        <v>0</v>
      </c>
      <c r="GS52" s="63"/>
      <c r="GT52" s="28" t="s">
        <v>121</v>
      </c>
    </row>
    <row r="53" spans="1:202" s="29" customFormat="1" ht="34">
      <c r="A53" s="88" t="s">
        <v>188</v>
      </c>
      <c r="B53" s="69">
        <v>51</v>
      </c>
      <c r="C53" s="69" t="s">
        <v>62</v>
      </c>
      <c r="D53" s="80" t="s">
        <v>90</v>
      </c>
      <c r="E53" s="79">
        <v>1</v>
      </c>
      <c r="F53" s="73" t="s">
        <v>14</v>
      </c>
      <c r="G53" s="74">
        <v>1</v>
      </c>
      <c r="H53" s="78" t="s">
        <v>97</v>
      </c>
      <c r="I53" s="13">
        <f>163900.033333333/1.19</f>
        <v>137731.12044817899</v>
      </c>
      <c r="J53" s="13">
        <f t="shared" si="184"/>
        <v>26168.912885154008</v>
      </c>
      <c r="K53" s="13">
        <f t="shared" si="185"/>
        <v>163900.03333333301</v>
      </c>
      <c r="L53" s="13">
        <f t="shared" si="186"/>
        <v>137731.12044817899</v>
      </c>
      <c r="M53" s="10">
        <f t="shared" si="187"/>
        <v>163900.03333333301</v>
      </c>
      <c r="N53" s="13"/>
      <c r="O53" s="17">
        <v>0</v>
      </c>
      <c r="P53" s="17">
        <v>0</v>
      </c>
      <c r="Q53" s="12">
        <v>0</v>
      </c>
      <c r="R53" s="17">
        <v>0</v>
      </c>
      <c r="S53" s="28"/>
      <c r="T53" s="12">
        <v>0</v>
      </c>
      <c r="U53" s="12">
        <v>0</v>
      </c>
      <c r="V53" s="12">
        <v>0</v>
      </c>
      <c r="W53" s="12">
        <v>0</v>
      </c>
      <c r="X53" s="28"/>
      <c r="Y53" s="12">
        <v>0</v>
      </c>
      <c r="Z53" s="12">
        <v>0</v>
      </c>
      <c r="AA53" s="12">
        <v>0</v>
      </c>
      <c r="AB53" s="12">
        <v>0</v>
      </c>
      <c r="AC53" s="12"/>
      <c r="AD53" s="12">
        <v>0</v>
      </c>
      <c r="AE53" s="12">
        <v>0</v>
      </c>
      <c r="AF53" s="12">
        <v>0</v>
      </c>
      <c r="AG53" s="12">
        <v>0</v>
      </c>
      <c r="AH53" s="12"/>
      <c r="AI53" s="12">
        <v>0</v>
      </c>
      <c r="AJ53" s="12">
        <v>0</v>
      </c>
      <c r="AK53" s="12">
        <v>0</v>
      </c>
      <c r="AL53" s="12">
        <v>0</v>
      </c>
      <c r="AM53" s="12"/>
      <c r="AN53" s="12">
        <v>0</v>
      </c>
      <c r="AO53" s="12">
        <v>0</v>
      </c>
      <c r="AP53" s="12">
        <v>0</v>
      </c>
      <c r="AQ53" s="12">
        <v>0</v>
      </c>
      <c r="AR53" s="12"/>
      <c r="AS53" s="12">
        <v>0</v>
      </c>
      <c r="AT53" s="12">
        <v>0</v>
      </c>
      <c r="AU53" s="12">
        <v>0</v>
      </c>
      <c r="AV53" s="12">
        <v>0</v>
      </c>
      <c r="AW53" s="12"/>
      <c r="AX53" s="12"/>
      <c r="AY53" s="12"/>
      <c r="AZ53" s="12"/>
      <c r="BA53" s="12"/>
      <c r="BB53" s="12"/>
      <c r="BC53" s="12">
        <v>0</v>
      </c>
      <c r="BD53" s="12">
        <v>0</v>
      </c>
      <c r="BE53" s="12">
        <v>0</v>
      </c>
      <c r="BF53" s="12">
        <v>0</v>
      </c>
      <c r="BG53" s="12"/>
      <c r="BH53" s="12">
        <v>0</v>
      </c>
      <c r="BI53" s="12">
        <v>0</v>
      </c>
      <c r="BJ53" s="12">
        <v>0</v>
      </c>
      <c r="BK53" s="12">
        <v>0</v>
      </c>
      <c r="BL53" s="12"/>
      <c r="BM53" s="12">
        <v>0</v>
      </c>
      <c r="BN53" s="12">
        <v>0</v>
      </c>
      <c r="BO53" s="12">
        <v>0</v>
      </c>
      <c r="BP53" s="12">
        <v>0</v>
      </c>
      <c r="BQ53" s="12"/>
      <c r="BR53" s="12">
        <v>0</v>
      </c>
      <c r="BS53" s="12">
        <v>0</v>
      </c>
      <c r="BT53" s="12">
        <v>0</v>
      </c>
      <c r="BU53" s="12">
        <v>0</v>
      </c>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f t="shared" si="160"/>
        <v>0</v>
      </c>
      <c r="DG53" s="12">
        <f t="shared" si="161"/>
        <v>0</v>
      </c>
      <c r="DH53" s="12">
        <f t="shared" si="162"/>
        <v>0</v>
      </c>
      <c r="DI53" s="12">
        <f t="shared" si="163"/>
        <v>0</v>
      </c>
      <c r="DJ53" s="12"/>
      <c r="DK53" s="12">
        <f t="shared" si="53"/>
        <v>0</v>
      </c>
      <c r="DL53" s="12">
        <f t="shared" si="164"/>
        <v>0</v>
      </c>
      <c r="DM53" s="12">
        <f t="shared" si="165"/>
        <v>0</v>
      </c>
      <c r="DN53" s="12">
        <f t="shared" si="166"/>
        <v>0</v>
      </c>
      <c r="DO53" s="12"/>
      <c r="DP53" s="12">
        <f t="shared" si="57"/>
        <v>0</v>
      </c>
      <c r="DQ53" s="12">
        <f t="shared" si="167"/>
        <v>0</v>
      </c>
      <c r="DR53" s="12">
        <f t="shared" si="168"/>
        <v>0</v>
      </c>
      <c r="DS53" s="12">
        <f t="shared" si="169"/>
        <v>0</v>
      </c>
      <c r="DT53" s="12"/>
      <c r="DU53" s="12">
        <f t="shared" si="61"/>
        <v>0</v>
      </c>
      <c r="DV53" s="12">
        <f t="shared" si="180"/>
        <v>0</v>
      </c>
      <c r="DW53" s="12">
        <f t="shared" si="181"/>
        <v>0</v>
      </c>
      <c r="DX53" s="12">
        <f t="shared" si="182"/>
        <v>0</v>
      </c>
      <c r="DY53" s="12"/>
      <c r="DZ53" s="12">
        <f t="shared" si="0"/>
        <v>0</v>
      </c>
      <c r="EA53" s="12">
        <f t="shared" si="65"/>
        <v>0</v>
      </c>
      <c r="EB53" s="12">
        <f t="shared" si="66"/>
        <v>0</v>
      </c>
      <c r="EC53" s="12">
        <f t="shared" si="67"/>
        <v>0</v>
      </c>
      <c r="ED53" s="12"/>
      <c r="EE53" s="12">
        <f t="shared" si="3"/>
        <v>0</v>
      </c>
      <c r="EF53" s="12">
        <f t="shared" si="68"/>
        <v>0</v>
      </c>
      <c r="EG53" s="12">
        <f t="shared" si="69"/>
        <v>0</v>
      </c>
      <c r="EH53" s="12">
        <f t="shared" si="70"/>
        <v>0</v>
      </c>
      <c r="EI53" s="12"/>
      <c r="EJ53" s="12">
        <f t="shared" si="7"/>
        <v>0</v>
      </c>
      <c r="EK53" s="12">
        <f t="shared" si="71"/>
        <v>0</v>
      </c>
      <c r="EL53" s="12">
        <f t="shared" si="72"/>
        <v>0</v>
      </c>
      <c r="EM53" s="12">
        <f t="shared" si="73"/>
        <v>0</v>
      </c>
      <c r="EN53" s="12"/>
      <c r="EO53" s="12">
        <f t="shared" si="11"/>
        <v>0</v>
      </c>
      <c r="EP53" s="12">
        <f t="shared" si="74"/>
        <v>0</v>
      </c>
      <c r="EQ53" s="12">
        <f t="shared" si="75"/>
        <v>0</v>
      </c>
      <c r="ER53" s="12">
        <f t="shared" si="76"/>
        <v>0</v>
      </c>
      <c r="ES53" s="12"/>
      <c r="ET53" s="12">
        <f t="shared" si="15"/>
        <v>0</v>
      </c>
      <c r="EU53" s="12">
        <f t="shared" si="77"/>
        <v>0</v>
      </c>
      <c r="EV53" s="12">
        <f t="shared" si="78"/>
        <v>0</v>
      </c>
      <c r="EW53" s="12">
        <f t="shared" si="79"/>
        <v>0</v>
      </c>
      <c r="EX53" s="12"/>
      <c r="EY53" s="12">
        <f t="shared" si="19"/>
        <v>0</v>
      </c>
      <c r="EZ53" s="12">
        <f t="shared" si="80"/>
        <v>0</v>
      </c>
      <c r="FA53" s="12">
        <f t="shared" si="81"/>
        <v>0</v>
      </c>
      <c r="FB53" s="12">
        <f t="shared" si="82"/>
        <v>0</v>
      </c>
      <c r="FC53" s="12"/>
      <c r="FD53" s="12">
        <f t="shared" si="23"/>
        <v>0</v>
      </c>
      <c r="FE53" s="12">
        <f t="shared" si="83"/>
        <v>0</v>
      </c>
      <c r="FF53" s="12">
        <f t="shared" si="84"/>
        <v>0</v>
      </c>
      <c r="FG53" s="12">
        <f t="shared" si="85"/>
        <v>0</v>
      </c>
      <c r="FH53" s="12"/>
      <c r="FI53" s="12">
        <f t="shared" si="27"/>
        <v>0</v>
      </c>
      <c r="FJ53" s="12">
        <f t="shared" si="86"/>
        <v>0</v>
      </c>
      <c r="FK53" s="12">
        <f t="shared" si="87"/>
        <v>0</v>
      </c>
      <c r="FL53" s="12">
        <f t="shared" si="88"/>
        <v>0</v>
      </c>
      <c r="FM53" s="12"/>
      <c r="FN53" s="12">
        <f t="shared" si="31"/>
        <v>0</v>
      </c>
      <c r="FO53" s="12">
        <f t="shared" si="89"/>
        <v>0</v>
      </c>
      <c r="FP53" s="12">
        <f t="shared" si="90"/>
        <v>0</v>
      </c>
      <c r="FQ53" s="12">
        <f t="shared" si="91"/>
        <v>0</v>
      </c>
      <c r="FR53" s="12"/>
      <c r="FS53" s="12">
        <f t="shared" si="35"/>
        <v>0</v>
      </c>
      <c r="FT53" s="12">
        <f t="shared" si="92"/>
        <v>0</v>
      </c>
      <c r="FU53" s="12">
        <f t="shared" si="93"/>
        <v>0</v>
      </c>
      <c r="FV53" s="12">
        <f t="shared" si="94"/>
        <v>0</v>
      </c>
      <c r="FW53" s="12"/>
      <c r="FX53" s="12">
        <f t="shared" si="39"/>
        <v>0</v>
      </c>
      <c r="FY53" s="12">
        <f t="shared" si="95"/>
        <v>0</v>
      </c>
      <c r="FZ53" s="12">
        <f t="shared" si="96"/>
        <v>0</v>
      </c>
      <c r="GA53" s="12">
        <f t="shared" si="97"/>
        <v>0</v>
      </c>
      <c r="GB53" s="12"/>
      <c r="GC53" s="12">
        <f t="shared" si="43"/>
        <v>0</v>
      </c>
      <c r="GD53" s="12">
        <f t="shared" si="98"/>
        <v>0</v>
      </c>
      <c r="GE53" s="12">
        <f t="shared" si="99"/>
        <v>0</v>
      </c>
      <c r="GF53" s="12">
        <f t="shared" si="100"/>
        <v>0</v>
      </c>
      <c r="GG53" s="12"/>
      <c r="GH53" s="12"/>
      <c r="GI53" s="12"/>
      <c r="GJ53" s="12"/>
      <c r="GK53" s="12"/>
      <c r="GL53" s="59">
        <f>+I53</f>
        <v>137731.12044817899</v>
      </c>
      <c r="GM53" s="59">
        <f t="shared" si="105"/>
        <v>137731.12044817899</v>
      </c>
      <c r="GN53" s="60">
        <f>STDEVP(AB53,W53,R53)</f>
        <v>0</v>
      </c>
      <c r="GO53" s="63"/>
      <c r="GP53" s="64">
        <f>+I53</f>
        <v>137731.12044817899</v>
      </c>
      <c r="GQ53" s="62">
        <f>+GP53*$E53*$G53</f>
        <v>137731.12044817899</v>
      </c>
      <c r="GR53" s="62">
        <f>STDEVP(V53,AA53,AF53)</f>
        <v>0</v>
      </c>
      <c r="GS53" s="63"/>
      <c r="GT53" s="28" t="s">
        <v>121</v>
      </c>
    </row>
    <row r="54" spans="1:202" s="29" customFormat="1" ht="34">
      <c r="A54" s="88" t="s">
        <v>188</v>
      </c>
      <c r="B54" s="69">
        <v>52</v>
      </c>
      <c r="C54" s="69" t="s">
        <v>63</v>
      </c>
      <c r="D54" s="80" t="s">
        <v>91</v>
      </c>
      <c r="E54" s="79">
        <v>1</v>
      </c>
      <c r="F54" s="73" t="s">
        <v>14</v>
      </c>
      <c r="G54" s="78">
        <v>1</v>
      </c>
      <c r="H54" s="78" t="s">
        <v>97</v>
      </c>
      <c r="I54" s="20">
        <f>116666.7/1.19</f>
        <v>98039.243697478989</v>
      </c>
      <c r="J54" s="20">
        <f t="shared" si="184"/>
        <v>18627.456302521008</v>
      </c>
      <c r="K54" s="20">
        <f t="shared" si="185"/>
        <v>116666.7</v>
      </c>
      <c r="L54" s="20">
        <f t="shared" si="186"/>
        <v>98039.243697478989</v>
      </c>
      <c r="M54" s="20">
        <f t="shared" si="187"/>
        <v>116666.7</v>
      </c>
      <c r="N54" s="13"/>
      <c r="O54" s="17">
        <v>0</v>
      </c>
      <c r="P54" s="17">
        <v>0</v>
      </c>
      <c r="Q54" s="12">
        <v>0</v>
      </c>
      <c r="R54" s="17">
        <v>0</v>
      </c>
      <c r="S54" s="28"/>
      <c r="T54" s="12">
        <v>0</v>
      </c>
      <c r="U54" s="12">
        <v>0</v>
      </c>
      <c r="V54" s="12">
        <v>0</v>
      </c>
      <c r="W54" s="12">
        <v>0</v>
      </c>
      <c r="X54" s="28"/>
      <c r="Y54" s="12">
        <v>0</v>
      </c>
      <c r="Z54" s="12">
        <v>0</v>
      </c>
      <c r="AA54" s="12">
        <v>0</v>
      </c>
      <c r="AB54" s="12">
        <v>0</v>
      </c>
      <c r="AC54" s="12"/>
      <c r="AD54" s="12">
        <v>0</v>
      </c>
      <c r="AE54" s="12">
        <v>0</v>
      </c>
      <c r="AF54" s="12">
        <v>0</v>
      </c>
      <c r="AG54" s="12">
        <v>0</v>
      </c>
      <c r="AH54" s="12"/>
      <c r="AI54" s="12">
        <v>0</v>
      </c>
      <c r="AJ54" s="12">
        <v>0</v>
      </c>
      <c r="AK54" s="12">
        <v>0</v>
      </c>
      <c r="AL54" s="12">
        <v>0</v>
      </c>
      <c r="AM54" s="12"/>
      <c r="AN54" s="12">
        <v>0</v>
      </c>
      <c r="AO54" s="12">
        <v>0</v>
      </c>
      <c r="AP54" s="12">
        <v>0</v>
      </c>
      <c r="AQ54" s="12">
        <v>0</v>
      </c>
      <c r="AR54" s="12"/>
      <c r="AS54" s="12">
        <v>0</v>
      </c>
      <c r="AT54" s="12">
        <v>0</v>
      </c>
      <c r="AU54" s="12">
        <v>0</v>
      </c>
      <c r="AV54" s="12">
        <v>0</v>
      </c>
      <c r="AW54" s="12"/>
      <c r="AX54" s="12"/>
      <c r="AY54" s="12"/>
      <c r="AZ54" s="12"/>
      <c r="BA54" s="12"/>
      <c r="BB54" s="12"/>
      <c r="BC54" s="12">
        <v>0</v>
      </c>
      <c r="BD54" s="12">
        <v>0</v>
      </c>
      <c r="BE54" s="12">
        <v>0</v>
      </c>
      <c r="BF54" s="12">
        <v>0</v>
      </c>
      <c r="BG54" s="12"/>
      <c r="BH54" s="12">
        <v>0</v>
      </c>
      <c r="BI54" s="12">
        <v>0</v>
      </c>
      <c r="BJ54" s="12">
        <v>0</v>
      </c>
      <c r="BK54" s="12">
        <v>0</v>
      </c>
      <c r="BL54" s="12"/>
      <c r="BM54" s="12">
        <v>0</v>
      </c>
      <c r="BN54" s="12">
        <v>0</v>
      </c>
      <c r="BO54" s="12">
        <v>0</v>
      </c>
      <c r="BP54" s="12">
        <v>0</v>
      </c>
      <c r="BQ54" s="12"/>
      <c r="BR54" s="12">
        <v>0</v>
      </c>
      <c r="BS54" s="12">
        <v>0</v>
      </c>
      <c r="BT54" s="12">
        <v>0</v>
      </c>
      <c r="BU54" s="12">
        <v>0</v>
      </c>
      <c r="BV54" s="12"/>
      <c r="BW54" s="12"/>
      <c r="BX54" s="12"/>
      <c r="BY54" s="12"/>
      <c r="BZ54" s="12"/>
      <c r="CA54" s="12"/>
      <c r="CB54" s="12"/>
      <c r="CC54" s="12"/>
      <c r="CD54" s="12"/>
      <c r="CE54" s="12"/>
      <c r="CF54" s="12"/>
      <c r="CG54" s="12"/>
      <c r="CH54" s="12"/>
      <c r="CI54" s="12"/>
      <c r="CJ54" s="12"/>
      <c r="CK54" s="12"/>
      <c r="CL54" s="12"/>
      <c r="CM54" s="12"/>
      <c r="CN54" s="12"/>
      <c r="CO54" s="12"/>
      <c r="CP54" s="12"/>
      <c r="CQ54" s="12"/>
      <c r="CR54" s="12"/>
      <c r="CS54" s="12"/>
      <c r="CT54" s="12"/>
      <c r="CU54" s="12"/>
      <c r="CV54" s="12"/>
      <c r="CW54" s="12"/>
      <c r="CX54" s="12"/>
      <c r="CY54" s="12"/>
      <c r="CZ54" s="12"/>
      <c r="DA54" s="12"/>
      <c r="DB54" s="12"/>
      <c r="DC54" s="12"/>
      <c r="DD54" s="12"/>
      <c r="DE54" s="12"/>
      <c r="DF54" s="12">
        <f t="shared" si="160"/>
        <v>0</v>
      </c>
      <c r="DG54" s="12">
        <f t="shared" si="161"/>
        <v>0</v>
      </c>
      <c r="DH54" s="12">
        <f t="shared" si="162"/>
        <v>0</v>
      </c>
      <c r="DI54" s="12">
        <f t="shared" si="163"/>
        <v>0</v>
      </c>
      <c r="DJ54" s="12"/>
      <c r="DK54" s="12">
        <f t="shared" si="53"/>
        <v>0</v>
      </c>
      <c r="DL54" s="12">
        <f t="shared" si="164"/>
        <v>0</v>
      </c>
      <c r="DM54" s="12">
        <f t="shared" si="165"/>
        <v>0</v>
      </c>
      <c r="DN54" s="12">
        <f t="shared" si="166"/>
        <v>0</v>
      </c>
      <c r="DO54" s="12"/>
      <c r="DP54" s="12">
        <f t="shared" si="57"/>
        <v>0</v>
      </c>
      <c r="DQ54" s="12">
        <f t="shared" si="167"/>
        <v>0</v>
      </c>
      <c r="DR54" s="12">
        <f t="shared" si="168"/>
        <v>0</v>
      </c>
      <c r="DS54" s="12">
        <f t="shared" si="169"/>
        <v>0</v>
      </c>
      <c r="DT54" s="12"/>
      <c r="DU54" s="12">
        <f t="shared" si="61"/>
        <v>0</v>
      </c>
      <c r="DV54" s="12">
        <f t="shared" si="180"/>
        <v>0</v>
      </c>
      <c r="DW54" s="12">
        <f t="shared" si="181"/>
        <v>0</v>
      </c>
      <c r="DX54" s="12">
        <f t="shared" si="182"/>
        <v>0</v>
      </c>
      <c r="DY54" s="12"/>
      <c r="DZ54" s="12">
        <f t="shared" si="0"/>
        <v>0</v>
      </c>
      <c r="EA54" s="12">
        <f t="shared" si="65"/>
        <v>0</v>
      </c>
      <c r="EB54" s="12">
        <f t="shared" si="66"/>
        <v>0</v>
      </c>
      <c r="EC54" s="12">
        <f t="shared" si="67"/>
        <v>0</v>
      </c>
      <c r="ED54" s="12"/>
      <c r="EE54" s="12">
        <f t="shared" si="3"/>
        <v>0</v>
      </c>
      <c r="EF54" s="12">
        <f t="shared" si="68"/>
        <v>0</v>
      </c>
      <c r="EG54" s="12">
        <f t="shared" si="69"/>
        <v>0</v>
      </c>
      <c r="EH54" s="12">
        <f t="shared" si="70"/>
        <v>0</v>
      </c>
      <c r="EI54" s="12"/>
      <c r="EJ54" s="12">
        <f t="shared" si="7"/>
        <v>0</v>
      </c>
      <c r="EK54" s="12">
        <f t="shared" si="71"/>
        <v>0</v>
      </c>
      <c r="EL54" s="12">
        <f t="shared" si="72"/>
        <v>0</v>
      </c>
      <c r="EM54" s="12">
        <f t="shared" si="73"/>
        <v>0</v>
      </c>
      <c r="EN54" s="12"/>
      <c r="EO54" s="12">
        <f t="shared" si="11"/>
        <v>0</v>
      </c>
      <c r="EP54" s="12">
        <f t="shared" si="74"/>
        <v>0</v>
      </c>
      <c r="EQ54" s="12">
        <f t="shared" si="75"/>
        <v>0</v>
      </c>
      <c r="ER54" s="12">
        <f t="shared" si="76"/>
        <v>0</v>
      </c>
      <c r="ES54" s="12"/>
      <c r="ET54" s="12">
        <f t="shared" si="15"/>
        <v>0</v>
      </c>
      <c r="EU54" s="12">
        <f t="shared" si="77"/>
        <v>0</v>
      </c>
      <c r="EV54" s="12">
        <f t="shared" si="78"/>
        <v>0</v>
      </c>
      <c r="EW54" s="12">
        <f t="shared" si="79"/>
        <v>0</v>
      </c>
      <c r="EX54" s="12"/>
      <c r="EY54" s="12">
        <f t="shared" si="19"/>
        <v>0</v>
      </c>
      <c r="EZ54" s="12">
        <f t="shared" si="80"/>
        <v>0</v>
      </c>
      <c r="FA54" s="12">
        <f t="shared" si="81"/>
        <v>0</v>
      </c>
      <c r="FB54" s="12">
        <f t="shared" si="82"/>
        <v>0</v>
      </c>
      <c r="FC54" s="12"/>
      <c r="FD54" s="12">
        <f t="shared" si="23"/>
        <v>0</v>
      </c>
      <c r="FE54" s="12">
        <f t="shared" si="83"/>
        <v>0</v>
      </c>
      <c r="FF54" s="12">
        <f t="shared" si="84"/>
        <v>0</v>
      </c>
      <c r="FG54" s="12">
        <f t="shared" si="85"/>
        <v>0</v>
      </c>
      <c r="FH54" s="12"/>
      <c r="FI54" s="12">
        <f t="shared" si="27"/>
        <v>0</v>
      </c>
      <c r="FJ54" s="12">
        <f t="shared" si="86"/>
        <v>0</v>
      </c>
      <c r="FK54" s="12">
        <f t="shared" si="87"/>
        <v>0</v>
      </c>
      <c r="FL54" s="12">
        <f t="shared" si="88"/>
        <v>0</v>
      </c>
      <c r="FM54" s="12"/>
      <c r="FN54" s="12">
        <f t="shared" si="31"/>
        <v>0</v>
      </c>
      <c r="FO54" s="12">
        <f t="shared" si="89"/>
        <v>0</v>
      </c>
      <c r="FP54" s="12">
        <f t="shared" si="90"/>
        <v>0</v>
      </c>
      <c r="FQ54" s="12">
        <f t="shared" si="91"/>
        <v>0</v>
      </c>
      <c r="FR54" s="12"/>
      <c r="FS54" s="12">
        <f t="shared" si="35"/>
        <v>0</v>
      </c>
      <c r="FT54" s="12">
        <f t="shared" si="92"/>
        <v>0</v>
      </c>
      <c r="FU54" s="12">
        <f t="shared" si="93"/>
        <v>0</v>
      </c>
      <c r="FV54" s="12">
        <f t="shared" si="94"/>
        <v>0</v>
      </c>
      <c r="FW54" s="12"/>
      <c r="FX54" s="12">
        <f t="shared" si="39"/>
        <v>0</v>
      </c>
      <c r="FY54" s="12">
        <f t="shared" si="95"/>
        <v>0</v>
      </c>
      <c r="FZ54" s="12">
        <f t="shared" si="96"/>
        <v>0</v>
      </c>
      <c r="GA54" s="12">
        <f t="shared" si="97"/>
        <v>0</v>
      </c>
      <c r="GB54" s="12"/>
      <c r="GC54" s="12">
        <f t="shared" si="43"/>
        <v>0</v>
      </c>
      <c r="GD54" s="12">
        <f t="shared" si="98"/>
        <v>0</v>
      </c>
      <c r="GE54" s="12">
        <f t="shared" si="99"/>
        <v>0</v>
      </c>
      <c r="GF54" s="12">
        <f t="shared" si="100"/>
        <v>0</v>
      </c>
      <c r="GG54" s="12"/>
      <c r="GH54" s="12"/>
      <c r="GI54" s="12"/>
      <c r="GJ54" s="12"/>
      <c r="GK54" s="12"/>
      <c r="GL54" s="59">
        <f>+I54</f>
        <v>98039.243697478989</v>
      </c>
      <c r="GM54" s="59">
        <f t="shared" si="105"/>
        <v>98039.243697478989</v>
      </c>
      <c r="GN54" s="60">
        <f>STDEVP(AB54,W54,R54)</f>
        <v>0</v>
      </c>
      <c r="GO54" s="63"/>
      <c r="GP54" s="64">
        <f>+I54</f>
        <v>98039.243697478989</v>
      </c>
      <c r="GQ54" s="62">
        <f>+GP54*$E54*$G54</f>
        <v>98039.243697478989</v>
      </c>
      <c r="GR54" s="62">
        <f>STDEVP(V54,AA54,AF54)</f>
        <v>0</v>
      </c>
      <c r="GS54" s="63"/>
      <c r="GT54" s="28" t="s">
        <v>121</v>
      </c>
    </row>
    <row r="55" spans="1:202" s="29" customFormat="1" ht="34">
      <c r="A55" s="88" t="s">
        <v>188</v>
      </c>
      <c r="B55" s="69">
        <v>53</v>
      </c>
      <c r="C55" s="69" t="s">
        <v>64</v>
      </c>
      <c r="D55" s="71" t="s">
        <v>92</v>
      </c>
      <c r="E55" s="79">
        <v>2</v>
      </c>
      <c r="F55" s="73" t="s">
        <v>14</v>
      </c>
      <c r="G55" s="78">
        <v>1</v>
      </c>
      <c r="H55" s="78" t="s">
        <v>97</v>
      </c>
      <c r="I55" s="13"/>
      <c r="J55" s="13">
        <f t="shared" si="184"/>
        <v>0</v>
      </c>
      <c r="K55" s="13">
        <f t="shared" si="185"/>
        <v>0</v>
      </c>
      <c r="L55" s="13">
        <f t="shared" si="186"/>
        <v>0</v>
      </c>
      <c r="M55" s="20">
        <f t="shared" si="187"/>
        <v>0</v>
      </c>
      <c r="N55" s="13"/>
      <c r="O55" s="12">
        <f>+N55*0.19</f>
        <v>0</v>
      </c>
      <c r="P55" s="12">
        <f>+N55+O55</f>
        <v>0</v>
      </c>
      <c r="Q55" s="12">
        <f>+N55*$E55*$G55</f>
        <v>0</v>
      </c>
      <c r="R55" s="12">
        <f>+P55*$E55*$G55</f>
        <v>0</v>
      </c>
      <c r="S55" s="28"/>
      <c r="T55" s="12">
        <f>+S55*0.19</f>
        <v>0</v>
      </c>
      <c r="U55" s="12">
        <f>+S55+T55</f>
        <v>0</v>
      </c>
      <c r="V55" s="12">
        <f>+S55*$E55*$G55</f>
        <v>0</v>
      </c>
      <c r="W55" s="12">
        <f>+U55*$E55*$G55</f>
        <v>0</v>
      </c>
      <c r="X55" s="28"/>
      <c r="Y55" s="12">
        <f>+X55*0.19</f>
        <v>0</v>
      </c>
      <c r="Z55" s="12">
        <f>+X55+Y55</f>
        <v>0</v>
      </c>
      <c r="AA55" s="12">
        <f>+X55*$E55*$G55</f>
        <v>0</v>
      </c>
      <c r="AB55" s="12">
        <f>+Z55*$E55*$G55</f>
        <v>0</v>
      </c>
      <c r="AC55" s="12"/>
      <c r="AD55" s="12">
        <f>+AC55*0.19</f>
        <v>0</v>
      </c>
      <c r="AE55" s="12">
        <f>+AC55+AD55</f>
        <v>0</v>
      </c>
      <c r="AF55" s="12">
        <f>+AC55*$E55*$G55</f>
        <v>0</v>
      </c>
      <c r="AG55" s="12">
        <f>+AE55*$E55*$G55</f>
        <v>0</v>
      </c>
      <c r="AH55" s="12"/>
      <c r="AI55" s="12">
        <f>+AH55*0.19</f>
        <v>0</v>
      </c>
      <c r="AJ55" s="12">
        <f>+AH55+AI55</f>
        <v>0</v>
      </c>
      <c r="AK55" s="12">
        <f>+AH55*$E55*$G55</f>
        <v>0</v>
      </c>
      <c r="AL55" s="12">
        <f>+AJ55*$E55*$G55</f>
        <v>0</v>
      </c>
      <c r="AM55" s="12"/>
      <c r="AN55" s="12">
        <f>+AM55*0.19</f>
        <v>0</v>
      </c>
      <c r="AO55" s="12">
        <f>+AM55+AN55</f>
        <v>0</v>
      </c>
      <c r="AP55" s="12">
        <f>+AM55*$E55*$G55</f>
        <v>0</v>
      </c>
      <c r="AQ55" s="12">
        <f>+AO55*$E55*$G55</f>
        <v>0</v>
      </c>
      <c r="AR55" s="12"/>
      <c r="AS55" s="12">
        <f>+AR55*0.19</f>
        <v>0</v>
      </c>
      <c r="AT55" s="12">
        <f>+AR55+AS55</f>
        <v>0</v>
      </c>
      <c r="AU55" s="12">
        <f>+AR55*$E55*$G55</f>
        <v>0</v>
      </c>
      <c r="AV55" s="12">
        <f>+AT55*$E55*$G55</f>
        <v>0</v>
      </c>
      <c r="AW55" s="12"/>
      <c r="AX55" s="12">
        <f>+AW55*0.19</f>
        <v>0</v>
      </c>
      <c r="AY55" s="12">
        <f>+AW55+AX55</f>
        <v>0</v>
      </c>
      <c r="AZ55" s="12">
        <f>+AW55*$E55*$G55</f>
        <v>0</v>
      </c>
      <c r="BA55" s="12">
        <f>+AY55*$E55*$G55</f>
        <v>0</v>
      </c>
      <c r="BB55" s="12"/>
      <c r="BC55" s="12">
        <v>0</v>
      </c>
      <c r="BD55" s="12">
        <v>0</v>
      </c>
      <c r="BE55" s="12">
        <v>0</v>
      </c>
      <c r="BF55" s="12">
        <v>0</v>
      </c>
      <c r="BG55" s="12"/>
      <c r="BH55" s="12">
        <v>0</v>
      </c>
      <c r="BI55" s="12">
        <v>0</v>
      </c>
      <c r="BJ55" s="12">
        <v>0</v>
      </c>
      <c r="BK55" s="12">
        <v>0</v>
      </c>
      <c r="BL55" s="12"/>
      <c r="BM55" s="12">
        <v>0</v>
      </c>
      <c r="BN55" s="12">
        <v>0</v>
      </c>
      <c r="BO55" s="12">
        <v>0</v>
      </c>
      <c r="BP55" s="12">
        <v>0</v>
      </c>
      <c r="BQ55" s="12"/>
      <c r="BR55" s="12">
        <v>0</v>
      </c>
      <c r="BS55" s="12">
        <v>0</v>
      </c>
      <c r="BT55" s="12">
        <v>0</v>
      </c>
      <c r="BU55" s="12">
        <v>0</v>
      </c>
      <c r="BV55" s="12"/>
      <c r="BW55" s="12"/>
      <c r="BX55" s="12"/>
      <c r="BY55" s="12"/>
      <c r="BZ55" s="12"/>
      <c r="CA55" s="12"/>
      <c r="CB55" s="12"/>
      <c r="CC55" s="12"/>
      <c r="CD55" s="12"/>
      <c r="CE55" s="12"/>
      <c r="CF55" s="12"/>
      <c r="CG55" s="12"/>
      <c r="CH55" s="12"/>
      <c r="CI55" s="12"/>
      <c r="CJ55" s="12"/>
      <c r="CK55" s="12"/>
      <c r="CL55" s="12"/>
      <c r="CM55" s="12"/>
      <c r="CN55" s="12"/>
      <c r="CO55" s="12"/>
      <c r="CP55" s="12"/>
      <c r="CQ55" s="12"/>
      <c r="CR55" s="12"/>
      <c r="CS55" s="12"/>
      <c r="CT55" s="12"/>
      <c r="CU55" s="12"/>
      <c r="CV55" s="12"/>
      <c r="CW55" s="12"/>
      <c r="CX55" s="12"/>
      <c r="CY55" s="12"/>
      <c r="CZ55" s="12"/>
      <c r="DA55" s="12"/>
      <c r="DB55" s="12"/>
      <c r="DC55" s="12"/>
      <c r="DD55" s="12"/>
      <c r="DE55" s="12"/>
      <c r="DF55" s="12">
        <f t="shared" si="160"/>
        <v>0</v>
      </c>
      <c r="DG55" s="12">
        <f t="shared" si="161"/>
        <v>0</v>
      </c>
      <c r="DH55" s="12">
        <f t="shared" si="162"/>
        <v>0</v>
      </c>
      <c r="DI55" s="12">
        <f t="shared" si="163"/>
        <v>0</v>
      </c>
      <c r="DJ55" s="12"/>
      <c r="DK55" s="12">
        <f t="shared" si="53"/>
        <v>0</v>
      </c>
      <c r="DL55" s="12">
        <f t="shared" si="164"/>
        <v>0</v>
      </c>
      <c r="DM55" s="12">
        <f t="shared" si="165"/>
        <v>0</v>
      </c>
      <c r="DN55" s="12">
        <f t="shared" si="166"/>
        <v>0</v>
      </c>
      <c r="DO55" s="12"/>
      <c r="DP55" s="12">
        <f t="shared" si="57"/>
        <v>0</v>
      </c>
      <c r="DQ55" s="12">
        <f t="shared" si="167"/>
        <v>0</v>
      </c>
      <c r="DR55" s="12">
        <f t="shared" si="168"/>
        <v>0</v>
      </c>
      <c r="DS55" s="12">
        <f t="shared" si="169"/>
        <v>0</v>
      </c>
      <c r="DT55" s="12"/>
      <c r="DU55" s="12">
        <f t="shared" si="61"/>
        <v>0</v>
      </c>
      <c r="DV55" s="12">
        <f t="shared" si="180"/>
        <v>0</v>
      </c>
      <c r="DW55" s="12">
        <f t="shared" si="181"/>
        <v>0</v>
      </c>
      <c r="DX55" s="12">
        <f t="shared" si="182"/>
        <v>0</v>
      </c>
      <c r="DY55" s="12"/>
      <c r="DZ55" s="12">
        <f t="shared" si="0"/>
        <v>0</v>
      </c>
      <c r="EA55" s="12">
        <f t="shared" si="65"/>
        <v>0</v>
      </c>
      <c r="EB55" s="12">
        <f t="shared" si="66"/>
        <v>0</v>
      </c>
      <c r="EC55" s="12">
        <f t="shared" si="67"/>
        <v>0</v>
      </c>
      <c r="ED55" s="12"/>
      <c r="EE55" s="12">
        <f t="shared" si="3"/>
        <v>0</v>
      </c>
      <c r="EF55" s="12">
        <f t="shared" si="68"/>
        <v>0</v>
      </c>
      <c r="EG55" s="12">
        <f t="shared" si="69"/>
        <v>0</v>
      </c>
      <c r="EH55" s="12">
        <f t="shared" si="70"/>
        <v>0</v>
      </c>
      <c r="EI55" s="12"/>
      <c r="EJ55" s="12">
        <f t="shared" si="7"/>
        <v>0</v>
      </c>
      <c r="EK55" s="12">
        <f t="shared" si="71"/>
        <v>0</v>
      </c>
      <c r="EL55" s="12">
        <f t="shared" si="72"/>
        <v>0</v>
      </c>
      <c r="EM55" s="12">
        <f t="shared" si="73"/>
        <v>0</v>
      </c>
      <c r="EN55" s="12"/>
      <c r="EO55" s="12">
        <f t="shared" si="11"/>
        <v>0</v>
      </c>
      <c r="EP55" s="12">
        <f t="shared" si="74"/>
        <v>0</v>
      </c>
      <c r="EQ55" s="12">
        <f t="shared" si="75"/>
        <v>0</v>
      </c>
      <c r="ER55" s="12">
        <f t="shared" si="76"/>
        <v>0</v>
      </c>
      <c r="ES55" s="17">
        <v>840336.13445378153</v>
      </c>
      <c r="ET55" s="12">
        <f t="shared" si="15"/>
        <v>159663.8655462185</v>
      </c>
      <c r="EU55" s="12">
        <f t="shared" si="77"/>
        <v>1000000</v>
      </c>
      <c r="EV55" s="12">
        <f t="shared" si="78"/>
        <v>1680672.2689075631</v>
      </c>
      <c r="EW55" s="12">
        <f t="shared" si="79"/>
        <v>2000000</v>
      </c>
      <c r="EX55" s="12">
        <v>1500000</v>
      </c>
      <c r="EY55" s="12">
        <f t="shared" si="19"/>
        <v>285000</v>
      </c>
      <c r="EZ55" s="12">
        <f t="shared" si="80"/>
        <v>1785000</v>
      </c>
      <c r="FA55" s="12">
        <f t="shared" si="81"/>
        <v>3000000</v>
      </c>
      <c r="FB55" s="12">
        <f t="shared" si="82"/>
        <v>3570000</v>
      </c>
      <c r="FC55" s="46">
        <v>2500000</v>
      </c>
      <c r="FD55" s="12">
        <f t="shared" si="23"/>
        <v>475000</v>
      </c>
      <c r="FE55" s="12">
        <f t="shared" si="83"/>
        <v>2975000</v>
      </c>
      <c r="FF55" s="12">
        <f t="shared" si="84"/>
        <v>5000000</v>
      </c>
      <c r="FG55" s="12">
        <f t="shared" si="85"/>
        <v>5950000</v>
      </c>
      <c r="FH55" s="12"/>
      <c r="FI55" s="12">
        <f t="shared" si="27"/>
        <v>0</v>
      </c>
      <c r="FJ55" s="12">
        <f t="shared" si="86"/>
        <v>0</v>
      </c>
      <c r="FK55" s="12">
        <f t="shared" si="87"/>
        <v>0</v>
      </c>
      <c r="FL55" s="12">
        <f t="shared" si="88"/>
        <v>0</v>
      </c>
      <c r="FM55" s="12"/>
      <c r="FN55" s="12">
        <f t="shared" si="31"/>
        <v>0</v>
      </c>
      <c r="FO55" s="12">
        <f t="shared" si="89"/>
        <v>0</v>
      </c>
      <c r="FP55" s="12">
        <f t="shared" si="90"/>
        <v>0</v>
      </c>
      <c r="FQ55" s="12">
        <f t="shared" si="91"/>
        <v>0</v>
      </c>
      <c r="FR55" s="12"/>
      <c r="FS55" s="12">
        <f t="shared" si="35"/>
        <v>0</v>
      </c>
      <c r="FT55" s="12">
        <f t="shared" si="92"/>
        <v>0</v>
      </c>
      <c r="FU55" s="12">
        <f t="shared" si="93"/>
        <v>0</v>
      </c>
      <c r="FV55" s="12">
        <f t="shared" si="94"/>
        <v>0</v>
      </c>
      <c r="FW55" s="12"/>
      <c r="FX55" s="12">
        <f t="shared" si="39"/>
        <v>0</v>
      </c>
      <c r="FY55" s="12">
        <f t="shared" si="95"/>
        <v>0</v>
      </c>
      <c r="FZ55" s="12">
        <f t="shared" si="96"/>
        <v>0</v>
      </c>
      <c r="GA55" s="12">
        <f t="shared" si="97"/>
        <v>0</v>
      </c>
      <c r="GB55" s="12"/>
      <c r="GC55" s="12">
        <f t="shared" si="43"/>
        <v>0</v>
      </c>
      <c r="GD55" s="12">
        <f t="shared" si="98"/>
        <v>0</v>
      </c>
      <c r="GE55" s="12">
        <f t="shared" si="99"/>
        <v>0</v>
      </c>
      <c r="GF55" s="12">
        <f t="shared" si="100"/>
        <v>0</v>
      </c>
      <c r="GG55" s="12"/>
      <c r="GH55" s="12"/>
      <c r="GI55" s="12"/>
      <c r="GJ55" s="12"/>
      <c r="GK55" s="12"/>
      <c r="GL55" s="59">
        <f>+AVERAGE(ES55,EX55,FC55)</f>
        <v>1613445.3781512603</v>
      </c>
      <c r="GM55" s="59">
        <f>GL55*$E55*$G55</f>
        <v>3226890.7563025206</v>
      </c>
      <c r="GN55" s="60">
        <f>+_xlfn.STDEV.P(ES55,EX55,FC55)</f>
        <v>682287.04957071505</v>
      </c>
      <c r="GO55" s="63">
        <f>+GN55/GL55</f>
        <v>0.42287582759851616</v>
      </c>
      <c r="GP55" s="64">
        <f>+MEDIAN(ES55,EX55,FC55)</f>
        <v>1500000</v>
      </c>
      <c r="GQ55" s="64">
        <f>GP55*$E55*$G55</f>
        <v>3000000</v>
      </c>
      <c r="GR55" s="62">
        <f>+GN55</f>
        <v>682287.04957071505</v>
      </c>
      <c r="GS55" s="63">
        <f>+GR55/GP55</f>
        <v>0.4548580330471434</v>
      </c>
      <c r="GT55" s="28" t="s">
        <v>175</v>
      </c>
    </row>
    <row r="56" spans="1:202" s="29" customFormat="1" ht="34">
      <c r="A56" s="88" t="s">
        <v>188</v>
      </c>
      <c r="B56" s="69">
        <v>54</v>
      </c>
      <c r="C56" s="69" t="s">
        <v>65</v>
      </c>
      <c r="D56" s="92" t="s">
        <v>93</v>
      </c>
      <c r="E56" s="79">
        <v>1</v>
      </c>
      <c r="F56" s="73" t="s">
        <v>14</v>
      </c>
      <c r="G56" s="78">
        <v>1</v>
      </c>
      <c r="H56" s="78" t="s">
        <v>97</v>
      </c>
      <c r="I56" s="13">
        <f>187833.366666667/1.19</f>
        <v>157843.16526610672</v>
      </c>
      <c r="J56" s="13">
        <f t="shared" si="184"/>
        <v>29990.201400560276</v>
      </c>
      <c r="K56" s="13">
        <f t="shared" si="185"/>
        <v>187833.36666666699</v>
      </c>
      <c r="L56" s="13">
        <f t="shared" si="186"/>
        <v>157843.16526610672</v>
      </c>
      <c r="M56" s="20">
        <f t="shared" si="187"/>
        <v>187833.36666666699</v>
      </c>
      <c r="N56" s="13"/>
      <c r="O56" s="17">
        <v>0</v>
      </c>
      <c r="P56" s="17">
        <v>0</v>
      </c>
      <c r="Q56" s="12">
        <v>0</v>
      </c>
      <c r="R56" s="17">
        <v>0</v>
      </c>
      <c r="S56" s="28"/>
      <c r="T56" s="12">
        <v>0</v>
      </c>
      <c r="U56" s="12">
        <v>0</v>
      </c>
      <c r="V56" s="12">
        <v>0</v>
      </c>
      <c r="W56" s="12">
        <v>0</v>
      </c>
      <c r="X56" s="28"/>
      <c r="Y56" s="12">
        <v>0</v>
      </c>
      <c r="Z56" s="12">
        <v>0</v>
      </c>
      <c r="AA56" s="12">
        <v>0</v>
      </c>
      <c r="AB56" s="12">
        <v>0</v>
      </c>
      <c r="AC56" s="12"/>
      <c r="AD56" s="12">
        <v>0</v>
      </c>
      <c r="AE56" s="12">
        <v>0</v>
      </c>
      <c r="AF56" s="12">
        <v>0</v>
      </c>
      <c r="AG56" s="12">
        <v>0</v>
      </c>
      <c r="AH56" s="12"/>
      <c r="AI56" s="12">
        <v>0</v>
      </c>
      <c r="AJ56" s="12">
        <v>0</v>
      </c>
      <c r="AK56" s="12">
        <v>0</v>
      </c>
      <c r="AL56" s="12">
        <v>0</v>
      </c>
      <c r="AM56" s="12"/>
      <c r="AN56" s="12">
        <v>0</v>
      </c>
      <c r="AO56" s="12">
        <v>0</v>
      </c>
      <c r="AP56" s="12">
        <v>0</v>
      </c>
      <c r="AQ56" s="12">
        <v>0</v>
      </c>
      <c r="AR56" s="12"/>
      <c r="AS56" s="12">
        <v>0</v>
      </c>
      <c r="AT56" s="12">
        <v>0</v>
      </c>
      <c r="AU56" s="12">
        <v>0</v>
      </c>
      <c r="AV56" s="12">
        <v>0</v>
      </c>
      <c r="AW56" s="12"/>
      <c r="AX56" s="12"/>
      <c r="AY56" s="12"/>
      <c r="AZ56" s="12"/>
      <c r="BA56" s="12"/>
      <c r="BB56" s="12"/>
      <c r="BC56" s="12">
        <v>0</v>
      </c>
      <c r="BD56" s="12">
        <v>0</v>
      </c>
      <c r="BE56" s="12">
        <v>0</v>
      </c>
      <c r="BF56" s="12">
        <v>0</v>
      </c>
      <c r="BG56" s="12"/>
      <c r="BH56" s="12">
        <v>0</v>
      </c>
      <c r="BI56" s="12">
        <v>0</v>
      </c>
      <c r="BJ56" s="12">
        <v>0</v>
      </c>
      <c r="BK56" s="12">
        <v>0</v>
      </c>
      <c r="BL56" s="12"/>
      <c r="BM56" s="12">
        <v>0</v>
      </c>
      <c r="BN56" s="12">
        <v>0</v>
      </c>
      <c r="BO56" s="12">
        <v>0</v>
      </c>
      <c r="BP56" s="12">
        <v>0</v>
      </c>
      <c r="BQ56" s="12"/>
      <c r="BR56" s="12">
        <v>0</v>
      </c>
      <c r="BS56" s="12">
        <v>0</v>
      </c>
      <c r="BT56" s="12">
        <v>0</v>
      </c>
      <c r="BU56" s="12">
        <v>0</v>
      </c>
      <c r="BV56" s="12"/>
      <c r="BW56" s="12"/>
      <c r="BX56" s="12"/>
      <c r="BY56" s="12"/>
      <c r="BZ56" s="12"/>
      <c r="CA56" s="12"/>
      <c r="CB56" s="12"/>
      <c r="CC56" s="12"/>
      <c r="CD56" s="12"/>
      <c r="CE56" s="12"/>
      <c r="CF56" s="12"/>
      <c r="CG56" s="12"/>
      <c r="CH56" s="12"/>
      <c r="CI56" s="12"/>
      <c r="CJ56" s="12"/>
      <c r="CK56" s="12"/>
      <c r="CL56" s="12"/>
      <c r="CM56" s="12"/>
      <c r="CN56" s="12"/>
      <c r="CO56" s="12"/>
      <c r="CP56" s="12"/>
      <c r="CQ56" s="12"/>
      <c r="CR56" s="12"/>
      <c r="CS56" s="12"/>
      <c r="CT56" s="12"/>
      <c r="CU56" s="12"/>
      <c r="CV56" s="12"/>
      <c r="CW56" s="12"/>
      <c r="CX56" s="12"/>
      <c r="CY56" s="12"/>
      <c r="CZ56" s="12"/>
      <c r="DA56" s="12"/>
      <c r="DB56" s="12"/>
      <c r="DC56" s="12"/>
      <c r="DD56" s="12"/>
      <c r="DE56" s="12"/>
      <c r="DF56" s="12">
        <f t="shared" si="160"/>
        <v>0</v>
      </c>
      <c r="DG56" s="12">
        <f t="shared" si="161"/>
        <v>0</v>
      </c>
      <c r="DH56" s="12">
        <f t="shared" si="162"/>
        <v>0</v>
      </c>
      <c r="DI56" s="12">
        <f t="shared" si="163"/>
        <v>0</v>
      </c>
      <c r="DJ56" s="12"/>
      <c r="DK56" s="12">
        <f t="shared" si="53"/>
        <v>0</v>
      </c>
      <c r="DL56" s="12">
        <f t="shared" si="164"/>
        <v>0</v>
      </c>
      <c r="DM56" s="12">
        <f t="shared" si="165"/>
        <v>0</v>
      </c>
      <c r="DN56" s="12">
        <f t="shared" si="166"/>
        <v>0</v>
      </c>
      <c r="DO56" s="12"/>
      <c r="DP56" s="12">
        <f t="shared" si="57"/>
        <v>0</v>
      </c>
      <c r="DQ56" s="12">
        <f t="shared" si="167"/>
        <v>0</v>
      </c>
      <c r="DR56" s="12">
        <f t="shared" si="168"/>
        <v>0</v>
      </c>
      <c r="DS56" s="12">
        <f t="shared" si="169"/>
        <v>0</v>
      </c>
      <c r="DT56" s="12"/>
      <c r="DU56" s="12">
        <f t="shared" si="61"/>
        <v>0</v>
      </c>
      <c r="DV56" s="12">
        <f t="shared" si="180"/>
        <v>0</v>
      </c>
      <c r="DW56" s="12">
        <f t="shared" si="181"/>
        <v>0</v>
      </c>
      <c r="DX56" s="12">
        <f t="shared" si="182"/>
        <v>0</v>
      </c>
      <c r="DY56" s="12"/>
      <c r="DZ56" s="12">
        <f t="shared" si="0"/>
        <v>0</v>
      </c>
      <c r="EA56" s="12">
        <f t="shared" si="65"/>
        <v>0</v>
      </c>
      <c r="EB56" s="12">
        <f t="shared" si="66"/>
        <v>0</v>
      </c>
      <c r="EC56" s="12">
        <f t="shared" si="67"/>
        <v>0</v>
      </c>
      <c r="ED56" s="12"/>
      <c r="EE56" s="12">
        <f t="shared" si="3"/>
        <v>0</v>
      </c>
      <c r="EF56" s="12">
        <f t="shared" si="68"/>
        <v>0</v>
      </c>
      <c r="EG56" s="12">
        <f t="shared" si="69"/>
        <v>0</v>
      </c>
      <c r="EH56" s="12">
        <f t="shared" si="70"/>
        <v>0</v>
      </c>
      <c r="EI56" s="12"/>
      <c r="EJ56" s="12">
        <f t="shared" si="7"/>
        <v>0</v>
      </c>
      <c r="EK56" s="12">
        <f t="shared" si="71"/>
        <v>0</v>
      </c>
      <c r="EL56" s="12">
        <f t="shared" si="72"/>
        <v>0</v>
      </c>
      <c r="EM56" s="12">
        <f t="shared" si="73"/>
        <v>0</v>
      </c>
      <c r="EN56" s="12"/>
      <c r="EO56" s="12">
        <f t="shared" si="11"/>
        <v>0</v>
      </c>
      <c r="EP56" s="12">
        <f t="shared" si="74"/>
        <v>0</v>
      </c>
      <c r="EQ56" s="12">
        <f t="shared" si="75"/>
        <v>0</v>
      </c>
      <c r="ER56" s="12">
        <f t="shared" si="76"/>
        <v>0</v>
      </c>
      <c r="ES56" s="17"/>
      <c r="ET56" s="12">
        <f t="shared" si="15"/>
        <v>0</v>
      </c>
      <c r="EU56" s="12">
        <f t="shared" si="77"/>
        <v>0</v>
      </c>
      <c r="EV56" s="12">
        <f t="shared" si="78"/>
        <v>0</v>
      </c>
      <c r="EW56" s="12">
        <f t="shared" si="79"/>
        <v>0</v>
      </c>
      <c r="EX56" s="12"/>
      <c r="EY56" s="12">
        <f t="shared" si="19"/>
        <v>0</v>
      </c>
      <c r="EZ56" s="12">
        <f t="shared" si="80"/>
        <v>0</v>
      </c>
      <c r="FA56" s="12">
        <f t="shared" si="81"/>
        <v>0</v>
      </c>
      <c r="FB56" s="12">
        <f t="shared" si="82"/>
        <v>0</v>
      </c>
      <c r="FC56" s="12"/>
      <c r="FD56" s="12">
        <f t="shared" si="23"/>
        <v>0</v>
      </c>
      <c r="FE56" s="12">
        <f t="shared" si="83"/>
        <v>0</v>
      </c>
      <c r="FF56" s="12">
        <f t="shared" si="84"/>
        <v>0</v>
      </c>
      <c r="FG56" s="12">
        <f t="shared" si="85"/>
        <v>0</v>
      </c>
      <c r="FH56" s="12"/>
      <c r="FI56" s="12">
        <f t="shared" si="27"/>
        <v>0</v>
      </c>
      <c r="FJ56" s="12">
        <f t="shared" si="86"/>
        <v>0</v>
      </c>
      <c r="FK56" s="12">
        <f t="shared" si="87"/>
        <v>0</v>
      </c>
      <c r="FL56" s="12">
        <f t="shared" si="88"/>
        <v>0</v>
      </c>
      <c r="FM56" s="12"/>
      <c r="FN56" s="12">
        <f t="shared" si="31"/>
        <v>0</v>
      </c>
      <c r="FO56" s="12">
        <f t="shared" si="89"/>
        <v>0</v>
      </c>
      <c r="FP56" s="12">
        <f t="shared" si="90"/>
        <v>0</v>
      </c>
      <c r="FQ56" s="12">
        <f t="shared" si="91"/>
        <v>0</v>
      </c>
      <c r="FR56" s="12"/>
      <c r="FS56" s="12">
        <f t="shared" si="35"/>
        <v>0</v>
      </c>
      <c r="FT56" s="12">
        <f t="shared" si="92"/>
        <v>0</v>
      </c>
      <c r="FU56" s="12">
        <f t="shared" si="93"/>
        <v>0</v>
      </c>
      <c r="FV56" s="12">
        <f t="shared" si="94"/>
        <v>0</v>
      </c>
      <c r="FW56" s="12"/>
      <c r="FX56" s="12">
        <f t="shared" si="39"/>
        <v>0</v>
      </c>
      <c r="FY56" s="12">
        <f t="shared" si="95"/>
        <v>0</v>
      </c>
      <c r="FZ56" s="12">
        <f t="shared" si="96"/>
        <v>0</v>
      </c>
      <c r="GA56" s="12">
        <f t="shared" si="97"/>
        <v>0</v>
      </c>
      <c r="GB56" s="12"/>
      <c r="GC56" s="12">
        <f t="shared" si="43"/>
        <v>0</v>
      </c>
      <c r="GD56" s="12">
        <f t="shared" si="98"/>
        <v>0</v>
      </c>
      <c r="GE56" s="12">
        <f t="shared" si="99"/>
        <v>0</v>
      </c>
      <c r="GF56" s="12">
        <f t="shared" si="100"/>
        <v>0</v>
      </c>
      <c r="GG56" s="12"/>
      <c r="GH56" s="12"/>
      <c r="GI56" s="12"/>
      <c r="GJ56" s="12"/>
      <c r="GK56" s="12"/>
      <c r="GL56" s="59">
        <f>+I56</f>
        <v>157843.16526610672</v>
      </c>
      <c r="GM56" s="59">
        <f t="shared" si="105"/>
        <v>157843.16526610672</v>
      </c>
      <c r="GN56" s="60">
        <f>STDEVP(AB56,W56,R56)</f>
        <v>0</v>
      </c>
      <c r="GO56" s="63"/>
      <c r="GP56" s="64">
        <f>+I56</f>
        <v>157843.16526610672</v>
      </c>
      <c r="GQ56" s="62">
        <f>+GP56*$E56*$G56</f>
        <v>157843.16526610672</v>
      </c>
      <c r="GR56" s="62">
        <f>STDEVP(V56,AA56,AF56)</f>
        <v>0</v>
      </c>
      <c r="GS56" s="63"/>
      <c r="GT56" s="28" t="s">
        <v>121</v>
      </c>
    </row>
    <row r="57" spans="1:202" s="29" customFormat="1">
      <c r="B57" s="47"/>
      <c r="C57" s="21"/>
      <c r="E57" s="48"/>
      <c r="G57" s="48"/>
      <c r="H57" s="21"/>
      <c r="I57" s="49"/>
      <c r="J57" s="49"/>
      <c r="K57" s="49"/>
      <c r="L57" s="49"/>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c r="BK57" s="50"/>
      <c r="BL57" s="50"/>
      <c r="BM57" s="50"/>
      <c r="BN57" s="50"/>
      <c r="BO57" s="50"/>
      <c r="BP57" s="50"/>
      <c r="BQ57" s="50"/>
      <c r="BR57" s="50"/>
      <c r="BS57" s="50"/>
      <c r="BT57" s="50"/>
      <c r="BU57" s="50"/>
      <c r="BV57" s="50"/>
      <c r="BW57" s="50"/>
      <c r="BX57" s="50"/>
      <c r="BY57" s="50"/>
      <c r="BZ57" s="50"/>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51"/>
      <c r="GM57" s="51"/>
      <c r="GN57" s="1"/>
      <c r="GO57" s="3"/>
      <c r="GP57" s="52"/>
      <c r="GQ57" s="52"/>
      <c r="GR57" s="4"/>
      <c r="GS57" s="3"/>
    </row>
    <row r="58" spans="1:202" s="29" customFormat="1" ht="17">
      <c r="B58" s="53"/>
      <c r="C58" s="21"/>
      <c r="E58" s="48"/>
      <c r="G58" s="48"/>
      <c r="H58" s="21"/>
      <c r="N58" s="2"/>
      <c r="O58" s="5"/>
      <c r="P58" s="5"/>
      <c r="Q58" s="1"/>
      <c r="R58" s="5"/>
      <c r="T58" s="1"/>
      <c r="U58" s="1"/>
      <c r="V58" s="1"/>
      <c r="W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51" t="s">
        <v>156</v>
      </c>
      <c r="GM58" s="51">
        <f>+SUM(GM5:GM56)</f>
        <v>609199916.57897568</v>
      </c>
      <c r="GN58" s="1"/>
      <c r="GO58" s="51" t="s">
        <v>156</v>
      </c>
      <c r="GP58" s="54">
        <f>+SUM(GQ5:GQ56)</f>
        <v>606947144.48933995</v>
      </c>
      <c r="GQ58" s="52"/>
      <c r="GR58" s="4"/>
      <c r="GS58" s="3"/>
    </row>
    <row r="59" spans="1:202" s="29" customFormat="1" ht="17">
      <c r="B59" s="23" t="s">
        <v>158</v>
      </c>
      <c r="C59" s="55" t="s">
        <v>159</v>
      </c>
      <c r="E59" s="48"/>
      <c r="G59" s="48"/>
      <c r="H59" s="21"/>
      <c r="N59" s="2"/>
      <c r="O59" s="5"/>
      <c r="P59" s="5"/>
      <c r="Q59" s="1"/>
      <c r="R59" s="5"/>
      <c r="T59" s="1"/>
      <c r="U59" s="1"/>
      <c r="V59" s="1"/>
      <c r="W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51" t="s">
        <v>155</v>
      </c>
      <c r="GM59" s="51">
        <f>+GM58*0.19</f>
        <v>115747984.15000539</v>
      </c>
      <c r="GN59" s="1"/>
      <c r="GO59" s="51" t="s">
        <v>155</v>
      </c>
      <c r="GP59" s="54">
        <f>+GP58*0.19</f>
        <v>115319957.45297459</v>
      </c>
      <c r="GQ59" s="52"/>
      <c r="GR59" s="4"/>
      <c r="GS59" s="3"/>
    </row>
    <row r="60" spans="1:202" s="29" customFormat="1" ht="17">
      <c r="B60" s="21"/>
      <c r="C60" s="21" t="s">
        <v>160</v>
      </c>
      <c r="E60" s="48"/>
      <c r="G60" s="48"/>
      <c r="H60" s="21"/>
      <c r="N60" s="2"/>
      <c r="O60" s="5"/>
      <c r="P60" s="5"/>
      <c r="Q60" s="1"/>
      <c r="R60" s="5"/>
      <c r="T60" s="1"/>
      <c r="U60" s="1"/>
      <c r="V60" s="1"/>
      <c r="W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51" t="s">
        <v>157</v>
      </c>
      <c r="GM60" s="51">
        <f>+GM58+GM59</f>
        <v>724947900.72898102</v>
      </c>
      <c r="GN60" s="1"/>
      <c r="GO60" s="51" t="s">
        <v>157</v>
      </c>
      <c r="GP60" s="54">
        <f>+GP59+GP58</f>
        <v>722267101.94231451</v>
      </c>
      <c r="GQ60" s="52"/>
      <c r="GR60" s="4"/>
      <c r="GS60" s="3"/>
    </row>
    <row r="61" spans="1:202" s="29" customFormat="1">
      <c r="B61" s="56"/>
      <c r="C61" s="21"/>
      <c r="E61" s="48"/>
      <c r="G61" s="48"/>
      <c r="H61" s="21"/>
      <c r="N61" s="2"/>
      <c r="O61" s="5"/>
      <c r="P61" s="5"/>
      <c r="Q61" s="1"/>
      <c r="R61" s="5"/>
      <c r="T61" s="1"/>
      <c r="U61" s="1"/>
      <c r="V61" s="1"/>
      <c r="W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57"/>
      <c r="GM61" s="57"/>
      <c r="GN61" s="1"/>
      <c r="GO61" s="3"/>
      <c r="GP61" s="52"/>
      <c r="GQ61" s="52"/>
      <c r="GR61" s="4"/>
      <c r="GS61" s="3"/>
    </row>
    <row r="62" spans="1:202" s="29" customFormat="1" ht="59.25" customHeight="1">
      <c r="B62" s="56"/>
      <c r="C62" s="21"/>
      <c r="E62" s="48"/>
      <c r="G62" s="48"/>
      <c r="H62" s="21"/>
      <c r="N62" s="2"/>
      <c r="O62" s="5"/>
      <c r="P62" s="5"/>
      <c r="Q62" s="1"/>
      <c r="R62" s="5"/>
      <c r="T62" s="1"/>
      <c r="U62" s="1"/>
      <c r="V62" s="1"/>
      <c r="W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57"/>
      <c r="GM62" s="57"/>
      <c r="GN62" s="1"/>
      <c r="GO62" s="3"/>
      <c r="GP62" s="126" t="s">
        <v>161</v>
      </c>
      <c r="GQ62" s="126"/>
      <c r="GR62" s="4"/>
      <c r="GS62" s="3"/>
    </row>
    <row r="63" spans="1:202" s="29" customFormat="1">
      <c r="B63" s="56"/>
      <c r="C63" s="21"/>
      <c r="E63" s="48"/>
      <c r="G63" s="48"/>
      <c r="H63" s="21"/>
      <c r="N63" s="2"/>
      <c r="O63" s="5"/>
      <c r="P63" s="5"/>
      <c r="Q63" s="1"/>
      <c r="R63" s="5"/>
      <c r="T63" s="1"/>
      <c r="U63" s="1"/>
      <c r="V63" s="1"/>
      <c r="W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57"/>
      <c r="GM63" s="57"/>
      <c r="GN63" s="1"/>
      <c r="GO63" s="3"/>
      <c r="GP63" s="52"/>
      <c r="GQ63" s="52"/>
      <c r="GR63" s="4"/>
      <c r="GS63" s="3"/>
    </row>
    <row r="64" spans="1:202" s="29" customFormat="1">
      <c r="B64" s="56"/>
      <c r="C64" s="21"/>
      <c r="E64" s="48"/>
      <c r="G64" s="48"/>
      <c r="H64" s="21"/>
      <c r="N64" s="2"/>
      <c r="O64" s="5"/>
      <c r="P64" s="5"/>
      <c r="Q64" s="1"/>
      <c r="R64" s="5"/>
      <c r="T64" s="1"/>
      <c r="U64" s="1"/>
      <c r="V64" s="1"/>
      <c r="W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57"/>
      <c r="GM64" s="57"/>
      <c r="GN64" s="1"/>
      <c r="GO64" s="3"/>
      <c r="GP64" s="52"/>
      <c r="GQ64" s="52"/>
      <c r="GR64" s="4"/>
      <c r="GS64" s="3"/>
    </row>
    <row r="65" spans="2:201" s="29" customFormat="1">
      <c r="B65" s="56"/>
      <c r="C65" s="21"/>
      <c r="E65" s="48"/>
      <c r="G65" s="48"/>
      <c r="H65" s="21"/>
      <c r="N65" s="2"/>
      <c r="O65" s="5"/>
      <c r="P65" s="5"/>
      <c r="Q65" s="1"/>
      <c r="R65" s="5"/>
      <c r="T65" s="1"/>
      <c r="U65" s="1"/>
      <c r="V65" s="1"/>
      <c r="W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57"/>
      <c r="GM65" s="57"/>
      <c r="GN65" s="1"/>
      <c r="GO65" s="3"/>
      <c r="GP65" s="52"/>
      <c r="GQ65" s="52"/>
      <c r="GR65" s="4"/>
      <c r="GS65" s="3"/>
    </row>
    <row r="66" spans="2:201" s="29" customFormat="1" ht="47.25" customHeight="1">
      <c r="B66" s="56"/>
      <c r="C66" s="21"/>
      <c r="E66" s="48"/>
      <c r="G66" s="48"/>
      <c r="H66" s="21"/>
      <c r="N66" s="2"/>
      <c r="O66" s="5"/>
      <c r="P66" s="5"/>
      <c r="Q66" s="1"/>
      <c r="R66" s="5"/>
      <c r="T66" s="1"/>
      <c r="U66" s="1"/>
      <c r="V66" s="1"/>
      <c r="W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16" t="s">
        <v>205</v>
      </c>
      <c r="GM66" s="114" t="s">
        <v>204</v>
      </c>
      <c r="GN66" s="115" t="s">
        <v>203</v>
      </c>
      <c r="GO66" s="3"/>
      <c r="GP66" s="52"/>
      <c r="GQ66" s="52"/>
      <c r="GR66" s="4"/>
      <c r="GS66" s="3"/>
    </row>
    <row r="67" spans="2:201" s="29" customFormat="1" ht="48">
      <c r="B67" s="56"/>
      <c r="C67" s="21"/>
      <c r="E67" s="48"/>
      <c r="G67" s="48"/>
      <c r="H67" s="21"/>
      <c r="N67" s="2"/>
      <c r="O67" s="5"/>
      <c r="P67" s="5"/>
      <c r="Q67" s="1"/>
      <c r="R67" s="5"/>
      <c r="T67" s="1"/>
      <c r="U67" s="1"/>
      <c r="V67" s="1"/>
      <c r="W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13" t="s">
        <v>186</v>
      </c>
      <c r="GM67" s="51">
        <f>+SUMIF($A$5:$A$56,GL67,$GM$5:$GM$56)</f>
        <v>472446139.70782733</v>
      </c>
      <c r="GN67" s="51">
        <f>+SUMIF($A$5:$A$56,GL67,$GQ$5:$GQ$56)</f>
        <v>472439103.13079661</v>
      </c>
      <c r="GO67" s="3"/>
      <c r="GP67" s="52"/>
      <c r="GQ67" s="52"/>
      <c r="GR67" s="4"/>
      <c r="GS67" s="3"/>
    </row>
    <row r="68" spans="2:201" s="29" customFormat="1" ht="48">
      <c r="B68" s="21"/>
      <c r="C68" s="21"/>
      <c r="E68" s="48"/>
      <c r="G68" s="48"/>
      <c r="H68" s="21"/>
      <c r="N68" s="2"/>
      <c r="O68" s="5"/>
      <c r="P68" s="5"/>
      <c r="Q68" s="1"/>
      <c r="R68" s="5"/>
      <c r="T68" s="1"/>
      <c r="U68" s="1"/>
      <c r="V68" s="1"/>
      <c r="W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13" t="s">
        <v>187</v>
      </c>
      <c r="GM68" s="51">
        <f t="shared" ref="GM68:GM69" si="260">+SUMIF($A$5:$A$56,GL68,$GM$5:$GM$56)</f>
        <v>0</v>
      </c>
      <c r="GN68" s="51">
        <f>+SUMIF($A$5:$A$56,GL68,$GQ$5:$GQ$56)</f>
        <v>0</v>
      </c>
      <c r="GO68" s="3"/>
      <c r="GP68" s="52"/>
      <c r="GQ68" s="52"/>
      <c r="GR68" s="4"/>
      <c r="GS68" s="3"/>
    </row>
    <row r="69" spans="2:201" s="29" customFormat="1" ht="48">
      <c r="B69" s="21"/>
      <c r="C69" s="21"/>
      <c r="E69" s="48"/>
      <c r="G69" s="48"/>
      <c r="H69" s="21"/>
      <c r="N69" s="2"/>
      <c r="O69" s="5"/>
      <c r="P69" s="5"/>
      <c r="Q69" s="1"/>
      <c r="R69" s="5"/>
      <c r="T69" s="1"/>
      <c r="U69" s="1"/>
      <c r="V69" s="1"/>
      <c r="W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13" t="s">
        <v>188</v>
      </c>
      <c r="GM69" s="51">
        <f t="shared" si="260"/>
        <v>39464094.789915957</v>
      </c>
      <c r="GN69" s="51">
        <f>+SUMIF($A$5:$A$56,GL69,$GQ$5:$GQ$56)</f>
        <v>37399537.366946772</v>
      </c>
      <c r="GO69" s="3"/>
      <c r="GP69" s="52"/>
      <c r="GQ69" s="52"/>
      <c r="GR69" s="4"/>
      <c r="GS69" s="3"/>
    </row>
    <row r="70" spans="2:201" s="29" customFormat="1" ht="17">
      <c r="B70" s="21"/>
      <c r="C70" s="21"/>
      <c r="E70" s="48"/>
      <c r="G70" s="48"/>
      <c r="H70" s="21"/>
      <c r="N70" s="2"/>
      <c r="O70" s="5"/>
      <c r="P70" s="5"/>
      <c r="Q70" s="1"/>
      <c r="R70" s="5"/>
      <c r="T70" s="1"/>
      <c r="U70" s="1"/>
      <c r="V70" s="1"/>
      <c r="W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51" t="s">
        <v>156</v>
      </c>
      <c r="GM70" s="51">
        <f>+SUM(GM67:GM69)</f>
        <v>511910234.49774331</v>
      </c>
      <c r="GN70" s="51">
        <f>+SUM(GN67:GN69)</f>
        <v>509838640.49774337</v>
      </c>
      <c r="GO70" s="3"/>
      <c r="GP70" s="52"/>
      <c r="GQ70" s="52"/>
      <c r="GR70" s="4"/>
      <c r="GS70" s="3"/>
    </row>
    <row r="71" spans="2:201" s="29" customFormat="1" ht="17">
      <c r="B71" s="21"/>
      <c r="C71" s="21"/>
      <c r="E71" s="48"/>
      <c r="G71" s="48"/>
      <c r="H71" s="21"/>
      <c r="N71" s="2"/>
      <c r="O71" s="5"/>
      <c r="P71" s="5"/>
      <c r="Q71" s="1"/>
      <c r="R71" s="5"/>
      <c r="T71" s="1"/>
      <c r="U71" s="1"/>
      <c r="V71" s="1"/>
      <c r="W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51" t="s">
        <v>155</v>
      </c>
      <c r="GM71" s="51">
        <f>+GM70*0.19</f>
        <v>97262944.554571226</v>
      </c>
      <c r="GN71" s="51">
        <f>+GN70*0.19</f>
        <v>96869341.694571242</v>
      </c>
      <c r="GO71" s="3"/>
      <c r="GP71" s="52"/>
      <c r="GQ71" s="52"/>
      <c r="GR71" s="4"/>
      <c r="GS71" s="3"/>
    </row>
    <row r="72" spans="2:201" s="29" customFormat="1" ht="17">
      <c r="B72" s="21"/>
      <c r="C72" s="21"/>
      <c r="E72" s="48"/>
      <c r="G72" s="48"/>
      <c r="H72" s="21"/>
      <c r="N72" s="2"/>
      <c r="O72" s="5"/>
      <c r="P72" s="5"/>
      <c r="Q72" s="1"/>
      <c r="R72" s="5"/>
      <c r="T72" s="1"/>
      <c r="U72" s="1"/>
      <c r="V72" s="1"/>
      <c r="W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51" t="s">
        <v>157</v>
      </c>
      <c r="GM72" s="51">
        <f>+GM70+GM71</f>
        <v>609173179.05231452</v>
      </c>
      <c r="GN72" s="51">
        <f>+GN70+GN71</f>
        <v>606707982.19231462</v>
      </c>
      <c r="GO72" s="3"/>
      <c r="GP72" s="52"/>
      <c r="GQ72" s="52"/>
      <c r="GR72" s="4"/>
      <c r="GS72" s="3"/>
    </row>
    <row r="73" spans="2:201" s="29" customFormat="1">
      <c r="B73" s="21"/>
      <c r="C73" s="21"/>
      <c r="E73" s="48"/>
      <c r="G73" s="48"/>
      <c r="H73" s="21"/>
      <c r="N73" s="2"/>
      <c r="O73" s="5"/>
      <c r="P73" s="5"/>
      <c r="Q73" s="1"/>
      <c r="R73" s="5"/>
      <c r="T73" s="1"/>
      <c r="U73" s="1"/>
      <c r="V73" s="1"/>
      <c r="W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57"/>
      <c r="GM73" s="57"/>
      <c r="GN73" s="1"/>
      <c r="GO73" s="3"/>
      <c r="GP73" s="52"/>
      <c r="GQ73" s="52"/>
      <c r="GR73" s="4"/>
      <c r="GS73" s="3"/>
    </row>
    <row r="74" spans="2:201" s="29" customFormat="1">
      <c r="B74" s="21"/>
      <c r="C74" s="21"/>
      <c r="E74" s="48"/>
      <c r="G74" s="48"/>
      <c r="H74" s="21"/>
      <c r="N74" s="2"/>
      <c r="O74" s="5"/>
      <c r="P74" s="5"/>
      <c r="Q74" s="1"/>
      <c r="R74" s="5"/>
      <c r="T74" s="1"/>
      <c r="U74" s="1"/>
      <c r="V74" s="1"/>
      <c r="W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57"/>
      <c r="GM74" s="57"/>
      <c r="GN74" s="1"/>
      <c r="GO74" s="3"/>
      <c r="GP74" s="52"/>
      <c r="GQ74" s="52"/>
      <c r="GR74" s="4"/>
      <c r="GS74" s="3"/>
    </row>
    <row r="75" spans="2:201" s="29" customFormat="1">
      <c r="B75" s="21"/>
      <c r="C75" s="21"/>
      <c r="E75" s="48"/>
      <c r="G75" s="48"/>
      <c r="H75" s="21"/>
      <c r="N75" s="2"/>
      <c r="O75" s="5"/>
      <c r="P75" s="5"/>
      <c r="Q75" s="1"/>
      <c r="R75" s="5"/>
      <c r="T75" s="1"/>
      <c r="U75" s="1"/>
      <c r="V75" s="1"/>
      <c r="W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57"/>
      <c r="GM75" s="57"/>
      <c r="GN75" s="1"/>
      <c r="GO75" s="3"/>
      <c r="GP75" s="52"/>
      <c r="GQ75" s="52"/>
      <c r="GR75" s="4"/>
      <c r="GS75" s="3"/>
    </row>
    <row r="76" spans="2:201" s="29" customFormat="1">
      <c r="B76" s="21"/>
      <c r="C76" s="21"/>
      <c r="E76" s="48"/>
      <c r="G76" s="48"/>
      <c r="H76" s="21"/>
      <c r="N76" s="2"/>
      <c r="O76" s="5"/>
      <c r="P76" s="5"/>
      <c r="Q76" s="1"/>
      <c r="R76" s="5"/>
      <c r="T76" s="1"/>
      <c r="U76" s="1"/>
      <c r="V76" s="1"/>
      <c r="W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57"/>
      <c r="GM76" s="57"/>
      <c r="GN76" s="1"/>
      <c r="GO76" s="3"/>
      <c r="GP76" s="52"/>
      <c r="GQ76" s="52"/>
      <c r="GR76" s="4"/>
      <c r="GS76" s="3"/>
    </row>
    <row r="77" spans="2:201" s="29" customFormat="1">
      <c r="B77" s="21"/>
      <c r="C77" s="21"/>
      <c r="E77" s="48"/>
      <c r="G77" s="48"/>
      <c r="H77" s="21"/>
      <c r="N77" s="2"/>
      <c r="O77" s="5"/>
      <c r="P77" s="5"/>
      <c r="Q77" s="1"/>
      <c r="R77" s="5"/>
      <c r="T77" s="1"/>
      <c r="U77" s="1"/>
      <c r="V77" s="1"/>
      <c r="W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57"/>
      <c r="GM77" s="57"/>
      <c r="GN77" s="1"/>
      <c r="GO77" s="3"/>
      <c r="GP77" s="52"/>
      <c r="GQ77" s="52"/>
      <c r="GR77" s="4"/>
      <c r="GS77" s="3"/>
    </row>
    <row r="78" spans="2:201" s="29" customFormat="1">
      <c r="B78" s="21"/>
      <c r="C78" s="21"/>
      <c r="E78" s="48"/>
      <c r="G78" s="48"/>
      <c r="H78" s="21"/>
      <c r="N78" s="2"/>
      <c r="O78" s="5"/>
      <c r="P78" s="5"/>
      <c r="Q78" s="1"/>
      <c r="R78" s="5"/>
      <c r="T78" s="1"/>
      <c r="U78" s="1"/>
      <c r="V78" s="1"/>
      <c r="W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57"/>
      <c r="GM78" s="57"/>
      <c r="GN78" s="1"/>
      <c r="GO78" s="3"/>
      <c r="GP78" s="52"/>
      <c r="GQ78" s="52"/>
      <c r="GR78" s="4"/>
      <c r="GS78" s="3"/>
    </row>
    <row r="79" spans="2:201" s="29" customFormat="1">
      <c r="B79" s="21"/>
      <c r="C79" s="21"/>
      <c r="E79" s="48"/>
      <c r="G79" s="48"/>
      <c r="H79" s="21"/>
      <c r="N79" s="2"/>
      <c r="O79" s="5"/>
      <c r="P79" s="5"/>
      <c r="Q79" s="1"/>
      <c r="R79" s="5"/>
      <c r="T79" s="1"/>
      <c r="U79" s="1"/>
      <c r="V79" s="1"/>
      <c r="W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57"/>
      <c r="GM79" s="57"/>
      <c r="GN79" s="1"/>
      <c r="GO79" s="3"/>
      <c r="GP79" s="52"/>
      <c r="GQ79" s="52"/>
      <c r="GR79" s="4"/>
      <c r="GS79" s="3"/>
    </row>
    <row r="80" spans="2:201" s="29" customFormat="1">
      <c r="B80" s="21"/>
      <c r="C80" s="21"/>
      <c r="E80" s="48"/>
      <c r="G80" s="48"/>
      <c r="H80" s="21"/>
      <c r="N80" s="2"/>
      <c r="O80" s="5"/>
      <c r="P80" s="5"/>
      <c r="Q80" s="1"/>
      <c r="R80" s="5"/>
      <c r="T80" s="1"/>
      <c r="U80" s="1"/>
      <c r="V80" s="1"/>
      <c r="W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57"/>
      <c r="GM80" s="57"/>
      <c r="GN80" s="1"/>
      <c r="GO80" s="3"/>
      <c r="GP80" s="52"/>
      <c r="GQ80" s="52"/>
      <c r="GR80" s="4"/>
      <c r="GS80" s="3"/>
    </row>
    <row r="81" spans="2:201" s="29" customFormat="1">
      <c r="B81" s="21"/>
      <c r="C81" s="21"/>
      <c r="E81" s="48"/>
      <c r="G81" s="48"/>
      <c r="H81" s="21"/>
      <c r="N81" s="2"/>
      <c r="O81" s="5"/>
      <c r="P81" s="5"/>
      <c r="Q81" s="1"/>
      <c r="R81" s="5"/>
      <c r="T81" s="1"/>
      <c r="U81" s="1"/>
      <c r="V81" s="1"/>
      <c r="W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57"/>
      <c r="GM81" s="57"/>
      <c r="GN81" s="1"/>
      <c r="GO81" s="3"/>
      <c r="GP81" s="52"/>
      <c r="GQ81" s="52"/>
      <c r="GR81" s="4"/>
      <c r="GS81" s="3"/>
    </row>
    <row r="82" spans="2:201" s="29" customFormat="1">
      <c r="B82" s="21"/>
      <c r="C82" s="21"/>
      <c r="E82" s="48"/>
      <c r="G82" s="48"/>
      <c r="H82" s="21"/>
      <c r="N82" s="2"/>
      <c r="O82" s="5"/>
      <c r="P82" s="5"/>
      <c r="Q82" s="1"/>
      <c r="R82" s="5"/>
      <c r="T82" s="1"/>
      <c r="U82" s="1"/>
      <c r="V82" s="1"/>
      <c r="W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57"/>
      <c r="GM82" s="57"/>
      <c r="GN82" s="1"/>
      <c r="GO82" s="3"/>
      <c r="GP82" s="52"/>
      <c r="GQ82" s="52"/>
      <c r="GR82" s="4"/>
      <c r="GS82" s="3"/>
    </row>
    <row r="83" spans="2:201" s="29" customFormat="1">
      <c r="B83" s="21"/>
      <c r="C83" s="21"/>
      <c r="E83" s="48"/>
      <c r="G83" s="48"/>
      <c r="H83" s="21"/>
      <c r="N83" s="2"/>
      <c r="O83" s="5"/>
      <c r="P83" s="5"/>
      <c r="Q83" s="1"/>
      <c r="R83" s="5"/>
      <c r="T83" s="1"/>
      <c r="U83" s="1"/>
      <c r="V83" s="1"/>
      <c r="W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57"/>
      <c r="GM83" s="57"/>
      <c r="GN83" s="1"/>
      <c r="GO83" s="3"/>
      <c r="GP83" s="52"/>
      <c r="GQ83" s="52"/>
      <c r="GR83" s="4"/>
      <c r="GS83" s="3"/>
    </row>
    <row r="84" spans="2:201" s="29" customFormat="1">
      <c r="B84" s="21"/>
      <c r="C84" s="21"/>
      <c r="E84" s="48"/>
      <c r="G84" s="48"/>
      <c r="H84" s="21"/>
      <c r="N84" s="2"/>
      <c r="O84" s="5"/>
      <c r="P84" s="5"/>
      <c r="Q84" s="1"/>
      <c r="R84" s="5"/>
      <c r="T84" s="1"/>
      <c r="U84" s="1"/>
      <c r="V84" s="1"/>
      <c r="W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57"/>
      <c r="GM84" s="57"/>
      <c r="GN84" s="1"/>
      <c r="GO84" s="3"/>
      <c r="GP84" s="52"/>
      <c r="GQ84" s="52"/>
      <c r="GR84" s="4"/>
      <c r="GS84" s="3"/>
    </row>
    <row r="85" spans="2:201" s="29" customFormat="1">
      <c r="B85" s="21"/>
      <c r="C85" s="21"/>
      <c r="E85" s="48"/>
      <c r="G85" s="48"/>
      <c r="H85" s="21"/>
      <c r="N85" s="2"/>
      <c r="O85" s="5"/>
      <c r="P85" s="5"/>
      <c r="Q85" s="1"/>
      <c r="R85" s="5"/>
      <c r="T85" s="1"/>
      <c r="U85" s="1"/>
      <c r="V85" s="1"/>
      <c r="W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57"/>
      <c r="GM85" s="57"/>
      <c r="GN85" s="1"/>
      <c r="GO85" s="3"/>
      <c r="GP85" s="52"/>
      <c r="GQ85" s="52"/>
      <c r="GR85" s="4"/>
      <c r="GS85" s="3"/>
    </row>
    <row r="86" spans="2:201" s="29" customFormat="1">
      <c r="B86" s="21"/>
      <c r="C86" s="21"/>
      <c r="E86" s="48"/>
      <c r="G86" s="48"/>
      <c r="H86" s="21"/>
      <c r="N86" s="2"/>
      <c r="O86" s="5"/>
      <c r="P86" s="5"/>
      <c r="Q86" s="1"/>
      <c r="R86" s="5"/>
      <c r="T86" s="1"/>
      <c r="U86" s="1"/>
      <c r="V86" s="1"/>
      <c r="W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57"/>
      <c r="GM86" s="57"/>
      <c r="GN86" s="1"/>
      <c r="GO86" s="3"/>
      <c r="GP86" s="52"/>
      <c r="GQ86" s="52"/>
      <c r="GR86" s="4"/>
      <c r="GS86" s="3"/>
    </row>
    <row r="87" spans="2:201" s="29" customFormat="1">
      <c r="B87" s="21"/>
      <c r="C87" s="21"/>
      <c r="E87" s="48"/>
      <c r="G87" s="48"/>
      <c r="H87" s="21"/>
      <c r="N87" s="2"/>
      <c r="O87" s="5"/>
      <c r="P87" s="5"/>
      <c r="Q87" s="1"/>
      <c r="R87" s="5"/>
      <c r="T87" s="1"/>
      <c r="U87" s="1"/>
      <c r="V87" s="1"/>
      <c r="W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57"/>
      <c r="GM87" s="57"/>
      <c r="GN87" s="1"/>
      <c r="GO87" s="3"/>
      <c r="GP87" s="52"/>
      <c r="GQ87" s="52"/>
      <c r="GR87" s="4"/>
      <c r="GS87" s="3"/>
    </row>
    <row r="88" spans="2:201" s="29" customFormat="1">
      <c r="B88" s="21"/>
      <c r="C88" s="21"/>
      <c r="E88" s="48"/>
      <c r="G88" s="48"/>
      <c r="H88" s="21"/>
      <c r="N88" s="2"/>
      <c r="O88" s="5"/>
      <c r="P88" s="5"/>
      <c r="Q88" s="1"/>
      <c r="R88" s="5"/>
      <c r="T88" s="1"/>
      <c r="U88" s="1"/>
      <c r="V88" s="1"/>
      <c r="W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57"/>
      <c r="GM88" s="57"/>
      <c r="GN88" s="1"/>
      <c r="GO88" s="3"/>
      <c r="GP88" s="52"/>
      <c r="GQ88" s="52"/>
      <c r="GR88" s="4"/>
      <c r="GS88" s="3"/>
    </row>
    <row r="89" spans="2:201" s="29" customFormat="1">
      <c r="B89" s="21"/>
      <c r="C89" s="21"/>
      <c r="E89" s="48"/>
      <c r="G89" s="48"/>
      <c r="H89" s="21"/>
      <c r="N89" s="2"/>
      <c r="O89" s="5"/>
      <c r="P89" s="5"/>
      <c r="Q89" s="1"/>
      <c r="R89" s="5"/>
      <c r="T89" s="1"/>
      <c r="U89" s="1"/>
      <c r="V89" s="1"/>
      <c r="W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57"/>
      <c r="GM89" s="57"/>
      <c r="GN89" s="1"/>
      <c r="GO89" s="3"/>
      <c r="GP89" s="52"/>
      <c r="GQ89" s="52"/>
      <c r="GR89" s="4"/>
      <c r="GS89" s="3"/>
    </row>
    <row r="90" spans="2:201" s="29" customFormat="1">
      <c r="B90" s="21"/>
      <c r="C90" s="21"/>
      <c r="E90" s="48"/>
      <c r="G90" s="48"/>
      <c r="H90" s="21"/>
      <c r="N90" s="2"/>
      <c r="O90" s="5"/>
      <c r="P90" s="5"/>
      <c r="Q90" s="1"/>
      <c r="R90" s="5"/>
      <c r="T90" s="1"/>
      <c r="U90" s="1"/>
      <c r="V90" s="1"/>
      <c r="W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57"/>
      <c r="GM90" s="57"/>
      <c r="GN90" s="1"/>
      <c r="GO90" s="3"/>
      <c r="GP90" s="52"/>
      <c r="GQ90" s="52"/>
      <c r="GR90" s="4"/>
      <c r="GS90" s="3"/>
    </row>
    <row r="91" spans="2:201" s="29" customFormat="1">
      <c r="B91" s="21"/>
      <c r="C91" s="21"/>
      <c r="E91" s="48"/>
      <c r="G91" s="48"/>
      <c r="H91" s="21"/>
      <c r="N91" s="2"/>
      <c r="O91" s="5"/>
      <c r="P91" s="5"/>
      <c r="Q91" s="1"/>
      <c r="R91" s="5"/>
      <c r="T91" s="1"/>
      <c r="U91" s="1"/>
      <c r="V91" s="1"/>
      <c r="W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57"/>
      <c r="GM91" s="57"/>
      <c r="GN91" s="1"/>
      <c r="GO91" s="3"/>
      <c r="GP91" s="52"/>
      <c r="GQ91" s="52"/>
      <c r="GR91" s="4"/>
      <c r="GS91" s="3"/>
    </row>
    <row r="92" spans="2:201" s="29" customFormat="1">
      <c r="B92" s="21"/>
      <c r="C92" s="21"/>
      <c r="E92" s="48"/>
      <c r="G92" s="48"/>
      <c r="H92" s="21"/>
      <c r="N92" s="2"/>
      <c r="O92" s="5"/>
      <c r="P92" s="5"/>
      <c r="Q92" s="1"/>
      <c r="R92" s="5"/>
      <c r="T92" s="1"/>
      <c r="U92" s="1"/>
      <c r="V92" s="1"/>
      <c r="W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57"/>
      <c r="GM92" s="57"/>
      <c r="GN92" s="1"/>
      <c r="GO92" s="3"/>
      <c r="GP92" s="52"/>
      <c r="GQ92" s="52"/>
      <c r="GR92" s="4"/>
      <c r="GS92" s="3"/>
    </row>
    <row r="93" spans="2:201" s="29" customFormat="1">
      <c r="B93" s="21"/>
      <c r="C93" s="21"/>
      <c r="E93" s="48"/>
      <c r="G93" s="48"/>
      <c r="H93" s="21"/>
      <c r="N93" s="2"/>
      <c r="O93" s="5"/>
      <c r="P93" s="5"/>
      <c r="Q93" s="1"/>
      <c r="R93" s="5"/>
      <c r="T93" s="1"/>
      <c r="U93" s="1"/>
      <c r="V93" s="1"/>
      <c r="W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57"/>
      <c r="GM93" s="57"/>
      <c r="GN93" s="1"/>
      <c r="GO93" s="3"/>
      <c r="GP93" s="52"/>
      <c r="GQ93" s="52"/>
      <c r="GR93" s="4"/>
      <c r="GS93" s="3"/>
    </row>
    <row r="94" spans="2:201" s="29" customFormat="1">
      <c r="B94" s="21"/>
      <c r="C94" s="21"/>
      <c r="E94" s="48"/>
      <c r="G94" s="48"/>
      <c r="H94" s="21"/>
      <c r="N94" s="2"/>
      <c r="O94" s="5"/>
      <c r="P94" s="5"/>
      <c r="Q94" s="1"/>
      <c r="R94" s="5"/>
      <c r="T94" s="1"/>
      <c r="U94" s="1"/>
      <c r="V94" s="1"/>
      <c r="W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57"/>
      <c r="GM94" s="57"/>
      <c r="GN94" s="1"/>
      <c r="GO94" s="3"/>
      <c r="GP94" s="52"/>
      <c r="GQ94" s="52"/>
      <c r="GR94" s="4"/>
      <c r="GS94" s="3"/>
    </row>
    <row r="95" spans="2:201" s="29" customFormat="1">
      <c r="B95" s="21"/>
      <c r="C95" s="21"/>
      <c r="E95" s="48"/>
      <c r="G95" s="48"/>
      <c r="H95" s="21"/>
      <c r="N95" s="2"/>
      <c r="O95" s="5"/>
      <c r="P95" s="5"/>
      <c r="Q95" s="1"/>
      <c r="R95" s="5"/>
      <c r="T95" s="1"/>
      <c r="U95" s="1"/>
      <c r="V95" s="1"/>
      <c r="W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57"/>
      <c r="GM95" s="57"/>
      <c r="GN95" s="1"/>
      <c r="GO95" s="3"/>
      <c r="GP95" s="52"/>
      <c r="GQ95" s="52"/>
      <c r="GR95" s="4"/>
      <c r="GS95" s="3"/>
    </row>
    <row r="96" spans="2:201" s="29" customFormat="1">
      <c r="B96" s="21"/>
      <c r="C96" s="21"/>
      <c r="E96" s="48"/>
      <c r="G96" s="48"/>
      <c r="H96" s="21"/>
      <c r="N96" s="2"/>
      <c r="O96" s="5"/>
      <c r="P96" s="5"/>
      <c r="Q96" s="1"/>
      <c r="R96" s="5"/>
      <c r="T96" s="1"/>
      <c r="U96" s="1"/>
      <c r="V96" s="1"/>
      <c r="W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57"/>
      <c r="GM96" s="57"/>
      <c r="GN96" s="1"/>
      <c r="GO96" s="3"/>
      <c r="GP96" s="52"/>
      <c r="GQ96" s="52"/>
      <c r="GR96" s="4"/>
      <c r="GS96" s="3"/>
    </row>
    <row r="97" spans="2:201" s="29" customFormat="1">
      <c r="B97" s="21"/>
      <c r="C97" s="21"/>
      <c r="E97" s="48"/>
      <c r="G97" s="48"/>
      <c r="H97" s="21"/>
      <c r="N97" s="2"/>
      <c r="O97" s="5"/>
      <c r="P97" s="5"/>
      <c r="Q97" s="1"/>
      <c r="R97" s="5"/>
      <c r="T97" s="1"/>
      <c r="U97" s="1"/>
      <c r="V97" s="1"/>
      <c r="W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57"/>
      <c r="GM97" s="57"/>
      <c r="GN97" s="1"/>
      <c r="GO97" s="3"/>
      <c r="GP97" s="52"/>
      <c r="GQ97" s="52"/>
      <c r="GR97" s="4"/>
      <c r="GS97" s="3"/>
    </row>
    <row r="98" spans="2:201" s="29" customFormat="1">
      <c r="B98" s="21"/>
      <c r="C98" s="21"/>
      <c r="E98" s="48"/>
      <c r="G98" s="48"/>
      <c r="H98" s="21"/>
      <c r="N98" s="2"/>
      <c r="O98" s="5"/>
      <c r="P98" s="5"/>
      <c r="Q98" s="1"/>
      <c r="R98" s="5"/>
      <c r="T98" s="1"/>
      <c r="U98" s="1"/>
      <c r="V98" s="1"/>
      <c r="W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57"/>
      <c r="GM98" s="57"/>
      <c r="GN98" s="1"/>
      <c r="GO98" s="3"/>
      <c r="GP98" s="52"/>
      <c r="GQ98" s="52"/>
      <c r="GR98" s="4"/>
      <c r="GS98" s="3"/>
    </row>
    <row r="99" spans="2:201" s="29" customFormat="1">
      <c r="B99" s="21"/>
      <c r="C99" s="21"/>
      <c r="E99" s="48"/>
      <c r="G99" s="48"/>
      <c r="H99" s="21"/>
      <c r="N99" s="2"/>
      <c r="O99" s="5"/>
      <c r="P99" s="5"/>
      <c r="Q99" s="1"/>
      <c r="R99" s="5"/>
      <c r="T99" s="1"/>
      <c r="U99" s="1"/>
      <c r="V99" s="1"/>
      <c r="W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57"/>
      <c r="GM99" s="57"/>
      <c r="GN99" s="1"/>
      <c r="GO99" s="3"/>
      <c r="GP99" s="52"/>
      <c r="GQ99" s="52"/>
      <c r="GR99" s="4"/>
      <c r="GS99" s="3"/>
    </row>
    <row r="100" spans="2:201" s="29" customFormat="1">
      <c r="B100" s="21"/>
      <c r="C100" s="21"/>
      <c r="E100" s="48"/>
      <c r="G100" s="48"/>
      <c r="H100" s="21"/>
      <c r="N100" s="2"/>
      <c r="O100" s="5"/>
      <c r="P100" s="5"/>
      <c r="Q100" s="1"/>
      <c r="R100" s="5"/>
      <c r="T100" s="1"/>
      <c r="U100" s="1"/>
      <c r="V100" s="1"/>
      <c r="W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57"/>
      <c r="GM100" s="57"/>
      <c r="GN100" s="1"/>
      <c r="GO100" s="3"/>
      <c r="GP100" s="52"/>
      <c r="GQ100" s="52"/>
      <c r="GR100" s="4"/>
      <c r="GS100" s="3"/>
    </row>
    <row r="101" spans="2:201" s="29" customFormat="1">
      <c r="B101" s="21"/>
      <c r="C101" s="21"/>
      <c r="E101" s="48"/>
      <c r="G101" s="48"/>
      <c r="H101" s="21"/>
      <c r="N101" s="2"/>
      <c r="O101" s="5"/>
      <c r="P101" s="5"/>
      <c r="Q101" s="1"/>
      <c r="R101" s="5"/>
      <c r="T101" s="1"/>
      <c r="U101" s="1"/>
      <c r="V101" s="1"/>
      <c r="W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57"/>
      <c r="GM101" s="57"/>
      <c r="GN101" s="1"/>
      <c r="GO101" s="3"/>
      <c r="GP101" s="52"/>
      <c r="GQ101" s="52"/>
      <c r="GR101" s="4"/>
      <c r="GS101" s="3"/>
    </row>
    <row r="102" spans="2:201" s="29" customFormat="1">
      <c r="B102" s="21"/>
      <c r="C102" s="21"/>
      <c r="E102" s="48"/>
      <c r="G102" s="48"/>
      <c r="H102" s="21"/>
      <c r="N102" s="2"/>
      <c r="O102" s="5"/>
      <c r="P102" s="5"/>
      <c r="Q102" s="1"/>
      <c r="R102" s="5"/>
      <c r="T102" s="1"/>
      <c r="U102" s="1"/>
      <c r="V102" s="1"/>
      <c r="W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57"/>
      <c r="GM102" s="57"/>
      <c r="GN102" s="1"/>
      <c r="GO102" s="3"/>
      <c r="GP102" s="52"/>
      <c r="GQ102" s="52"/>
      <c r="GR102" s="4"/>
      <c r="GS102" s="3"/>
    </row>
    <row r="103" spans="2:201" s="29" customFormat="1">
      <c r="B103" s="21"/>
      <c r="C103" s="21"/>
      <c r="E103" s="48"/>
      <c r="G103" s="48"/>
      <c r="H103" s="21"/>
      <c r="N103" s="2"/>
      <c r="O103" s="5"/>
      <c r="P103" s="5"/>
      <c r="Q103" s="1"/>
      <c r="R103" s="5"/>
      <c r="T103" s="1"/>
      <c r="U103" s="1"/>
      <c r="V103" s="1"/>
      <c r="W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57"/>
      <c r="GM103" s="57"/>
      <c r="GN103" s="1"/>
      <c r="GO103" s="3"/>
      <c r="GP103" s="52"/>
      <c r="GQ103" s="52"/>
      <c r="GR103" s="4"/>
      <c r="GS103" s="3"/>
    </row>
    <row r="104" spans="2:201" s="29" customFormat="1">
      <c r="B104" s="21"/>
      <c r="C104" s="21"/>
      <c r="E104" s="48"/>
      <c r="G104" s="48"/>
      <c r="H104" s="21"/>
      <c r="N104" s="2"/>
      <c r="O104" s="5"/>
      <c r="P104" s="5"/>
      <c r="Q104" s="1"/>
      <c r="R104" s="5"/>
      <c r="T104" s="1"/>
      <c r="U104" s="1"/>
      <c r="V104" s="1"/>
      <c r="W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57"/>
      <c r="GM104" s="57"/>
      <c r="GN104" s="1"/>
      <c r="GO104" s="3"/>
      <c r="GP104" s="52"/>
      <c r="GQ104" s="52"/>
      <c r="GR104" s="4"/>
      <c r="GS104" s="3"/>
    </row>
    <row r="105" spans="2:201" s="29" customFormat="1">
      <c r="B105" s="21"/>
      <c r="C105" s="21"/>
      <c r="E105" s="48"/>
      <c r="G105" s="48"/>
      <c r="H105" s="21"/>
      <c r="N105" s="2"/>
      <c r="O105" s="5"/>
      <c r="P105" s="5"/>
      <c r="Q105" s="1"/>
      <c r="R105" s="5"/>
      <c r="T105" s="1"/>
      <c r="U105" s="1"/>
      <c r="V105" s="1"/>
      <c r="W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57"/>
      <c r="GM105" s="57"/>
      <c r="GN105" s="1"/>
      <c r="GO105" s="3"/>
      <c r="GP105" s="52"/>
      <c r="GQ105" s="52"/>
      <c r="GR105" s="4"/>
      <c r="GS105" s="3"/>
    </row>
    <row r="106" spans="2:201" s="29" customFormat="1">
      <c r="B106" s="21"/>
      <c r="C106" s="21"/>
      <c r="E106" s="48"/>
      <c r="G106" s="48"/>
      <c r="H106" s="21"/>
      <c r="N106" s="2"/>
      <c r="O106" s="5"/>
      <c r="P106" s="5"/>
      <c r="Q106" s="1"/>
      <c r="R106" s="5"/>
      <c r="T106" s="1"/>
      <c r="U106" s="1"/>
      <c r="V106" s="1"/>
      <c r="W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57"/>
      <c r="GM106" s="57"/>
      <c r="GN106" s="1"/>
      <c r="GO106" s="3"/>
      <c r="GP106" s="52"/>
      <c r="GQ106" s="52"/>
      <c r="GR106" s="4"/>
      <c r="GS106" s="3"/>
    </row>
    <row r="107" spans="2:201" s="29" customFormat="1">
      <c r="B107" s="21"/>
      <c r="C107" s="21"/>
      <c r="E107" s="48"/>
      <c r="G107" s="48"/>
      <c r="H107" s="21"/>
      <c r="N107" s="2"/>
      <c r="O107" s="5"/>
      <c r="P107" s="5"/>
      <c r="Q107" s="1"/>
      <c r="R107" s="5"/>
      <c r="T107" s="1"/>
      <c r="U107" s="1"/>
      <c r="V107" s="1"/>
      <c r="W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57"/>
      <c r="GM107" s="57"/>
      <c r="GN107" s="1"/>
      <c r="GO107" s="3"/>
      <c r="GP107" s="52"/>
      <c r="GQ107" s="52"/>
      <c r="GR107" s="4"/>
      <c r="GS107" s="3"/>
    </row>
    <row r="108" spans="2:201" s="29" customFormat="1">
      <c r="B108" s="21"/>
      <c r="C108" s="21"/>
      <c r="E108" s="48"/>
      <c r="G108" s="48"/>
      <c r="H108" s="21"/>
      <c r="N108" s="2"/>
      <c r="O108" s="5"/>
      <c r="P108" s="5"/>
      <c r="Q108" s="1"/>
      <c r="R108" s="5"/>
      <c r="T108" s="1"/>
      <c r="U108" s="1"/>
      <c r="V108" s="1"/>
      <c r="W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57"/>
      <c r="GM108" s="57"/>
      <c r="GN108" s="1"/>
      <c r="GO108" s="3"/>
      <c r="GP108" s="52"/>
      <c r="GQ108" s="52"/>
      <c r="GR108" s="4"/>
      <c r="GS108" s="3"/>
    </row>
    <row r="109" spans="2:201" s="29" customFormat="1">
      <c r="B109" s="21"/>
      <c r="C109" s="21"/>
      <c r="E109" s="48"/>
      <c r="G109" s="48"/>
      <c r="H109" s="21"/>
      <c r="N109" s="2"/>
      <c r="O109" s="5"/>
      <c r="P109" s="5"/>
      <c r="Q109" s="1"/>
      <c r="R109" s="5"/>
      <c r="T109" s="1"/>
      <c r="U109" s="1"/>
      <c r="V109" s="1"/>
      <c r="W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57"/>
      <c r="GM109" s="57"/>
      <c r="GN109" s="1"/>
      <c r="GO109" s="3"/>
      <c r="GP109" s="52"/>
      <c r="GQ109" s="52"/>
      <c r="GR109" s="4"/>
      <c r="GS109" s="3"/>
    </row>
    <row r="110" spans="2:201" s="29" customFormat="1">
      <c r="B110" s="21"/>
      <c r="C110" s="21"/>
      <c r="E110" s="48"/>
      <c r="G110" s="48"/>
      <c r="H110" s="21"/>
      <c r="N110" s="2"/>
      <c r="O110" s="5"/>
      <c r="P110" s="5"/>
      <c r="Q110" s="1"/>
      <c r="R110" s="5"/>
      <c r="T110" s="1"/>
      <c r="U110" s="1"/>
      <c r="V110" s="1"/>
      <c r="W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57"/>
      <c r="GM110" s="57"/>
      <c r="GN110" s="1"/>
      <c r="GO110" s="3"/>
      <c r="GP110" s="52"/>
      <c r="GQ110" s="52"/>
      <c r="GR110" s="4"/>
      <c r="GS110" s="3"/>
    </row>
    <row r="111" spans="2:201" s="29" customFormat="1">
      <c r="B111" s="21"/>
      <c r="C111" s="21"/>
      <c r="E111" s="48"/>
      <c r="G111" s="48"/>
      <c r="H111" s="21"/>
      <c r="N111" s="2"/>
      <c r="O111" s="5"/>
      <c r="P111" s="5"/>
      <c r="Q111" s="1"/>
      <c r="R111" s="5"/>
      <c r="T111" s="1"/>
      <c r="U111" s="1"/>
      <c r="V111" s="1"/>
      <c r="W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57"/>
      <c r="GM111" s="57"/>
      <c r="GN111" s="1"/>
      <c r="GO111" s="3"/>
      <c r="GP111" s="52"/>
      <c r="GQ111" s="52"/>
      <c r="GR111" s="4"/>
      <c r="GS111" s="3"/>
    </row>
    <row r="112" spans="2:201" s="29" customFormat="1">
      <c r="B112" s="21"/>
      <c r="C112" s="21"/>
      <c r="E112" s="48"/>
      <c r="G112" s="48"/>
      <c r="H112" s="21"/>
      <c r="N112" s="2"/>
      <c r="O112" s="5"/>
      <c r="P112" s="5"/>
      <c r="Q112" s="1"/>
      <c r="R112" s="5"/>
      <c r="T112" s="1"/>
      <c r="U112" s="1"/>
      <c r="V112" s="1"/>
      <c r="W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57"/>
      <c r="GM112" s="57"/>
      <c r="GN112" s="1"/>
      <c r="GO112" s="3"/>
      <c r="GP112" s="52"/>
      <c r="GQ112" s="52"/>
      <c r="GR112" s="4"/>
      <c r="GS112" s="3"/>
    </row>
    <row r="113" spans="2:201" s="29" customFormat="1">
      <c r="B113" s="21"/>
      <c r="C113" s="21"/>
      <c r="E113" s="48"/>
      <c r="G113" s="48"/>
      <c r="H113" s="21"/>
      <c r="N113" s="2"/>
      <c r="O113" s="5"/>
      <c r="P113" s="5"/>
      <c r="Q113" s="1"/>
      <c r="R113" s="5"/>
      <c r="T113" s="1"/>
      <c r="U113" s="1"/>
      <c r="V113" s="1"/>
      <c r="W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57"/>
      <c r="GM113" s="57"/>
      <c r="GN113" s="1"/>
      <c r="GO113" s="3"/>
      <c r="GP113" s="52"/>
      <c r="GQ113" s="52"/>
      <c r="GR113" s="4"/>
      <c r="GS113" s="3"/>
    </row>
    <row r="114" spans="2:201" s="29" customFormat="1">
      <c r="B114" s="21"/>
      <c r="C114" s="21"/>
      <c r="E114" s="48"/>
      <c r="G114" s="48"/>
      <c r="H114" s="21"/>
      <c r="N114" s="2"/>
      <c r="O114" s="5"/>
      <c r="P114" s="5"/>
      <c r="Q114" s="1"/>
      <c r="R114" s="5"/>
      <c r="T114" s="1"/>
      <c r="U114" s="1"/>
      <c r="V114" s="1"/>
      <c r="W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57"/>
      <c r="GM114" s="57"/>
      <c r="GN114" s="1"/>
      <c r="GO114" s="3"/>
      <c r="GP114" s="52"/>
      <c r="GQ114" s="52"/>
      <c r="GR114" s="4"/>
      <c r="GS114" s="3"/>
    </row>
    <row r="115" spans="2:201" s="29" customFormat="1">
      <c r="B115" s="21"/>
      <c r="C115" s="21"/>
      <c r="E115" s="48"/>
      <c r="G115" s="48"/>
      <c r="H115" s="21"/>
      <c r="N115" s="2"/>
      <c r="O115" s="5"/>
      <c r="P115" s="5"/>
      <c r="Q115" s="1"/>
      <c r="R115" s="5"/>
      <c r="T115" s="1"/>
      <c r="U115" s="1"/>
      <c r="V115" s="1"/>
      <c r="W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57"/>
      <c r="GM115" s="57"/>
      <c r="GN115" s="1"/>
      <c r="GO115" s="3"/>
      <c r="GP115" s="52"/>
      <c r="GQ115" s="52"/>
      <c r="GR115" s="4"/>
      <c r="GS115" s="3"/>
    </row>
    <row r="116" spans="2:201" s="29" customFormat="1">
      <c r="B116" s="21"/>
      <c r="C116" s="21"/>
      <c r="E116" s="48"/>
      <c r="G116" s="48"/>
      <c r="H116" s="21"/>
      <c r="N116" s="2"/>
      <c r="O116" s="5"/>
      <c r="P116" s="5"/>
      <c r="Q116" s="1"/>
      <c r="R116" s="5"/>
      <c r="T116" s="1"/>
      <c r="U116" s="1"/>
      <c r="V116" s="1"/>
      <c r="W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57"/>
      <c r="GM116" s="57"/>
      <c r="GN116" s="1"/>
      <c r="GO116" s="3"/>
      <c r="GP116" s="52"/>
      <c r="GQ116" s="52"/>
      <c r="GR116" s="4"/>
      <c r="GS116" s="3"/>
    </row>
    <row r="117" spans="2:201" s="29" customFormat="1">
      <c r="B117" s="21"/>
      <c r="C117" s="21"/>
      <c r="E117" s="48"/>
      <c r="G117" s="48"/>
      <c r="H117" s="21"/>
      <c r="N117" s="2"/>
      <c r="O117" s="5"/>
      <c r="P117" s="5"/>
      <c r="Q117" s="1"/>
      <c r="R117" s="5"/>
      <c r="T117" s="1"/>
      <c r="U117" s="1"/>
      <c r="V117" s="1"/>
      <c r="W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57"/>
      <c r="GM117" s="57"/>
      <c r="GN117" s="1"/>
      <c r="GO117" s="3"/>
      <c r="GP117" s="52"/>
      <c r="GQ117" s="52"/>
      <c r="GR117" s="4"/>
      <c r="GS117" s="3"/>
    </row>
    <row r="118" spans="2:201" s="29" customFormat="1">
      <c r="B118" s="21"/>
      <c r="C118" s="21"/>
      <c r="E118" s="48"/>
      <c r="G118" s="48"/>
      <c r="H118" s="21"/>
      <c r="N118" s="2"/>
      <c r="O118" s="5"/>
      <c r="P118" s="5"/>
      <c r="Q118" s="1"/>
      <c r="R118" s="5"/>
      <c r="T118" s="1"/>
      <c r="U118" s="1"/>
      <c r="V118" s="1"/>
      <c r="W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57"/>
      <c r="GM118" s="57"/>
      <c r="GN118" s="1"/>
      <c r="GO118" s="3"/>
      <c r="GP118" s="52"/>
      <c r="GQ118" s="52"/>
      <c r="GR118" s="4"/>
      <c r="GS118" s="3"/>
    </row>
    <row r="119" spans="2:201" s="29" customFormat="1">
      <c r="B119" s="21"/>
      <c r="C119" s="21"/>
      <c r="E119" s="48"/>
      <c r="G119" s="48"/>
      <c r="H119" s="21"/>
      <c r="N119" s="2"/>
      <c r="O119" s="5"/>
      <c r="P119" s="5"/>
      <c r="Q119" s="1"/>
      <c r="R119" s="5"/>
      <c r="T119" s="1"/>
      <c r="U119" s="1"/>
      <c r="V119" s="1"/>
      <c r="W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57"/>
      <c r="GM119" s="57"/>
      <c r="GN119" s="1"/>
      <c r="GO119" s="3"/>
      <c r="GP119" s="52"/>
      <c r="GQ119" s="52"/>
      <c r="GR119" s="4"/>
      <c r="GS119" s="3"/>
    </row>
    <row r="120" spans="2:201" s="29" customFormat="1">
      <c r="B120" s="21"/>
      <c r="C120" s="21"/>
      <c r="E120" s="48"/>
      <c r="G120" s="48"/>
      <c r="H120" s="21"/>
      <c r="N120" s="2"/>
      <c r="O120" s="5"/>
      <c r="P120" s="5"/>
      <c r="Q120" s="1"/>
      <c r="R120" s="5"/>
      <c r="T120" s="1"/>
      <c r="U120" s="1"/>
      <c r="V120" s="1"/>
      <c r="W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57"/>
      <c r="GM120" s="57"/>
      <c r="GN120" s="1"/>
      <c r="GO120" s="3"/>
      <c r="GP120" s="52"/>
      <c r="GQ120" s="52"/>
      <c r="GR120" s="4"/>
      <c r="GS120" s="3"/>
    </row>
    <row r="121" spans="2:201" s="29" customFormat="1">
      <c r="B121" s="21"/>
      <c r="C121" s="21"/>
      <c r="E121" s="48"/>
      <c r="G121" s="48"/>
      <c r="H121" s="21"/>
      <c r="N121" s="2"/>
      <c r="O121" s="5"/>
      <c r="P121" s="5"/>
      <c r="Q121" s="1"/>
      <c r="R121" s="5"/>
      <c r="T121" s="1"/>
      <c r="U121" s="1"/>
      <c r="V121" s="1"/>
      <c r="W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57"/>
      <c r="GM121" s="57"/>
      <c r="GN121" s="1"/>
      <c r="GO121" s="3"/>
      <c r="GP121" s="52"/>
      <c r="GQ121" s="52"/>
      <c r="GR121" s="4"/>
      <c r="GS121" s="3"/>
    </row>
    <row r="122" spans="2:201" s="29" customFormat="1">
      <c r="B122" s="21"/>
      <c r="C122" s="21"/>
      <c r="E122" s="48"/>
      <c r="G122" s="48"/>
      <c r="H122" s="21"/>
      <c r="N122" s="2"/>
      <c r="O122" s="5"/>
      <c r="P122" s="5"/>
      <c r="Q122" s="1"/>
      <c r="R122" s="5"/>
      <c r="T122" s="1"/>
      <c r="U122" s="1"/>
      <c r="V122" s="1"/>
      <c r="W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57"/>
      <c r="GM122" s="57"/>
      <c r="GN122" s="1"/>
      <c r="GO122" s="3"/>
      <c r="GP122" s="52"/>
      <c r="GQ122" s="52"/>
      <c r="GR122" s="4"/>
      <c r="GS122" s="3"/>
    </row>
    <row r="123" spans="2:201" s="29" customFormat="1">
      <c r="B123" s="21"/>
      <c r="C123" s="21"/>
      <c r="E123" s="48"/>
      <c r="G123" s="48"/>
      <c r="H123" s="21"/>
      <c r="N123" s="2"/>
      <c r="O123" s="5"/>
      <c r="P123" s="5"/>
      <c r="Q123" s="1"/>
      <c r="R123" s="5"/>
      <c r="T123" s="1"/>
      <c r="U123" s="1"/>
      <c r="V123" s="1"/>
      <c r="W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57"/>
      <c r="GM123" s="57"/>
      <c r="GN123" s="1"/>
      <c r="GO123" s="3"/>
      <c r="GP123" s="52"/>
      <c r="GQ123" s="52"/>
      <c r="GR123" s="4"/>
      <c r="GS123" s="3"/>
    </row>
    <row r="124" spans="2:201" s="29" customFormat="1">
      <c r="B124" s="21"/>
      <c r="C124" s="21"/>
      <c r="E124" s="48"/>
      <c r="G124" s="48"/>
      <c r="H124" s="21"/>
      <c r="N124" s="6"/>
      <c r="O124" s="5"/>
      <c r="P124" s="5"/>
      <c r="Q124" s="1"/>
      <c r="R124" s="5"/>
      <c r="S124" s="49"/>
      <c r="T124" s="1"/>
      <c r="U124" s="1"/>
      <c r="V124" s="1"/>
      <c r="W124" s="1"/>
      <c r="X124" s="49"/>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57"/>
      <c r="GM124" s="57"/>
      <c r="GN124" s="1"/>
      <c r="GO124" s="3"/>
      <c r="GP124" s="52"/>
      <c r="GQ124" s="52"/>
      <c r="GR124" s="4"/>
      <c r="GS124" s="3"/>
    </row>
    <row r="125" spans="2:201" s="29" customFormat="1">
      <c r="B125" s="21"/>
      <c r="C125" s="21"/>
      <c r="E125" s="48"/>
      <c r="G125" s="48"/>
      <c r="H125" s="21"/>
      <c r="N125" s="2"/>
      <c r="O125" s="5"/>
      <c r="P125" s="5"/>
      <c r="Q125" s="1"/>
      <c r="R125" s="5"/>
      <c r="T125" s="1"/>
      <c r="U125" s="1"/>
      <c r="V125" s="1"/>
      <c r="W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57"/>
      <c r="GM125" s="57"/>
      <c r="GN125" s="1"/>
      <c r="GO125" s="3"/>
      <c r="GP125" s="52"/>
      <c r="GQ125" s="52"/>
      <c r="GR125" s="4"/>
      <c r="GS125" s="3"/>
    </row>
    <row r="126" spans="2:201" s="29" customFormat="1">
      <c r="B126" s="21"/>
      <c r="C126" s="21"/>
      <c r="E126" s="48"/>
      <c r="G126" s="48"/>
      <c r="H126" s="21"/>
      <c r="N126" s="2"/>
      <c r="O126" s="5"/>
      <c r="P126" s="5"/>
      <c r="Q126" s="1"/>
      <c r="R126" s="5"/>
      <c r="T126" s="1"/>
      <c r="U126" s="1"/>
      <c r="V126" s="1"/>
      <c r="W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57"/>
      <c r="GM126" s="57"/>
      <c r="GN126" s="1"/>
      <c r="GO126" s="3"/>
      <c r="GP126" s="52"/>
      <c r="GQ126" s="52"/>
      <c r="GR126" s="4"/>
      <c r="GS126" s="3"/>
    </row>
    <row r="127" spans="2:201" s="29" customFormat="1">
      <c r="B127" s="21"/>
      <c r="C127" s="21"/>
      <c r="E127" s="48"/>
      <c r="G127" s="48"/>
      <c r="H127" s="21"/>
      <c r="N127" s="2"/>
      <c r="O127" s="5"/>
      <c r="P127" s="5"/>
      <c r="Q127" s="1"/>
      <c r="R127" s="5"/>
      <c r="T127" s="1"/>
      <c r="U127" s="1"/>
      <c r="V127" s="1"/>
      <c r="W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57"/>
      <c r="GM127" s="57"/>
      <c r="GN127" s="1"/>
      <c r="GO127" s="3"/>
      <c r="GP127" s="52"/>
      <c r="GQ127" s="52"/>
      <c r="GR127" s="4"/>
      <c r="GS127" s="3"/>
    </row>
    <row r="128" spans="2:201" s="29" customFormat="1">
      <c r="B128" s="21"/>
      <c r="C128" s="21"/>
      <c r="E128" s="48"/>
      <c r="G128" s="48"/>
      <c r="H128" s="21"/>
      <c r="N128" s="2"/>
      <c r="O128" s="5"/>
      <c r="P128" s="5"/>
      <c r="Q128" s="1"/>
      <c r="R128" s="5"/>
      <c r="T128" s="1"/>
      <c r="U128" s="1"/>
      <c r="V128" s="1"/>
      <c r="W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57"/>
      <c r="GM128" s="57"/>
      <c r="GN128" s="1"/>
      <c r="GO128" s="3"/>
      <c r="GP128" s="52"/>
      <c r="GQ128" s="52"/>
      <c r="GR128" s="4"/>
      <c r="GS128" s="3"/>
    </row>
    <row r="129" spans="2:201" s="29" customFormat="1">
      <c r="B129" s="21"/>
      <c r="C129" s="21"/>
      <c r="E129" s="48"/>
      <c r="G129" s="48"/>
      <c r="H129" s="21"/>
      <c r="N129" s="2"/>
      <c r="O129" s="5"/>
      <c r="P129" s="5"/>
      <c r="Q129" s="1"/>
      <c r="R129" s="5"/>
      <c r="T129" s="1"/>
      <c r="U129" s="1"/>
      <c r="V129" s="1"/>
      <c r="W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57"/>
      <c r="GM129" s="57"/>
      <c r="GN129" s="1"/>
      <c r="GO129" s="3"/>
      <c r="GP129" s="52"/>
      <c r="GQ129" s="52"/>
      <c r="GR129" s="4"/>
      <c r="GS129" s="3"/>
    </row>
    <row r="130" spans="2:201" s="29" customFormat="1">
      <c r="B130" s="21"/>
      <c r="C130" s="21"/>
      <c r="E130" s="48"/>
      <c r="G130" s="48"/>
      <c r="H130" s="21"/>
      <c r="N130" s="2"/>
      <c r="O130" s="5"/>
      <c r="P130" s="5"/>
      <c r="Q130" s="1"/>
      <c r="R130" s="5"/>
      <c r="T130" s="1"/>
      <c r="U130" s="1"/>
      <c r="V130" s="1"/>
      <c r="W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57"/>
      <c r="GM130" s="57"/>
      <c r="GN130" s="1"/>
      <c r="GO130" s="3"/>
      <c r="GP130" s="52"/>
      <c r="GQ130" s="52"/>
      <c r="GR130" s="4"/>
      <c r="GS130" s="3"/>
    </row>
    <row r="131" spans="2:201" s="29" customFormat="1">
      <c r="B131" s="21"/>
      <c r="C131" s="21"/>
      <c r="E131" s="48"/>
      <c r="G131" s="48"/>
      <c r="H131" s="21"/>
      <c r="N131" s="6"/>
      <c r="O131" s="5"/>
      <c r="P131" s="5"/>
      <c r="Q131" s="1"/>
      <c r="R131" s="5"/>
      <c r="S131" s="49"/>
      <c r="T131" s="1"/>
      <c r="U131" s="1"/>
      <c r="V131" s="1"/>
      <c r="W131" s="1"/>
      <c r="X131" s="49"/>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57"/>
      <c r="GM131" s="57"/>
      <c r="GN131" s="1"/>
      <c r="GO131" s="3"/>
      <c r="GP131" s="52"/>
      <c r="GQ131" s="52"/>
      <c r="GR131" s="4"/>
      <c r="GS131" s="3"/>
    </row>
    <row r="132" spans="2:201" s="29" customFormat="1">
      <c r="B132" s="21"/>
      <c r="C132" s="21"/>
      <c r="E132" s="48"/>
      <c r="G132" s="48"/>
      <c r="H132" s="21"/>
      <c r="N132" s="2"/>
      <c r="O132" s="5"/>
      <c r="P132" s="5"/>
      <c r="Q132" s="1"/>
      <c r="R132" s="5"/>
      <c r="T132" s="1"/>
      <c r="U132" s="1"/>
      <c r="V132" s="1"/>
      <c r="W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57"/>
      <c r="GM132" s="57"/>
      <c r="GN132" s="1"/>
      <c r="GO132" s="3"/>
      <c r="GP132" s="52"/>
      <c r="GQ132" s="52"/>
      <c r="GR132" s="4"/>
      <c r="GS132" s="3"/>
    </row>
    <row r="133" spans="2:201" s="29" customFormat="1">
      <c r="B133" s="21"/>
      <c r="C133" s="21"/>
      <c r="E133" s="48"/>
      <c r="G133" s="48"/>
      <c r="H133" s="21"/>
      <c r="N133" s="2"/>
      <c r="O133" s="5"/>
      <c r="P133" s="5"/>
      <c r="Q133" s="1"/>
      <c r="R133" s="5"/>
      <c r="T133" s="1"/>
      <c r="U133" s="1"/>
      <c r="V133" s="1"/>
      <c r="W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57"/>
      <c r="GM133" s="57"/>
      <c r="GN133" s="1"/>
      <c r="GO133" s="3"/>
      <c r="GP133" s="52"/>
      <c r="GQ133" s="52"/>
      <c r="GR133" s="4"/>
      <c r="GS133" s="3"/>
    </row>
    <row r="134" spans="2:201" s="29" customFormat="1">
      <c r="B134" s="21"/>
      <c r="C134" s="21"/>
      <c r="E134" s="48"/>
      <c r="G134" s="48"/>
      <c r="H134" s="21"/>
      <c r="N134" s="2"/>
      <c r="O134" s="5"/>
      <c r="P134" s="5"/>
      <c r="Q134" s="1"/>
      <c r="R134" s="5"/>
      <c r="T134" s="1"/>
      <c r="U134" s="1"/>
      <c r="V134" s="1"/>
      <c r="W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57"/>
      <c r="GM134" s="57"/>
      <c r="GN134" s="1"/>
      <c r="GO134" s="3"/>
      <c r="GP134" s="52"/>
      <c r="GQ134" s="52"/>
      <c r="GR134" s="4"/>
      <c r="GS134" s="3"/>
    </row>
    <row r="135" spans="2:201" s="29" customFormat="1">
      <c r="B135" s="21"/>
      <c r="C135" s="21"/>
      <c r="E135" s="48"/>
      <c r="G135" s="48"/>
      <c r="H135" s="21"/>
      <c r="N135" s="6"/>
      <c r="O135" s="5"/>
      <c r="P135" s="5"/>
      <c r="Q135" s="1"/>
      <c r="R135" s="5"/>
      <c r="S135" s="49"/>
      <c r="T135" s="1"/>
      <c r="U135" s="1"/>
      <c r="V135" s="1"/>
      <c r="W135" s="1"/>
      <c r="X135" s="49"/>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57"/>
      <c r="GM135" s="57"/>
      <c r="GN135" s="1"/>
      <c r="GO135" s="3"/>
      <c r="GP135" s="52"/>
      <c r="GQ135" s="52"/>
      <c r="GR135" s="4"/>
      <c r="GS135" s="3"/>
    </row>
    <row r="136" spans="2:201" s="29" customFormat="1">
      <c r="B136" s="21"/>
      <c r="C136" s="21"/>
      <c r="E136" s="48"/>
      <c r="G136" s="48"/>
      <c r="H136" s="21"/>
      <c r="N136" s="2"/>
      <c r="O136" s="5"/>
      <c r="P136" s="5"/>
      <c r="Q136" s="1"/>
      <c r="R136" s="5"/>
      <c r="T136" s="1"/>
      <c r="U136" s="1"/>
      <c r="V136" s="1"/>
      <c r="W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57"/>
      <c r="GM136" s="57"/>
      <c r="GN136" s="1"/>
      <c r="GO136" s="3"/>
      <c r="GP136" s="52"/>
      <c r="GQ136" s="52"/>
      <c r="GR136" s="4"/>
      <c r="GS136" s="3"/>
    </row>
    <row r="137" spans="2:201" s="29" customFormat="1">
      <c r="B137" s="21"/>
      <c r="C137" s="21"/>
      <c r="E137" s="48"/>
      <c r="G137" s="48"/>
      <c r="H137" s="21"/>
      <c r="N137" s="6"/>
      <c r="O137" s="5"/>
      <c r="P137" s="5"/>
      <c r="Q137" s="1"/>
      <c r="R137" s="5"/>
      <c r="S137" s="49"/>
      <c r="T137" s="1"/>
      <c r="U137" s="1"/>
      <c r="V137" s="1"/>
      <c r="W137" s="1"/>
      <c r="X137" s="49"/>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57"/>
      <c r="GM137" s="57"/>
      <c r="GN137" s="1"/>
      <c r="GO137" s="3"/>
      <c r="GP137" s="52"/>
      <c r="GQ137" s="52"/>
      <c r="GR137" s="4"/>
      <c r="GS137" s="3"/>
    </row>
    <row r="138" spans="2:201" s="29" customFormat="1">
      <c r="B138" s="21"/>
      <c r="C138" s="21"/>
      <c r="E138" s="48"/>
      <c r="G138" s="48"/>
      <c r="H138" s="21"/>
      <c r="N138" s="2"/>
      <c r="O138" s="5"/>
      <c r="P138" s="5"/>
      <c r="Q138" s="1"/>
      <c r="R138" s="5"/>
      <c r="T138" s="1"/>
      <c r="U138" s="1"/>
      <c r="V138" s="1"/>
      <c r="W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57"/>
      <c r="GM138" s="57"/>
      <c r="GN138" s="1"/>
      <c r="GO138" s="3"/>
      <c r="GP138" s="52"/>
      <c r="GQ138" s="52"/>
      <c r="GR138" s="4"/>
      <c r="GS138" s="3"/>
    </row>
    <row r="139" spans="2:201" s="29" customFormat="1">
      <c r="B139" s="21"/>
      <c r="C139" s="21"/>
      <c r="E139" s="48"/>
      <c r="G139" s="48"/>
      <c r="H139" s="21"/>
      <c r="N139" s="2"/>
      <c r="O139" s="5"/>
      <c r="P139" s="5"/>
      <c r="Q139" s="1"/>
      <c r="R139" s="5"/>
      <c r="T139" s="1"/>
      <c r="U139" s="1"/>
      <c r="V139" s="1"/>
      <c r="W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57"/>
      <c r="GM139" s="57"/>
      <c r="GN139" s="1"/>
      <c r="GO139" s="3"/>
      <c r="GP139" s="52"/>
      <c r="GQ139" s="52"/>
      <c r="GR139" s="4"/>
      <c r="GS139" s="3"/>
    </row>
    <row r="140" spans="2:201" s="29" customFormat="1">
      <c r="B140" s="21"/>
      <c r="C140" s="21"/>
      <c r="E140" s="48"/>
      <c r="G140" s="48"/>
      <c r="H140" s="21"/>
      <c r="N140" s="2"/>
      <c r="O140" s="5"/>
      <c r="P140" s="5"/>
      <c r="Q140" s="1"/>
      <c r="R140" s="5"/>
      <c r="T140" s="1"/>
      <c r="U140" s="1"/>
      <c r="V140" s="1"/>
      <c r="W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57"/>
      <c r="GM140" s="57"/>
      <c r="GN140" s="1"/>
      <c r="GO140" s="3"/>
      <c r="GP140" s="52"/>
      <c r="GQ140" s="52"/>
      <c r="GR140" s="4"/>
      <c r="GS140" s="3"/>
    </row>
    <row r="141" spans="2:201" s="29" customFormat="1">
      <c r="B141" s="21"/>
      <c r="C141" s="21"/>
      <c r="E141" s="48"/>
      <c r="G141" s="48"/>
      <c r="H141" s="21"/>
      <c r="N141" s="2"/>
      <c r="O141" s="5"/>
      <c r="P141" s="5"/>
      <c r="Q141" s="1"/>
      <c r="R141" s="5"/>
      <c r="T141" s="1"/>
      <c r="U141" s="1"/>
      <c r="V141" s="1"/>
      <c r="W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57"/>
      <c r="GM141" s="57"/>
      <c r="GN141" s="1"/>
      <c r="GO141" s="3"/>
      <c r="GP141" s="52"/>
      <c r="GQ141" s="52"/>
      <c r="GR141" s="4"/>
      <c r="GS141" s="3"/>
    </row>
    <row r="142" spans="2:201" s="29" customFormat="1">
      <c r="B142" s="21"/>
      <c r="C142" s="21"/>
      <c r="E142" s="48"/>
      <c r="G142" s="48"/>
      <c r="H142" s="21"/>
      <c r="N142" s="2"/>
      <c r="O142" s="5"/>
      <c r="P142" s="5"/>
      <c r="Q142" s="1"/>
      <c r="R142" s="5"/>
      <c r="T142" s="1"/>
      <c r="U142" s="1"/>
      <c r="V142" s="1"/>
      <c r="W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57"/>
      <c r="GM142" s="57"/>
      <c r="GN142" s="1"/>
      <c r="GO142" s="3"/>
      <c r="GP142" s="52"/>
      <c r="GQ142" s="52"/>
      <c r="GR142" s="4"/>
      <c r="GS142" s="3"/>
    </row>
    <row r="143" spans="2:201" s="29" customFormat="1">
      <c r="B143" s="21"/>
      <c r="C143" s="21"/>
      <c r="E143" s="48"/>
      <c r="G143" s="48"/>
      <c r="H143" s="21"/>
      <c r="N143" s="2"/>
      <c r="O143" s="5"/>
      <c r="P143" s="5"/>
      <c r="Q143" s="1"/>
      <c r="R143" s="5"/>
      <c r="T143" s="1"/>
      <c r="U143" s="1"/>
      <c r="V143" s="1"/>
      <c r="W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57"/>
      <c r="GM143" s="57"/>
      <c r="GN143" s="1"/>
      <c r="GO143" s="3"/>
      <c r="GP143" s="52"/>
      <c r="GQ143" s="52"/>
      <c r="GR143" s="4"/>
      <c r="GS143" s="3"/>
    </row>
    <row r="144" spans="2:201" s="29" customFormat="1">
      <c r="B144" s="21"/>
      <c r="C144" s="21"/>
      <c r="E144" s="48"/>
      <c r="G144" s="48"/>
      <c r="H144" s="21"/>
      <c r="N144" s="2"/>
      <c r="O144" s="5"/>
      <c r="P144" s="5"/>
      <c r="Q144" s="1"/>
      <c r="R144" s="5"/>
      <c r="T144" s="1"/>
      <c r="U144" s="1"/>
      <c r="V144" s="1"/>
      <c r="W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57"/>
      <c r="GM144" s="57"/>
      <c r="GN144" s="1"/>
      <c r="GO144" s="3"/>
      <c r="GP144" s="52"/>
      <c r="GQ144" s="52"/>
      <c r="GR144" s="4"/>
      <c r="GS144" s="3"/>
    </row>
    <row r="145" spans="2:201" s="29" customFormat="1">
      <c r="B145" s="21"/>
      <c r="C145" s="21"/>
      <c r="E145" s="48"/>
      <c r="G145" s="48"/>
      <c r="H145" s="21"/>
      <c r="N145" s="2"/>
      <c r="O145" s="5"/>
      <c r="P145" s="5"/>
      <c r="Q145" s="1"/>
      <c r="R145" s="5"/>
      <c r="T145" s="1"/>
      <c r="U145" s="1"/>
      <c r="V145" s="1"/>
      <c r="W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57"/>
      <c r="GM145" s="57"/>
      <c r="GN145" s="1"/>
      <c r="GO145" s="3"/>
      <c r="GP145" s="52"/>
      <c r="GQ145" s="52"/>
      <c r="GR145" s="4"/>
      <c r="GS145" s="3"/>
    </row>
    <row r="146" spans="2:201" s="29" customFormat="1">
      <c r="B146" s="21"/>
      <c r="C146" s="21"/>
      <c r="E146" s="48"/>
      <c r="G146" s="48"/>
      <c r="H146" s="21"/>
      <c r="N146" s="2"/>
      <c r="O146" s="5"/>
      <c r="P146" s="5"/>
      <c r="Q146" s="1"/>
      <c r="R146" s="5"/>
      <c r="T146" s="1"/>
      <c r="U146" s="1"/>
      <c r="V146" s="1"/>
      <c r="W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57"/>
      <c r="GM146" s="57"/>
      <c r="GN146" s="1"/>
      <c r="GO146" s="3"/>
      <c r="GP146" s="52"/>
      <c r="GQ146" s="52"/>
      <c r="GR146" s="4"/>
      <c r="GS146" s="3"/>
    </row>
    <row r="147" spans="2:201" s="29" customFormat="1">
      <c r="B147" s="21"/>
      <c r="C147" s="21"/>
      <c r="E147" s="48"/>
      <c r="G147" s="48"/>
      <c r="H147" s="21"/>
      <c r="N147" s="2"/>
      <c r="O147" s="5"/>
      <c r="P147" s="5"/>
      <c r="Q147" s="1"/>
      <c r="R147" s="5"/>
      <c r="T147" s="1"/>
      <c r="U147" s="1"/>
      <c r="V147" s="1"/>
      <c r="W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57"/>
      <c r="GM147" s="57"/>
      <c r="GN147" s="1"/>
      <c r="GO147" s="3"/>
      <c r="GP147" s="52"/>
      <c r="GQ147" s="52"/>
      <c r="GR147" s="4"/>
      <c r="GS147" s="3"/>
    </row>
    <row r="148" spans="2:201" s="29" customFormat="1">
      <c r="B148" s="21"/>
      <c r="C148" s="21"/>
      <c r="E148" s="48"/>
      <c r="G148" s="48"/>
      <c r="H148" s="21"/>
      <c r="N148" s="2"/>
      <c r="O148" s="5"/>
      <c r="P148" s="5"/>
      <c r="Q148" s="1"/>
      <c r="R148" s="5"/>
      <c r="T148" s="1"/>
      <c r="U148" s="1"/>
      <c r="V148" s="1"/>
      <c r="W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57"/>
      <c r="GM148" s="57"/>
      <c r="GN148" s="1"/>
      <c r="GO148" s="3"/>
      <c r="GP148" s="52"/>
      <c r="GQ148" s="52"/>
      <c r="GR148" s="4"/>
      <c r="GS148" s="3"/>
    </row>
    <row r="149" spans="2:201" s="29" customFormat="1">
      <c r="B149" s="21"/>
      <c r="C149" s="21"/>
      <c r="E149" s="48"/>
      <c r="G149" s="48"/>
      <c r="H149" s="21"/>
      <c r="N149" s="2"/>
      <c r="O149" s="5"/>
      <c r="P149" s="5"/>
      <c r="Q149" s="1"/>
      <c r="R149" s="5"/>
      <c r="T149" s="1"/>
      <c r="U149" s="1"/>
      <c r="V149" s="1"/>
      <c r="W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57"/>
      <c r="GM149" s="57"/>
      <c r="GN149" s="1"/>
      <c r="GO149" s="3"/>
      <c r="GP149" s="52"/>
      <c r="GQ149" s="52"/>
      <c r="GR149" s="4"/>
      <c r="GS149" s="3"/>
    </row>
    <row r="150" spans="2:201" s="29" customFormat="1">
      <c r="B150" s="21"/>
      <c r="C150" s="21"/>
      <c r="E150" s="48"/>
      <c r="G150" s="48"/>
      <c r="H150" s="21"/>
      <c r="N150" s="2"/>
      <c r="O150" s="5"/>
      <c r="P150" s="5"/>
      <c r="Q150" s="1"/>
      <c r="R150" s="5"/>
      <c r="T150" s="1"/>
      <c r="U150" s="1"/>
      <c r="V150" s="1"/>
      <c r="W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57"/>
      <c r="GM150" s="57"/>
      <c r="GN150" s="1"/>
      <c r="GO150" s="3"/>
      <c r="GP150" s="52"/>
      <c r="GQ150" s="52"/>
      <c r="GR150" s="4"/>
      <c r="GS150" s="3"/>
    </row>
    <row r="151" spans="2:201" s="29" customFormat="1">
      <c r="B151" s="21"/>
      <c r="C151" s="21"/>
      <c r="E151" s="48"/>
      <c r="G151" s="48"/>
      <c r="H151" s="21"/>
      <c r="N151" s="2"/>
      <c r="O151" s="5"/>
      <c r="P151" s="5"/>
      <c r="Q151" s="1"/>
      <c r="R151" s="5"/>
      <c r="T151" s="1"/>
      <c r="U151" s="1"/>
      <c r="V151" s="1"/>
      <c r="W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57"/>
      <c r="GM151" s="57"/>
      <c r="GN151" s="1"/>
      <c r="GO151" s="3"/>
      <c r="GP151" s="52"/>
      <c r="GQ151" s="52"/>
      <c r="GR151" s="4"/>
      <c r="GS151" s="3"/>
    </row>
    <row r="152" spans="2:201" s="29" customFormat="1">
      <c r="B152" s="21"/>
      <c r="C152" s="21"/>
      <c r="E152" s="48"/>
      <c r="G152" s="48"/>
      <c r="H152" s="21"/>
      <c r="N152" s="2"/>
      <c r="O152" s="5"/>
      <c r="P152" s="5"/>
      <c r="Q152" s="1"/>
      <c r="R152" s="5"/>
      <c r="T152" s="1"/>
      <c r="U152" s="1"/>
      <c r="V152" s="1"/>
      <c r="W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57"/>
      <c r="GM152" s="57"/>
      <c r="GN152" s="1"/>
      <c r="GO152" s="3"/>
      <c r="GP152" s="52"/>
      <c r="GQ152" s="52"/>
      <c r="GR152" s="4"/>
      <c r="GS152" s="3"/>
    </row>
    <row r="153" spans="2:201" s="29" customFormat="1">
      <c r="B153" s="21"/>
      <c r="C153" s="21"/>
      <c r="E153" s="48"/>
      <c r="G153" s="48"/>
      <c r="H153" s="21"/>
      <c r="N153" s="6"/>
      <c r="O153" s="5"/>
      <c r="P153" s="5"/>
      <c r="Q153" s="1"/>
      <c r="R153" s="5"/>
      <c r="S153" s="49"/>
      <c r="T153" s="1"/>
      <c r="U153" s="1"/>
      <c r="V153" s="1"/>
      <c r="W153" s="1"/>
      <c r="X153" s="49"/>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57"/>
      <c r="GM153" s="57"/>
      <c r="GN153" s="1"/>
      <c r="GO153" s="3"/>
      <c r="GP153" s="52"/>
      <c r="GQ153" s="52"/>
      <c r="GR153" s="4"/>
      <c r="GS153" s="3"/>
    </row>
    <row r="154" spans="2:201" s="29" customFormat="1">
      <c r="B154" s="21"/>
      <c r="C154" s="21"/>
      <c r="E154" s="48"/>
      <c r="G154" s="48"/>
      <c r="H154" s="21"/>
      <c r="N154" s="2"/>
      <c r="O154" s="5"/>
      <c r="P154" s="5"/>
      <c r="Q154" s="1"/>
      <c r="R154" s="5"/>
      <c r="T154" s="1"/>
      <c r="U154" s="1"/>
      <c r="V154" s="1"/>
      <c r="W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57"/>
      <c r="GM154" s="57"/>
      <c r="GN154" s="1"/>
      <c r="GO154" s="3"/>
      <c r="GP154" s="52"/>
      <c r="GQ154" s="52"/>
      <c r="GR154" s="4"/>
      <c r="GS154" s="3"/>
    </row>
    <row r="155" spans="2:201" s="29" customFormat="1">
      <c r="B155" s="21"/>
      <c r="C155" s="21"/>
      <c r="E155" s="48"/>
      <c r="G155" s="48"/>
      <c r="H155" s="21"/>
      <c r="N155" s="2"/>
      <c r="O155" s="5"/>
      <c r="P155" s="5"/>
      <c r="Q155" s="1"/>
      <c r="R155" s="5"/>
      <c r="T155" s="1"/>
      <c r="U155" s="1"/>
      <c r="V155" s="1"/>
      <c r="W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57"/>
      <c r="GM155" s="57"/>
      <c r="GN155" s="1"/>
      <c r="GO155" s="3"/>
      <c r="GP155" s="52"/>
      <c r="GQ155" s="52"/>
      <c r="GR155" s="4"/>
      <c r="GS155" s="3"/>
    </row>
    <row r="156" spans="2:201" s="29" customFormat="1">
      <c r="B156" s="21"/>
      <c r="C156" s="21"/>
      <c r="E156" s="48"/>
      <c r="G156" s="48"/>
      <c r="H156" s="21"/>
      <c r="N156" s="2"/>
      <c r="O156" s="5"/>
      <c r="P156" s="5"/>
      <c r="Q156" s="1"/>
      <c r="R156" s="5"/>
      <c r="T156" s="1"/>
      <c r="U156" s="1"/>
      <c r="V156" s="1"/>
      <c r="W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57"/>
      <c r="GM156" s="57"/>
      <c r="GN156" s="1"/>
      <c r="GO156" s="3"/>
      <c r="GP156" s="52"/>
      <c r="GQ156" s="52"/>
      <c r="GR156" s="4"/>
      <c r="GS156" s="3"/>
    </row>
    <row r="157" spans="2:201" s="29" customFormat="1">
      <c r="B157" s="21"/>
      <c r="C157" s="21"/>
      <c r="E157" s="48"/>
      <c r="G157" s="48"/>
      <c r="H157" s="21"/>
      <c r="N157" s="2"/>
      <c r="O157" s="5"/>
      <c r="P157" s="5"/>
      <c r="Q157" s="1"/>
      <c r="R157" s="5"/>
      <c r="T157" s="1"/>
      <c r="U157" s="1"/>
      <c r="V157" s="1"/>
      <c r="W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57"/>
      <c r="GM157" s="57"/>
      <c r="GN157" s="1"/>
      <c r="GO157" s="3"/>
      <c r="GP157" s="52"/>
      <c r="GQ157" s="52"/>
      <c r="GR157" s="4"/>
      <c r="GS157" s="3"/>
    </row>
    <row r="158" spans="2:201" s="29" customFormat="1">
      <c r="B158" s="21"/>
      <c r="C158" s="21"/>
      <c r="E158" s="48"/>
      <c r="G158" s="48"/>
      <c r="H158" s="21"/>
      <c r="N158" s="2"/>
      <c r="O158" s="5"/>
      <c r="P158" s="5"/>
      <c r="Q158" s="1"/>
      <c r="R158" s="5"/>
      <c r="T158" s="1"/>
      <c r="U158" s="1"/>
      <c r="V158" s="1"/>
      <c r="W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57"/>
      <c r="GM158" s="57"/>
      <c r="GN158" s="1"/>
      <c r="GO158" s="3"/>
      <c r="GP158" s="52"/>
      <c r="GQ158" s="52"/>
      <c r="GR158" s="4"/>
      <c r="GS158" s="3"/>
    </row>
    <row r="159" spans="2:201" s="29" customFormat="1">
      <c r="B159" s="21"/>
      <c r="C159" s="21"/>
      <c r="E159" s="48"/>
      <c r="G159" s="48"/>
      <c r="H159" s="21"/>
      <c r="N159" s="2"/>
      <c r="O159" s="5"/>
      <c r="P159" s="5"/>
      <c r="Q159" s="1"/>
      <c r="R159" s="5"/>
      <c r="T159" s="1"/>
      <c r="U159" s="1"/>
      <c r="V159" s="1"/>
      <c r="W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57"/>
      <c r="GM159" s="57"/>
      <c r="GN159" s="1"/>
      <c r="GO159" s="3"/>
      <c r="GP159" s="52"/>
      <c r="GQ159" s="52"/>
      <c r="GR159" s="4"/>
      <c r="GS159" s="3"/>
    </row>
    <row r="160" spans="2:201" s="29" customFormat="1">
      <c r="B160" s="21"/>
      <c r="C160" s="21"/>
      <c r="E160" s="48"/>
      <c r="G160" s="48"/>
      <c r="H160" s="21"/>
      <c r="N160" s="2"/>
      <c r="O160" s="5"/>
      <c r="P160" s="5"/>
      <c r="Q160" s="1"/>
      <c r="R160" s="5"/>
      <c r="T160" s="1"/>
      <c r="U160" s="1"/>
      <c r="V160" s="1"/>
      <c r="W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57"/>
      <c r="GM160" s="57"/>
      <c r="GN160" s="1"/>
      <c r="GO160" s="3"/>
      <c r="GP160" s="52"/>
      <c r="GQ160" s="52"/>
      <c r="GR160" s="4"/>
      <c r="GS160" s="3"/>
    </row>
    <row r="161" spans="2:201" s="29" customFormat="1">
      <c r="B161" s="21"/>
      <c r="C161" s="21"/>
      <c r="E161" s="48"/>
      <c r="G161" s="48"/>
      <c r="H161" s="21"/>
      <c r="N161" s="2"/>
      <c r="O161" s="5"/>
      <c r="P161" s="5"/>
      <c r="Q161" s="1"/>
      <c r="R161" s="5"/>
      <c r="T161" s="1"/>
      <c r="U161" s="1"/>
      <c r="V161" s="1"/>
      <c r="W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57"/>
      <c r="GM161" s="57"/>
      <c r="GN161" s="1"/>
      <c r="GO161" s="3"/>
      <c r="GP161" s="52"/>
      <c r="GQ161" s="52"/>
      <c r="GR161" s="4"/>
      <c r="GS161" s="3"/>
    </row>
    <row r="162" spans="2:201" s="29" customFormat="1">
      <c r="B162" s="21"/>
      <c r="C162" s="21"/>
      <c r="E162" s="48"/>
      <c r="G162" s="48"/>
      <c r="H162" s="21"/>
      <c r="N162" s="2"/>
      <c r="O162" s="5"/>
      <c r="P162" s="5"/>
      <c r="Q162" s="1"/>
      <c r="R162" s="5"/>
      <c r="T162" s="1"/>
      <c r="U162" s="1"/>
      <c r="V162" s="1"/>
      <c r="W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57"/>
      <c r="GM162" s="57"/>
      <c r="GN162" s="1"/>
      <c r="GO162" s="3"/>
      <c r="GP162" s="52"/>
      <c r="GQ162" s="52"/>
      <c r="GR162" s="4"/>
      <c r="GS162" s="3"/>
    </row>
    <row r="163" spans="2:201" s="29" customFormat="1">
      <c r="B163" s="21"/>
      <c r="C163" s="21"/>
      <c r="E163" s="48"/>
      <c r="G163" s="48"/>
      <c r="H163" s="21"/>
      <c r="N163" s="2"/>
      <c r="O163" s="5"/>
      <c r="P163" s="5"/>
      <c r="Q163" s="1"/>
      <c r="R163" s="5"/>
      <c r="T163" s="1"/>
      <c r="U163" s="1"/>
      <c r="V163" s="1"/>
      <c r="W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57"/>
      <c r="GM163" s="57"/>
      <c r="GN163" s="1"/>
      <c r="GO163" s="3"/>
      <c r="GP163" s="52"/>
      <c r="GQ163" s="52"/>
      <c r="GR163" s="4"/>
      <c r="GS163" s="3"/>
    </row>
    <row r="164" spans="2:201" s="29" customFormat="1">
      <c r="B164" s="21"/>
      <c r="C164" s="21"/>
      <c r="E164" s="48"/>
      <c r="G164" s="48"/>
      <c r="H164" s="21"/>
      <c r="N164" s="2"/>
      <c r="O164" s="5"/>
      <c r="P164" s="5"/>
      <c r="Q164" s="1"/>
      <c r="R164" s="5"/>
      <c r="T164" s="1"/>
      <c r="U164" s="1"/>
      <c r="V164" s="1"/>
      <c r="W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57"/>
      <c r="GM164" s="57"/>
      <c r="GN164" s="1"/>
      <c r="GO164" s="3"/>
      <c r="GP164" s="52"/>
      <c r="GQ164" s="52"/>
      <c r="GR164" s="4"/>
      <c r="GS164" s="3"/>
    </row>
    <row r="165" spans="2:201" s="29" customFormat="1">
      <c r="B165" s="21"/>
      <c r="C165" s="21"/>
      <c r="E165" s="48"/>
      <c r="G165" s="48"/>
      <c r="H165" s="21"/>
      <c r="N165" s="2"/>
      <c r="O165" s="5"/>
      <c r="P165" s="5"/>
      <c r="Q165" s="1"/>
      <c r="R165" s="5"/>
      <c r="T165" s="1"/>
      <c r="U165" s="1"/>
      <c r="V165" s="1"/>
      <c r="W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57"/>
      <c r="GM165" s="57"/>
      <c r="GN165" s="1"/>
      <c r="GO165" s="3"/>
      <c r="GP165" s="52"/>
      <c r="GQ165" s="52"/>
      <c r="GR165" s="4"/>
      <c r="GS165" s="3"/>
    </row>
    <row r="166" spans="2:201" s="29" customFormat="1">
      <c r="B166" s="21"/>
      <c r="C166" s="21"/>
      <c r="E166" s="48"/>
      <c r="G166" s="48"/>
      <c r="H166" s="21"/>
      <c r="N166" s="2"/>
      <c r="O166" s="5"/>
      <c r="P166" s="5"/>
      <c r="Q166" s="1"/>
      <c r="R166" s="5"/>
      <c r="T166" s="1"/>
      <c r="U166" s="1"/>
      <c r="V166" s="1"/>
      <c r="W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57"/>
      <c r="GM166" s="57"/>
      <c r="GN166" s="1"/>
      <c r="GO166" s="3"/>
      <c r="GP166" s="52"/>
      <c r="GQ166" s="52"/>
      <c r="GR166" s="4"/>
      <c r="GS166" s="3"/>
    </row>
    <row r="167" spans="2:201" s="29" customFormat="1">
      <c r="B167" s="21"/>
      <c r="C167" s="21"/>
      <c r="E167" s="48"/>
      <c r="G167" s="48"/>
      <c r="H167" s="21"/>
      <c r="N167" s="2"/>
      <c r="O167" s="5"/>
      <c r="P167" s="5"/>
      <c r="Q167" s="1"/>
      <c r="R167" s="5"/>
      <c r="T167" s="1"/>
      <c r="U167" s="1"/>
      <c r="V167" s="1"/>
      <c r="W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57"/>
      <c r="GM167" s="57"/>
      <c r="GN167" s="1"/>
      <c r="GO167" s="3"/>
      <c r="GP167" s="52"/>
      <c r="GQ167" s="52"/>
      <c r="GR167" s="4"/>
      <c r="GS167" s="3"/>
    </row>
    <row r="168" spans="2:201" s="29" customFormat="1">
      <c r="B168" s="21"/>
      <c r="C168" s="21"/>
      <c r="E168" s="48"/>
      <c r="G168" s="48"/>
      <c r="H168" s="21"/>
      <c r="N168" s="2"/>
      <c r="O168" s="5"/>
      <c r="P168" s="5"/>
      <c r="Q168" s="1"/>
      <c r="R168" s="5"/>
      <c r="T168" s="1"/>
      <c r="U168" s="1"/>
      <c r="V168" s="1"/>
      <c r="W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57"/>
      <c r="GM168" s="57"/>
      <c r="GN168" s="1"/>
      <c r="GO168" s="3"/>
      <c r="GP168" s="52"/>
      <c r="GQ168" s="52"/>
      <c r="GR168" s="4"/>
      <c r="GS168" s="3"/>
    </row>
    <row r="169" spans="2:201" s="29" customFormat="1">
      <c r="B169" s="21"/>
      <c r="C169" s="21"/>
      <c r="E169" s="48"/>
      <c r="G169" s="48"/>
      <c r="H169" s="21"/>
      <c r="N169" s="2"/>
      <c r="O169" s="5"/>
      <c r="P169" s="5"/>
      <c r="Q169" s="1"/>
      <c r="R169" s="5"/>
      <c r="T169" s="1"/>
      <c r="U169" s="1"/>
      <c r="V169" s="1"/>
      <c r="W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57"/>
      <c r="GM169" s="57"/>
      <c r="GN169" s="1"/>
      <c r="GO169" s="3"/>
      <c r="GP169" s="52"/>
      <c r="GQ169" s="52"/>
      <c r="GR169" s="4"/>
      <c r="GS169" s="3"/>
    </row>
    <row r="170" spans="2:201" s="29" customFormat="1">
      <c r="B170" s="21"/>
      <c r="C170" s="21"/>
      <c r="E170" s="48"/>
      <c r="G170" s="48"/>
      <c r="H170" s="21"/>
      <c r="N170" s="2"/>
      <c r="O170" s="5"/>
      <c r="P170" s="5"/>
      <c r="Q170" s="1"/>
      <c r="R170" s="5"/>
      <c r="T170" s="1"/>
      <c r="U170" s="1"/>
      <c r="V170" s="1"/>
      <c r="W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57"/>
      <c r="GM170" s="57"/>
      <c r="GN170" s="1"/>
      <c r="GO170" s="3"/>
      <c r="GP170" s="52"/>
      <c r="GQ170" s="52"/>
      <c r="GR170" s="4"/>
      <c r="GS170" s="3"/>
    </row>
    <row r="171" spans="2:201" s="29" customFormat="1">
      <c r="B171" s="21"/>
      <c r="C171" s="21"/>
      <c r="E171" s="48"/>
      <c r="G171" s="48"/>
      <c r="H171" s="21"/>
      <c r="N171" s="6"/>
      <c r="O171" s="5"/>
      <c r="P171" s="5"/>
      <c r="Q171" s="1"/>
      <c r="R171" s="5"/>
      <c r="S171" s="49"/>
      <c r="T171" s="1"/>
      <c r="U171" s="1"/>
      <c r="V171" s="1"/>
      <c r="W171" s="1"/>
      <c r="X171" s="49"/>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57"/>
      <c r="GM171" s="57"/>
      <c r="GN171" s="1"/>
      <c r="GO171" s="3"/>
      <c r="GP171" s="52"/>
      <c r="GQ171" s="52"/>
      <c r="GR171" s="4"/>
      <c r="GS171" s="3"/>
    </row>
    <row r="172" spans="2:201" s="29" customFormat="1">
      <c r="B172" s="21"/>
      <c r="C172" s="21"/>
      <c r="E172" s="48"/>
      <c r="G172" s="48"/>
      <c r="H172" s="21"/>
      <c r="N172" s="2"/>
      <c r="O172" s="5"/>
      <c r="P172" s="5"/>
      <c r="Q172" s="1"/>
      <c r="R172" s="5"/>
      <c r="T172" s="1"/>
      <c r="U172" s="1"/>
      <c r="V172" s="1"/>
      <c r="W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57"/>
      <c r="GM172" s="57"/>
      <c r="GN172" s="1"/>
      <c r="GO172" s="3"/>
      <c r="GP172" s="52"/>
      <c r="GQ172" s="52"/>
      <c r="GR172" s="4"/>
      <c r="GS172" s="3"/>
    </row>
    <row r="173" spans="2:201" s="29" customFormat="1">
      <c r="B173" s="21"/>
      <c r="C173" s="21"/>
      <c r="E173" s="48"/>
      <c r="G173" s="48"/>
      <c r="H173" s="21"/>
      <c r="N173" s="2"/>
      <c r="O173" s="5"/>
      <c r="P173" s="5"/>
      <c r="Q173" s="1"/>
      <c r="R173" s="5"/>
      <c r="T173" s="1"/>
      <c r="U173" s="1"/>
      <c r="V173" s="1"/>
      <c r="W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57"/>
      <c r="GM173" s="57"/>
      <c r="GN173" s="1"/>
      <c r="GO173" s="3"/>
      <c r="GP173" s="52"/>
      <c r="GQ173" s="52"/>
      <c r="GR173" s="4"/>
      <c r="GS173" s="3"/>
    </row>
    <row r="174" spans="2:201" s="29" customFormat="1">
      <c r="B174" s="21"/>
      <c r="C174" s="21"/>
      <c r="E174" s="48"/>
      <c r="G174" s="48"/>
      <c r="H174" s="21"/>
      <c r="N174" s="2"/>
      <c r="O174" s="5"/>
      <c r="P174" s="5"/>
      <c r="Q174" s="1"/>
      <c r="R174" s="5"/>
      <c r="T174" s="1"/>
      <c r="U174" s="1"/>
      <c r="V174" s="1"/>
      <c r="W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57"/>
      <c r="GM174" s="57"/>
      <c r="GN174" s="1"/>
      <c r="GO174" s="3"/>
      <c r="GP174" s="52"/>
      <c r="GQ174" s="52"/>
      <c r="GR174" s="4"/>
      <c r="GS174" s="3"/>
    </row>
    <row r="175" spans="2:201" s="29" customFormat="1">
      <c r="B175" s="21"/>
      <c r="C175" s="21"/>
      <c r="E175" s="48"/>
      <c r="G175" s="48"/>
      <c r="H175" s="21"/>
      <c r="N175" s="2"/>
      <c r="O175" s="5"/>
      <c r="P175" s="5"/>
      <c r="Q175" s="1"/>
      <c r="R175" s="5"/>
      <c r="T175" s="1"/>
      <c r="U175" s="1"/>
      <c r="V175" s="1"/>
      <c r="W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57"/>
      <c r="GM175" s="57"/>
      <c r="GN175" s="1"/>
      <c r="GO175" s="3"/>
      <c r="GP175" s="52"/>
      <c r="GQ175" s="52"/>
      <c r="GR175" s="4"/>
      <c r="GS175" s="3"/>
    </row>
    <row r="176" spans="2:201" s="29" customFormat="1">
      <c r="B176" s="21"/>
      <c r="C176" s="21"/>
      <c r="E176" s="48"/>
      <c r="G176" s="48"/>
      <c r="H176" s="21"/>
      <c r="N176" s="2"/>
      <c r="O176" s="5"/>
      <c r="P176" s="5"/>
      <c r="Q176" s="1"/>
      <c r="R176" s="5"/>
      <c r="T176" s="1"/>
      <c r="U176" s="1"/>
      <c r="V176" s="1"/>
      <c r="W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57"/>
      <c r="GM176" s="57"/>
      <c r="GN176" s="1"/>
      <c r="GO176" s="3"/>
      <c r="GP176" s="52"/>
      <c r="GQ176" s="52"/>
      <c r="GR176" s="4"/>
      <c r="GS176" s="3"/>
    </row>
    <row r="177" spans="2:201" s="29" customFormat="1">
      <c r="B177" s="21"/>
      <c r="C177" s="21"/>
      <c r="E177" s="48"/>
      <c r="G177" s="48"/>
      <c r="H177" s="21"/>
      <c r="N177" s="2"/>
      <c r="O177" s="5"/>
      <c r="P177" s="5"/>
      <c r="Q177" s="1"/>
      <c r="R177" s="5"/>
      <c r="T177" s="1"/>
      <c r="U177" s="1"/>
      <c r="V177" s="1"/>
      <c r="W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57"/>
      <c r="GM177" s="57"/>
      <c r="GN177" s="1"/>
      <c r="GO177" s="3"/>
      <c r="GP177" s="52"/>
      <c r="GQ177" s="52"/>
      <c r="GR177" s="4"/>
      <c r="GS177" s="3"/>
    </row>
    <row r="178" spans="2:201" s="29" customFormat="1">
      <c r="B178" s="21"/>
      <c r="C178" s="21"/>
      <c r="E178" s="48"/>
      <c r="G178" s="48"/>
      <c r="H178" s="21"/>
      <c r="N178" s="6"/>
      <c r="O178" s="5"/>
      <c r="P178" s="5"/>
      <c r="Q178" s="1"/>
      <c r="R178" s="5"/>
      <c r="S178" s="49"/>
      <c r="T178" s="1"/>
      <c r="U178" s="1"/>
      <c r="V178" s="1"/>
      <c r="W178" s="1"/>
      <c r="X178" s="49"/>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57"/>
      <c r="GM178" s="57"/>
      <c r="GN178" s="1"/>
      <c r="GO178" s="3"/>
      <c r="GP178" s="52"/>
      <c r="GQ178" s="52"/>
      <c r="GR178" s="4"/>
      <c r="GS178" s="3"/>
    </row>
    <row r="179" spans="2:201" s="29" customFormat="1">
      <c r="B179" s="21"/>
      <c r="C179" s="21"/>
      <c r="E179" s="48"/>
      <c r="G179" s="48"/>
      <c r="H179" s="21"/>
      <c r="N179" s="2"/>
      <c r="O179" s="5"/>
      <c r="P179" s="5"/>
      <c r="Q179" s="1"/>
      <c r="R179" s="5"/>
      <c r="T179" s="1"/>
      <c r="U179" s="1"/>
      <c r="V179" s="1"/>
      <c r="W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57"/>
      <c r="GM179" s="57"/>
      <c r="GN179" s="1"/>
      <c r="GO179" s="3"/>
      <c r="GP179" s="52"/>
      <c r="GQ179" s="52"/>
      <c r="GR179" s="4"/>
      <c r="GS179" s="3"/>
    </row>
    <row r="180" spans="2:201" s="29" customFormat="1">
      <c r="B180" s="21"/>
      <c r="C180" s="21"/>
      <c r="E180" s="48"/>
      <c r="G180" s="48"/>
      <c r="H180" s="21"/>
      <c r="N180" s="2"/>
      <c r="O180" s="5"/>
      <c r="P180" s="5"/>
      <c r="Q180" s="1"/>
      <c r="R180" s="5"/>
      <c r="T180" s="1"/>
      <c r="U180" s="1"/>
      <c r="V180" s="1"/>
      <c r="W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57"/>
      <c r="GM180" s="57"/>
      <c r="GN180" s="1"/>
      <c r="GO180" s="3"/>
      <c r="GP180" s="52"/>
      <c r="GQ180" s="52"/>
      <c r="GR180" s="4"/>
      <c r="GS180" s="3"/>
    </row>
    <row r="181" spans="2:201" s="29" customFormat="1">
      <c r="B181" s="21"/>
      <c r="C181" s="21"/>
      <c r="E181" s="48"/>
      <c r="G181" s="48"/>
      <c r="H181" s="21"/>
      <c r="N181" s="2"/>
      <c r="O181" s="5"/>
      <c r="P181" s="5"/>
      <c r="Q181" s="1"/>
      <c r="R181" s="5"/>
      <c r="T181" s="1"/>
      <c r="U181" s="1"/>
      <c r="V181" s="1"/>
      <c r="W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57"/>
      <c r="GM181" s="57"/>
      <c r="GN181" s="1"/>
      <c r="GO181" s="3"/>
      <c r="GP181" s="52"/>
      <c r="GQ181" s="52"/>
      <c r="GR181" s="4"/>
      <c r="GS181" s="3"/>
    </row>
    <row r="182" spans="2:201" s="29" customFormat="1">
      <c r="B182" s="21"/>
      <c r="C182" s="21"/>
      <c r="E182" s="48"/>
      <c r="G182" s="48"/>
      <c r="H182" s="21"/>
      <c r="N182" s="2"/>
      <c r="O182" s="5"/>
      <c r="P182" s="5"/>
      <c r="Q182" s="1"/>
      <c r="R182" s="5"/>
      <c r="T182" s="1"/>
      <c r="U182" s="1"/>
      <c r="V182" s="1"/>
      <c r="W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57"/>
      <c r="GM182" s="57"/>
      <c r="GN182" s="1"/>
      <c r="GO182" s="3"/>
      <c r="GP182" s="52"/>
      <c r="GQ182" s="52"/>
      <c r="GR182" s="4"/>
      <c r="GS182" s="3"/>
    </row>
    <row r="183" spans="2:201" s="29" customFormat="1">
      <c r="B183" s="21"/>
      <c r="C183" s="21"/>
      <c r="E183" s="48"/>
      <c r="G183" s="48"/>
      <c r="H183" s="21"/>
      <c r="N183" s="2"/>
      <c r="O183" s="5"/>
      <c r="P183" s="5"/>
      <c r="Q183" s="1"/>
      <c r="R183" s="5"/>
      <c r="T183" s="1"/>
      <c r="U183" s="1"/>
      <c r="V183" s="1"/>
      <c r="W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57"/>
      <c r="GM183" s="57"/>
      <c r="GN183" s="1"/>
      <c r="GO183" s="3"/>
      <c r="GP183" s="52"/>
      <c r="GQ183" s="52"/>
      <c r="GR183" s="4"/>
      <c r="GS183" s="3"/>
    </row>
    <row r="184" spans="2:201" s="29" customFormat="1">
      <c r="B184" s="21"/>
      <c r="C184" s="21"/>
      <c r="E184" s="48"/>
      <c r="G184" s="48"/>
      <c r="H184" s="21"/>
      <c r="N184" s="2"/>
      <c r="O184" s="5"/>
      <c r="P184" s="5"/>
      <c r="Q184" s="1"/>
      <c r="R184" s="5"/>
      <c r="T184" s="1"/>
      <c r="U184" s="1"/>
      <c r="V184" s="1"/>
      <c r="W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c r="FX184" s="1"/>
      <c r="FY184" s="1"/>
      <c r="FZ184" s="1"/>
      <c r="GA184" s="1"/>
      <c r="GB184" s="1"/>
      <c r="GC184" s="1"/>
      <c r="GD184" s="1"/>
      <c r="GE184" s="1"/>
      <c r="GF184" s="1"/>
      <c r="GG184" s="1"/>
      <c r="GH184" s="1"/>
      <c r="GI184" s="1"/>
      <c r="GJ184" s="1"/>
      <c r="GK184" s="1"/>
      <c r="GL184" s="57"/>
      <c r="GM184" s="57"/>
      <c r="GN184" s="1"/>
      <c r="GO184" s="3"/>
      <c r="GP184" s="52"/>
      <c r="GQ184" s="52"/>
      <c r="GR184" s="4"/>
      <c r="GS184" s="3"/>
    </row>
    <row r="185" spans="2:201" s="29" customFormat="1">
      <c r="B185" s="21"/>
      <c r="C185" s="21"/>
      <c r="E185" s="48"/>
      <c r="G185" s="48"/>
      <c r="H185" s="21"/>
      <c r="N185" s="6"/>
      <c r="O185" s="5"/>
      <c r="P185" s="5"/>
      <c r="Q185" s="1"/>
      <c r="R185" s="5"/>
      <c r="S185" s="49"/>
      <c r="T185" s="1"/>
      <c r="U185" s="1"/>
      <c r="V185" s="1"/>
      <c r="W185" s="1"/>
      <c r="X185" s="49"/>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57"/>
      <c r="GM185" s="57"/>
      <c r="GN185" s="1"/>
      <c r="GO185" s="3"/>
      <c r="GP185" s="52"/>
      <c r="GQ185" s="52"/>
      <c r="GR185" s="4"/>
      <c r="GS185" s="3"/>
    </row>
    <row r="186" spans="2:201" s="29" customFormat="1">
      <c r="B186" s="21"/>
      <c r="C186" s="21"/>
      <c r="E186" s="48"/>
      <c r="G186" s="48"/>
      <c r="H186" s="21"/>
      <c r="N186" s="2"/>
      <c r="O186" s="5"/>
      <c r="P186" s="5"/>
      <c r="Q186" s="1"/>
      <c r="R186" s="5"/>
      <c r="T186" s="1"/>
      <c r="U186" s="1"/>
      <c r="V186" s="1"/>
      <c r="W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57"/>
      <c r="GM186" s="57"/>
      <c r="GN186" s="1"/>
      <c r="GO186" s="3"/>
      <c r="GP186" s="52"/>
      <c r="GQ186" s="52"/>
      <c r="GR186" s="4"/>
      <c r="GS186" s="3"/>
    </row>
    <row r="187" spans="2:201" s="29" customFormat="1">
      <c r="B187" s="21"/>
      <c r="C187" s="21"/>
      <c r="E187" s="48"/>
      <c r="G187" s="48"/>
      <c r="H187" s="21"/>
      <c r="N187" s="6"/>
      <c r="O187" s="5"/>
      <c r="P187" s="5"/>
      <c r="Q187" s="1"/>
      <c r="R187" s="5"/>
      <c r="S187" s="49"/>
      <c r="T187" s="1"/>
      <c r="U187" s="1"/>
      <c r="V187" s="1"/>
      <c r="W187" s="1"/>
      <c r="X187" s="49"/>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57"/>
      <c r="GM187" s="57"/>
      <c r="GN187" s="1"/>
      <c r="GO187" s="3"/>
      <c r="GP187" s="52"/>
      <c r="GQ187" s="52"/>
      <c r="GR187" s="4"/>
      <c r="GS187" s="3"/>
    </row>
    <row r="188" spans="2:201" s="29" customFormat="1">
      <c r="B188" s="21"/>
      <c r="C188" s="21"/>
      <c r="E188" s="48"/>
      <c r="G188" s="48"/>
      <c r="H188" s="21"/>
      <c r="N188" s="2"/>
      <c r="O188" s="5"/>
      <c r="P188" s="5"/>
      <c r="Q188" s="1"/>
      <c r="R188" s="5"/>
      <c r="T188" s="1"/>
      <c r="U188" s="1"/>
      <c r="V188" s="1"/>
      <c r="W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57"/>
      <c r="GM188" s="57"/>
      <c r="GN188" s="1"/>
      <c r="GO188" s="3"/>
      <c r="GP188" s="52"/>
      <c r="GQ188" s="52"/>
      <c r="GR188" s="4"/>
      <c r="GS188" s="3"/>
    </row>
    <row r="189" spans="2:201" s="29" customFormat="1">
      <c r="B189" s="21"/>
      <c r="C189" s="21"/>
      <c r="E189" s="48"/>
      <c r="G189" s="48"/>
      <c r="H189" s="21"/>
      <c r="N189" s="2"/>
      <c r="O189" s="5"/>
      <c r="P189" s="5"/>
      <c r="Q189" s="1"/>
      <c r="R189" s="5"/>
      <c r="T189" s="1"/>
      <c r="U189" s="1"/>
      <c r="V189" s="1"/>
      <c r="W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57"/>
      <c r="GM189" s="57"/>
      <c r="GN189" s="1"/>
      <c r="GO189" s="3"/>
      <c r="GP189" s="52"/>
      <c r="GQ189" s="52"/>
      <c r="GR189" s="4"/>
      <c r="GS189" s="3"/>
    </row>
    <row r="190" spans="2:201" s="29" customFormat="1">
      <c r="B190" s="21"/>
      <c r="C190" s="21"/>
      <c r="E190" s="48"/>
      <c r="G190" s="48"/>
      <c r="H190" s="21"/>
      <c r="N190" s="2"/>
      <c r="O190" s="5"/>
      <c r="P190" s="5"/>
      <c r="Q190" s="1"/>
      <c r="R190" s="5"/>
      <c r="T190" s="1"/>
      <c r="U190" s="1"/>
      <c r="V190" s="1"/>
      <c r="W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57"/>
      <c r="GM190" s="57"/>
      <c r="GN190" s="1"/>
      <c r="GO190" s="3"/>
      <c r="GP190" s="52"/>
      <c r="GQ190" s="52"/>
      <c r="GR190" s="4"/>
      <c r="GS190" s="3"/>
    </row>
    <row r="191" spans="2:201" s="29" customFormat="1">
      <c r="B191" s="21"/>
      <c r="C191" s="21"/>
      <c r="E191" s="48"/>
      <c r="G191" s="48"/>
      <c r="H191" s="21"/>
      <c r="N191" s="2"/>
      <c r="O191" s="5"/>
      <c r="P191" s="5"/>
      <c r="Q191" s="1"/>
      <c r="R191" s="5"/>
      <c r="T191" s="1"/>
      <c r="U191" s="1"/>
      <c r="V191" s="1"/>
      <c r="W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57"/>
      <c r="GM191" s="57"/>
      <c r="GN191" s="1"/>
      <c r="GO191" s="3"/>
      <c r="GP191" s="52"/>
      <c r="GQ191" s="52"/>
      <c r="GR191" s="4"/>
      <c r="GS191" s="3"/>
    </row>
    <row r="192" spans="2:201" s="29" customFormat="1">
      <c r="B192" s="21"/>
      <c r="C192" s="21"/>
      <c r="E192" s="48"/>
      <c r="G192" s="48"/>
      <c r="H192" s="21"/>
      <c r="N192" s="2"/>
      <c r="O192" s="5"/>
      <c r="P192" s="5"/>
      <c r="Q192" s="1"/>
      <c r="R192" s="5"/>
      <c r="T192" s="1"/>
      <c r="U192" s="1"/>
      <c r="V192" s="1"/>
      <c r="W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57"/>
      <c r="GM192" s="57"/>
      <c r="GN192" s="1"/>
      <c r="GO192" s="3"/>
      <c r="GP192" s="52"/>
      <c r="GQ192" s="52"/>
      <c r="GR192" s="4"/>
      <c r="GS192" s="3"/>
    </row>
    <row r="193" spans="2:201" s="29" customFormat="1">
      <c r="B193" s="21"/>
      <c r="C193" s="21"/>
      <c r="E193" s="48"/>
      <c r="G193" s="48"/>
      <c r="H193" s="21"/>
      <c r="N193" s="2"/>
      <c r="O193" s="5"/>
      <c r="P193" s="5"/>
      <c r="Q193" s="1"/>
      <c r="R193" s="5"/>
      <c r="T193" s="1"/>
      <c r="U193" s="1"/>
      <c r="V193" s="1"/>
      <c r="W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57"/>
      <c r="GM193" s="57"/>
      <c r="GN193" s="1"/>
      <c r="GO193" s="3"/>
      <c r="GP193" s="52"/>
      <c r="GQ193" s="52"/>
      <c r="GR193" s="4"/>
      <c r="GS193" s="3"/>
    </row>
    <row r="194" spans="2:201" s="29" customFormat="1">
      <c r="B194" s="21"/>
      <c r="C194" s="21"/>
      <c r="E194" s="48"/>
      <c r="G194" s="48"/>
      <c r="H194" s="21"/>
      <c r="N194" s="2"/>
      <c r="O194" s="5"/>
      <c r="P194" s="5"/>
      <c r="Q194" s="1"/>
      <c r="R194" s="5"/>
      <c r="T194" s="1"/>
      <c r="U194" s="1"/>
      <c r="V194" s="1"/>
      <c r="W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57"/>
      <c r="GM194" s="57"/>
      <c r="GN194" s="1"/>
      <c r="GO194" s="3"/>
      <c r="GP194" s="52"/>
      <c r="GQ194" s="52"/>
      <c r="GR194" s="4"/>
      <c r="GS194" s="3"/>
    </row>
    <row r="195" spans="2:201" s="29" customFormat="1">
      <c r="B195" s="21"/>
      <c r="C195" s="21"/>
      <c r="E195" s="48"/>
      <c r="G195" s="48"/>
      <c r="H195" s="21"/>
      <c r="N195" s="2"/>
      <c r="O195" s="5"/>
      <c r="P195" s="5"/>
      <c r="Q195" s="1"/>
      <c r="R195" s="5"/>
      <c r="T195" s="1"/>
      <c r="U195" s="1"/>
      <c r="V195" s="1"/>
      <c r="W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57"/>
      <c r="GM195" s="57"/>
      <c r="GN195" s="1"/>
      <c r="GO195" s="3"/>
      <c r="GP195" s="52"/>
      <c r="GQ195" s="52"/>
      <c r="GR195" s="4"/>
      <c r="GS195" s="3"/>
    </row>
    <row r="196" spans="2:201" s="29" customFormat="1">
      <c r="B196" s="21"/>
      <c r="C196" s="21"/>
      <c r="E196" s="48"/>
      <c r="G196" s="48"/>
      <c r="H196" s="21"/>
      <c r="N196" s="2"/>
      <c r="O196" s="5"/>
      <c r="P196" s="5"/>
      <c r="Q196" s="1"/>
      <c r="R196" s="5"/>
      <c r="T196" s="1"/>
      <c r="U196" s="1"/>
      <c r="V196" s="1"/>
      <c r="W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57"/>
      <c r="GM196" s="57"/>
      <c r="GN196" s="1"/>
      <c r="GO196" s="3"/>
      <c r="GP196" s="52"/>
      <c r="GQ196" s="52"/>
      <c r="GR196" s="4"/>
      <c r="GS196" s="3"/>
    </row>
    <row r="197" spans="2:201" s="29" customFormat="1">
      <c r="B197" s="21"/>
      <c r="C197" s="21"/>
      <c r="E197" s="48"/>
      <c r="G197" s="48"/>
      <c r="H197" s="21"/>
      <c r="N197" s="2"/>
      <c r="O197" s="5"/>
      <c r="P197" s="5"/>
      <c r="Q197" s="1"/>
      <c r="R197" s="5"/>
      <c r="T197" s="1"/>
      <c r="U197" s="1"/>
      <c r="V197" s="1"/>
      <c r="W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57"/>
      <c r="GM197" s="57"/>
      <c r="GN197" s="1"/>
      <c r="GO197" s="3"/>
      <c r="GP197" s="52"/>
      <c r="GQ197" s="52"/>
      <c r="GR197" s="4"/>
      <c r="GS197" s="3"/>
    </row>
    <row r="198" spans="2:201" s="29" customFormat="1">
      <c r="B198" s="21"/>
      <c r="C198" s="21"/>
      <c r="E198" s="48"/>
      <c r="G198" s="48"/>
      <c r="H198" s="21"/>
      <c r="N198" s="2"/>
      <c r="O198" s="5"/>
      <c r="P198" s="5"/>
      <c r="Q198" s="1"/>
      <c r="R198" s="5"/>
      <c r="T198" s="1"/>
      <c r="U198" s="1"/>
      <c r="V198" s="1"/>
      <c r="W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c r="FB198" s="1"/>
      <c r="FC198" s="1"/>
      <c r="FD198" s="1"/>
      <c r="FE198" s="1"/>
      <c r="FF198" s="1"/>
      <c r="FG198" s="1"/>
      <c r="FH198" s="1"/>
      <c r="FI198" s="1"/>
      <c r="FJ198" s="1"/>
      <c r="FK198" s="1"/>
      <c r="FL198" s="1"/>
      <c r="FM198" s="1"/>
      <c r="FN198" s="1"/>
      <c r="FO198" s="1"/>
      <c r="FP198" s="1"/>
      <c r="FQ198" s="1"/>
      <c r="FR198" s="1"/>
      <c r="FS198" s="1"/>
      <c r="FT198" s="1"/>
      <c r="FU198" s="1"/>
      <c r="FV198" s="1"/>
      <c r="FW198" s="1"/>
      <c r="FX198" s="1"/>
      <c r="FY198" s="1"/>
      <c r="FZ198" s="1"/>
      <c r="GA198" s="1"/>
      <c r="GB198" s="1"/>
      <c r="GC198" s="1"/>
      <c r="GD198" s="1"/>
      <c r="GE198" s="1"/>
      <c r="GF198" s="1"/>
      <c r="GG198" s="1"/>
      <c r="GH198" s="1"/>
      <c r="GI198" s="1"/>
      <c r="GJ198" s="1"/>
      <c r="GK198" s="1"/>
      <c r="GL198" s="57"/>
      <c r="GM198" s="57"/>
      <c r="GN198" s="1"/>
      <c r="GO198" s="3"/>
      <c r="GP198" s="52"/>
      <c r="GQ198" s="52"/>
      <c r="GR198" s="4"/>
      <c r="GS198" s="3"/>
    </row>
    <row r="199" spans="2:201" s="29" customFormat="1">
      <c r="B199" s="21"/>
      <c r="C199" s="21"/>
      <c r="E199" s="48"/>
      <c r="G199" s="48"/>
      <c r="H199" s="21"/>
      <c r="N199" s="2"/>
      <c r="O199" s="5"/>
      <c r="P199" s="5"/>
      <c r="Q199" s="1"/>
      <c r="R199" s="5"/>
      <c r="T199" s="1"/>
      <c r="U199" s="1"/>
      <c r="V199" s="1"/>
      <c r="W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57"/>
      <c r="GM199" s="57"/>
      <c r="GN199" s="1"/>
      <c r="GO199" s="3"/>
      <c r="GP199" s="52"/>
      <c r="GQ199" s="52"/>
      <c r="GR199" s="4"/>
      <c r="GS199" s="3"/>
    </row>
    <row r="200" spans="2:201" s="29" customFormat="1">
      <c r="B200" s="21"/>
      <c r="C200" s="21"/>
      <c r="E200" s="48"/>
      <c r="G200" s="48"/>
      <c r="H200" s="21"/>
      <c r="N200" s="2"/>
      <c r="O200" s="5"/>
      <c r="P200" s="5"/>
      <c r="Q200" s="1"/>
      <c r="R200" s="5"/>
      <c r="T200" s="1"/>
      <c r="U200" s="1"/>
      <c r="V200" s="1"/>
      <c r="W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c r="FB200" s="1"/>
      <c r="FC200" s="1"/>
      <c r="FD200" s="1"/>
      <c r="FE200" s="1"/>
      <c r="FF200" s="1"/>
      <c r="FG200" s="1"/>
      <c r="FH200" s="1"/>
      <c r="FI200" s="1"/>
      <c r="FJ200" s="1"/>
      <c r="FK200" s="1"/>
      <c r="FL200" s="1"/>
      <c r="FM200" s="1"/>
      <c r="FN200" s="1"/>
      <c r="FO200" s="1"/>
      <c r="FP200" s="1"/>
      <c r="FQ200" s="1"/>
      <c r="FR200" s="1"/>
      <c r="FS200" s="1"/>
      <c r="FT200" s="1"/>
      <c r="FU200" s="1"/>
      <c r="FV200" s="1"/>
      <c r="FW200" s="1"/>
      <c r="FX200" s="1"/>
      <c r="FY200" s="1"/>
      <c r="FZ200" s="1"/>
      <c r="GA200" s="1"/>
      <c r="GB200" s="1"/>
      <c r="GC200" s="1"/>
      <c r="GD200" s="1"/>
      <c r="GE200" s="1"/>
      <c r="GF200" s="1"/>
      <c r="GG200" s="1"/>
      <c r="GH200" s="1"/>
      <c r="GI200" s="1"/>
      <c r="GJ200" s="1"/>
      <c r="GK200" s="1"/>
      <c r="GL200" s="57"/>
      <c r="GM200" s="57"/>
      <c r="GN200" s="1"/>
      <c r="GO200" s="3"/>
      <c r="GP200" s="52"/>
      <c r="GQ200" s="52"/>
      <c r="GR200" s="4"/>
      <c r="GS200" s="3"/>
    </row>
    <row r="201" spans="2:201" s="29" customFormat="1">
      <c r="B201" s="21"/>
      <c r="C201" s="21"/>
      <c r="E201" s="48"/>
      <c r="G201" s="48"/>
      <c r="H201" s="21"/>
      <c r="N201" s="6"/>
      <c r="O201" s="5"/>
      <c r="P201" s="5"/>
      <c r="Q201" s="1"/>
      <c r="R201" s="5"/>
      <c r="S201" s="49"/>
      <c r="T201" s="1"/>
      <c r="U201" s="1"/>
      <c r="V201" s="1"/>
      <c r="W201" s="1"/>
      <c r="X201" s="49"/>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57"/>
      <c r="GM201" s="57"/>
      <c r="GN201" s="1"/>
      <c r="GO201" s="3"/>
      <c r="GP201" s="52"/>
      <c r="GQ201" s="52"/>
      <c r="GR201" s="4"/>
      <c r="GS201" s="3"/>
    </row>
    <row r="202" spans="2:201" s="29" customFormat="1">
      <c r="B202" s="21"/>
      <c r="C202" s="21"/>
      <c r="E202" s="48"/>
      <c r="G202" s="48"/>
      <c r="H202" s="21"/>
      <c r="N202" s="2"/>
      <c r="O202" s="5"/>
      <c r="P202" s="5"/>
      <c r="Q202" s="1"/>
      <c r="R202" s="5"/>
      <c r="T202" s="1"/>
      <c r="U202" s="1"/>
      <c r="V202" s="1"/>
      <c r="W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c r="FB202" s="1"/>
      <c r="FC202" s="1"/>
      <c r="FD202" s="1"/>
      <c r="FE202" s="1"/>
      <c r="FF202" s="1"/>
      <c r="FG202" s="1"/>
      <c r="FH202" s="1"/>
      <c r="FI202" s="1"/>
      <c r="FJ202" s="1"/>
      <c r="FK202" s="1"/>
      <c r="FL202" s="1"/>
      <c r="FM202" s="1"/>
      <c r="FN202" s="1"/>
      <c r="FO202" s="1"/>
      <c r="FP202" s="1"/>
      <c r="FQ202" s="1"/>
      <c r="FR202" s="1"/>
      <c r="FS202" s="1"/>
      <c r="FT202" s="1"/>
      <c r="FU202" s="1"/>
      <c r="FV202" s="1"/>
      <c r="FW202" s="1"/>
      <c r="FX202" s="1"/>
      <c r="FY202" s="1"/>
      <c r="FZ202" s="1"/>
      <c r="GA202" s="1"/>
      <c r="GB202" s="1"/>
      <c r="GC202" s="1"/>
      <c r="GD202" s="1"/>
      <c r="GE202" s="1"/>
      <c r="GF202" s="1"/>
      <c r="GG202" s="1"/>
      <c r="GH202" s="1"/>
      <c r="GI202" s="1"/>
      <c r="GJ202" s="1"/>
      <c r="GK202" s="1"/>
      <c r="GL202" s="57"/>
      <c r="GM202" s="57"/>
      <c r="GN202" s="1"/>
      <c r="GO202" s="3"/>
      <c r="GP202" s="52"/>
      <c r="GQ202" s="52"/>
      <c r="GR202" s="4"/>
      <c r="GS202" s="3"/>
    </row>
    <row r="203" spans="2:201" s="29" customFormat="1">
      <c r="B203" s="21"/>
      <c r="C203" s="21"/>
      <c r="E203" s="48"/>
      <c r="G203" s="48"/>
      <c r="H203" s="21"/>
      <c r="N203" s="2"/>
      <c r="O203" s="5"/>
      <c r="P203" s="5"/>
      <c r="Q203" s="1"/>
      <c r="R203" s="5"/>
      <c r="T203" s="1"/>
      <c r="U203" s="1"/>
      <c r="V203" s="1"/>
      <c r="W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57"/>
      <c r="GM203" s="57"/>
      <c r="GN203" s="1"/>
      <c r="GO203" s="3"/>
      <c r="GP203" s="52"/>
      <c r="GQ203" s="52"/>
      <c r="GR203" s="4"/>
      <c r="GS203" s="3"/>
    </row>
    <row r="204" spans="2:201" s="29" customFormat="1">
      <c r="B204" s="21"/>
      <c r="C204" s="21"/>
      <c r="E204" s="48"/>
      <c r="G204" s="48"/>
      <c r="H204" s="21"/>
      <c r="N204" s="2"/>
      <c r="O204" s="5"/>
      <c r="P204" s="5"/>
      <c r="Q204" s="1"/>
      <c r="R204" s="5"/>
      <c r="T204" s="1"/>
      <c r="U204" s="1"/>
      <c r="V204" s="1"/>
      <c r="W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57"/>
      <c r="GM204" s="57"/>
      <c r="GN204" s="1"/>
      <c r="GO204" s="3"/>
      <c r="GP204" s="52"/>
      <c r="GQ204" s="52"/>
      <c r="GR204" s="4"/>
      <c r="GS204" s="3"/>
    </row>
    <row r="205" spans="2:201" s="29" customFormat="1">
      <c r="B205" s="21"/>
      <c r="C205" s="21"/>
      <c r="E205" s="48"/>
      <c r="G205" s="48"/>
      <c r="H205" s="21"/>
      <c r="N205" s="2"/>
      <c r="O205" s="5"/>
      <c r="P205" s="5"/>
      <c r="Q205" s="1"/>
      <c r="R205" s="5"/>
      <c r="T205" s="1"/>
      <c r="U205" s="1"/>
      <c r="V205" s="1"/>
      <c r="W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57"/>
      <c r="GM205" s="57"/>
      <c r="GN205" s="1"/>
      <c r="GO205" s="3"/>
      <c r="GP205" s="52"/>
      <c r="GQ205" s="52"/>
      <c r="GR205" s="4"/>
      <c r="GS205" s="3"/>
    </row>
    <row r="206" spans="2:201" s="29" customFormat="1">
      <c r="B206" s="21"/>
      <c r="C206" s="21"/>
      <c r="E206" s="48"/>
      <c r="G206" s="48"/>
      <c r="H206" s="21"/>
      <c r="N206" s="2"/>
      <c r="O206" s="5"/>
      <c r="P206" s="5"/>
      <c r="Q206" s="1"/>
      <c r="R206" s="5"/>
      <c r="T206" s="1"/>
      <c r="U206" s="1"/>
      <c r="V206" s="1"/>
      <c r="W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c r="FB206" s="1"/>
      <c r="FC206" s="1"/>
      <c r="FD206" s="1"/>
      <c r="FE206" s="1"/>
      <c r="FF206" s="1"/>
      <c r="FG206" s="1"/>
      <c r="FH206" s="1"/>
      <c r="FI206" s="1"/>
      <c r="FJ206" s="1"/>
      <c r="FK206" s="1"/>
      <c r="FL206" s="1"/>
      <c r="FM206" s="1"/>
      <c r="FN206" s="1"/>
      <c r="FO206" s="1"/>
      <c r="FP206" s="1"/>
      <c r="FQ206" s="1"/>
      <c r="FR206" s="1"/>
      <c r="FS206" s="1"/>
      <c r="FT206" s="1"/>
      <c r="FU206" s="1"/>
      <c r="FV206" s="1"/>
      <c r="FW206" s="1"/>
      <c r="FX206" s="1"/>
      <c r="FY206" s="1"/>
      <c r="FZ206" s="1"/>
      <c r="GA206" s="1"/>
      <c r="GB206" s="1"/>
      <c r="GC206" s="1"/>
      <c r="GD206" s="1"/>
      <c r="GE206" s="1"/>
      <c r="GF206" s="1"/>
      <c r="GG206" s="1"/>
      <c r="GH206" s="1"/>
      <c r="GI206" s="1"/>
      <c r="GJ206" s="1"/>
      <c r="GK206" s="1"/>
      <c r="GL206" s="57"/>
      <c r="GM206" s="57"/>
      <c r="GN206" s="1"/>
      <c r="GO206" s="3"/>
      <c r="GP206" s="52"/>
      <c r="GQ206" s="52"/>
      <c r="GR206" s="4"/>
      <c r="GS206" s="3"/>
    </row>
    <row r="207" spans="2:201" s="29" customFormat="1">
      <c r="B207" s="21"/>
      <c r="C207" s="21"/>
      <c r="E207" s="48"/>
      <c r="G207" s="48"/>
      <c r="H207" s="21"/>
      <c r="N207" s="2"/>
      <c r="O207" s="5"/>
      <c r="P207" s="5"/>
      <c r="Q207" s="1"/>
      <c r="R207" s="5"/>
      <c r="T207" s="1"/>
      <c r="U207" s="1"/>
      <c r="V207" s="1"/>
      <c r="W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c r="FB207" s="1"/>
      <c r="FC207" s="1"/>
      <c r="FD207" s="1"/>
      <c r="FE207" s="1"/>
      <c r="FF207" s="1"/>
      <c r="FG207" s="1"/>
      <c r="FH207" s="1"/>
      <c r="FI207" s="1"/>
      <c r="FJ207" s="1"/>
      <c r="FK207" s="1"/>
      <c r="FL207" s="1"/>
      <c r="FM207" s="1"/>
      <c r="FN207" s="1"/>
      <c r="FO207" s="1"/>
      <c r="FP207" s="1"/>
      <c r="FQ207" s="1"/>
      <c r="FR207" s="1"/>
      <c r="FS207" s="1"/>
      <c r="FT207" s="1"/>
      <c r="FU207" s="1"/>
      <c r="FV207" s="1"/>
      <c r="FW207" s="1"/>
      <c r="FX207" s="1"/>
      <c r="FY207" s="1"/>
      <c r="FZ207" s="1"/>
      <c r="GA207" s="1"/>
      <c r="GB207" s="1"/>
      <c r="GC207" s="1"/>
      <c r="GD207" s="1"/>
      <c r="GE207" s="1"/>
      <c r="GF207" s="1"/>
      <c r="GG207" s="1"/>
      <c r="GH207" s="1"/>
      <c r="GI207" s="1"/>
      <c r="GJ207" s="1"/>
      <c r="GK207" s="1"/>
      <c r="GL207" s="57"/>
      <c r="GM207" s="57"/>
      <c r="GN207" s="1"/>
      <c r="GO207" s="3"/>
      <c r="GP207" s="52"/>
      <c r="GQ207" s="52"/>
      <c r="GR207" s="4"/>
      <c r="GS207" s="3"/>
    </row>
    <row r="208" spans="2:201" s="29" customFormat="1">
      <c r="B208" s="21"/>
      <c r="C208" s="21"/>
      <c r="E208" s="48"/>
      <c r="G208" s="48"/>
      <c r="H208" s="21"/>
      <c r="N208" s="2"/>
      <c r="O208" s="5"/>
      <c r="P208" s="5"/>
      <c r="Q208" s="1"/>
      <c r="R208" s="5"/>
      <c r="T208" s="1"/>
      <c r="U208" s="1"/>
      <c r="V208" s="1"/>
      <c r="W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c r="FB208" s="1"/>
      <c r="FC208" s="1"/>
      <c r="FD208" s="1"/>
      <c r="FE208" s="1"/>
      <c r="FF208" s="1"/>
      <c r="FG208" s="1"/>
      <c r="FH208" s="1"/>
      <c r="FI208" s="1"/>
      <c r="FJ208" s="1"/>
      <c r="FK208" s="1"/>
      <c r="FL208" s="1"/>
      <c r="FM208" s="1"/>
      <c r="FN208" s="1"/>
      <c r="FO208" s="1"/>
      <c r="FP208" s="1"/>
      <c r="FQ208" s="1"/>
      <c r="FR208" s="1"/>
      <c r="FS208" s="1"/>
      <c r="FT208" s="1"/>
      <c r="FU208" s="1"/>
      <c r="FV208" s="1"/>
      <c r="FW208" s="1"/>
      <c r="FX208" s="1"/>
      <c r="FY208" s="1"/>
      <c r="FZ208" s="1"/>
      <c r="GA208" s="1"/>
      <c r="GB208" s="1"/>
      <c r="GC208" s="1"/>
      <c r="GD208" s="1"/>
      <c r="GE208" s="1"/>
      <c r="GF208" s="1"/>
      <c r="GG208" s="1"/>
      <c r="GH208" s="1"/>
      <c r="GI208" s="1"/>
      <c r="GJ208" s="1"/>
      <c r="GK208" s="1"/>
      <c r="GL208" s="57"/>
      <c r="GM208" s="57"/>
      <c r="GN208" s="1"/>
      <c r="GO208" s="3"/>
      <c r="GP208" s="52"/>
      <c r="GQ208" s="52"/>
      <c r="GR208" s="4"/>
      <c r="GS208" s="3"/>
    </row>
    <row r="209" spans="2:201" s="29" customFormat="1">
      <c r="B209" s="21"/>
      <c r="C209" s="21"/>
      <c r="E209" s="48"/>
      <c r="G209" s="48"/>
      <c r="H209" s="21"/>
      <c r="N209" s="2"/>
      <c r="O209" s="5"/>
      <c r="P209" s="5"/>
      <c r="Q209" s="1"/>
      <c r="R209" s="5"/>
      <c r="T209" s="1"/>
      <c r="U209" s="1"/>
      <c r="V209" s="1"/>
      <c r="W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57"/>
      <c r="GM209" s="57"/>
      <c r="GN209" s="1"/>
      <c r="GO209" s="3"/>
      <c r="GP209" s="52"/>
      <c r="GQ209" s="52"/>
      <c r="GR209" s="4"/>
      <c r="GS209" s="3"/>
    </row>
    <row r="210" spans="2:201" s="29" customFormat="1">
      <c r="B210" s="21"/>
      <c r="C210" s="21"/>
      <c r="E210" s="48"/>
      <c r="G210" s="48"/>
      <c r="H210" s="21"/>
      <c r="N210" s="2"/>
      <c r="O210" s="5"/>
      <c r="P210" s="5"/>
      <c r="Q210" s="1"/>
      <c r="R210" s="5"/>
      <c r="T210" s="1"/>
      <c r="U210" s="1"/>
      <c r="V210" s="1"/>
      <c r="W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57"/>
      <c r="GM210" s="57"/>
      <c r="GN210" s="1"/>
      <c r="GO210" s="3"/>
      <c r="GP210" s="52"/>
      <c r="GQ210" s="52"/>
      <c r="GR210" s="4"/>
      <c r="GS210" s="3"/>
    </row>
    <row r="211" spans="2:201" s="29" customFormat="1">
      <c r="B211" s="21"/>
      <c r="C211" s="21"/>
      <c r="E211" s="48"/>
      <c r="G211" s="48"/>
      <c r="H211" s="21"/>
      <c r="N211" s="2"/>
      <c r="O211" s="5"/>
      <c r="P211" s="5"/>
      <c r="Q211" s="1"/>
      <c r="R211" s="5"/>
      <c r="T211" s="1"/>
      <c r="U211" s="1"/>
      <c r="V211" s="1"/>
      <c r="W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57"/>
      <c r="GM211" s="57"/>
      <c r="GN211" s="1"/>
      <c r="GO211" s="3"/>
      <c r="GP211" s="52"/>
      <c r="GQ211" s="52"/>
      <c r="GR211" s="4"/>
      <c r="GS211" s="3"/>
    </row>
    <row r="212" spans="2:201" s="29" customFormat="1">
      <c r="B212" s="21"/>
      <c r="C212" s="21"/>
      <c r="E212" s="48"/>
      <c r="G212" s="48"/>
      <c r="H212" s="21"/>
      <c r="N212" s="2"/>
      <c r="O212" s="5"/>
      <c r="P212" s="5"/>
      <c r="Q212" s="1"/>
      <c r="R212" s="5"/>
      <c r="T212" s="1"/>
      <c r="U212" s="1"/>
      <c r="V212" s="1"/>
      <c r="W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57"/>
      <c r="GM212" s="57"/>
      <c r="GN212" s="1"/>
      <c r="GO212" s="3"/>
      <c r="GP212" s="52"/>
      <c r="GQ212" s="52"/>
      <c r="GR212" s="4"/>
      <c r="GS212" s="3"/>
    </row>
    <row r="213" spans="2:201" s="29" customFormat="1">
      <c r="B213" s="21"/>
      <c r="C213" s="21"/>
      <c r="E213" s="48"/>
      <c r="G213" s="48"/>
      <c r="H213" s="21"/>
      <c r="N213" s="2"/>
      <c r="O213" s="5"/>
      <c r="P213" s="5"/>
      <c r="Q213" s="1"/>
      <c r="R213" s="5"/>
      <c r="T213" s="1"/>
      <c r="U213" s="1"/>
      <c r="V213" s="1"/>
      <c r="W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57"/>
      <c r="GM213" s="57"/>
      <c r="GN213" s="1"/>
      <c r="GO213" s="3"/>
      <c r="GP213" s="52"/>
      <c r="GQ213" s="52"/>
      <c r="GR213" s="4"/>
      <c r="GS213" s="3"/>
    </row>
    <row r="214" spans="2:201" s="29" customFormat="1">
      <c r="B214" s="21"/>
      <c r="C214" s="21"/>
      <c r="E214" s="48"/>
      <c r="G214" s="48"/>
      <c r="H214" s="21"/>
      <c r="N214" s="2"/>
      <c r="O214" s="5"/>
      <c r="P214" s="5"/>
      <c r="Q214" s="1"/>
      <c r="R214" s="5"/>
      <c r="T214" s="1"/>
      <c r="U214" s="1"/>
      <c r="V214" s="1"/>
      <c r="W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57"/>
      <c r="GM214" s="57"/>
      <c r="GN214" s="1"/>
      <c r="GO214" s="3"/>
      <c r="GP214" s="52"/>
      <c r="GQ214" s="52"/>
      <c r="GR214" s="4"/>
      <c r="GS214" s="3"/>
    </row>
    <row r="215" spans="2:201" s="29" customFormat="1">
      <c r="B215" s="21"/>
      <c r="C215" s="21"/>
      <c r="E215" s="48"/>
      <c r="G215" s="48"/>
      <c r="H215" s="21"/>
      <c r="N215" s="2"/>
      <c r="O215" s="5"/>
      <c r="P215" s="5"/>
      <c r="Q215" s="1"/>
      <c r="R215" s="5"/>
      <c r="T215" s="1"/>
      <c r="U215" s="1"/>
      <c r="V215" s="1"/>
      <c r="W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57"/>
      <c r="GM215" s="57"/>
      <c r="GN215" s="1"/>
      <c r="GO215" s="3"/>
      <c r="GP215" s="52"/>
      <c r="GQ215" s="52"/>
      <c r="GR215" s="4"/>
      <c r="GS215" s="3"/>
    </row>
    <row r="216" spans="2:201" s="29" customFormat="1">
      <c r="B216" s="21"/>
      <c r="C216" s="21"/>
      <c r="E216" s="48"/>
      <c r="G216" s="48"/>
      <c r="H216" s="21"/>
      <c r="N216" s="2"/>
      <c r="O216" s="5"/>
      <c r="P216" s="5"/>
      <c r="Q216" s="1"/>
      <c r="R216" s="5"/>
      <c r="T216" s="1"/>
      <c r="U216" s="1"/>
      <c r="V216" s="1"/>
      <c r="W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c r="FB216" s="1"/>
      <c r="FC216" s="1"/>
      <c r="FD216" s="1"/>
      <c r="FE216" s="1"/>
      <c r="FF216" s="1"/>
      <c r="FG216" s="1"/>
      <c r="FH216" s="1"/>
      <c r="FI216" s="1"/>
      <c r="FJ216" s="1"/>
      <c r="FK216" s="1"/>
      <c r="FL216" s="1"/>
      <c r="FM216" s="1"/>
      <c r="FN216" s="1"/>
      <c r="FO216" s="1"/>
      <c r="FP216" s="1"/>
      <c r="FQ216" s="1"/>
      <c r="FR216" s="1"/>
      <c r="FS216" s="1"/>
      <c r="FT216" s="1"/>
      <c r="FU216" s="1"/>
      <c r="FV216" s="1"/>
      <c r="FW216" s="1"/>
      <c r="FX216" s="1"/>
      <c r="FY216" s="1"/>
      <c r="FZ216" s="1"/>
      <c r="GA216" s="1"/>
      <c r="GB216" s="1"/>
      <c r="GC216" s="1"/>
      <c r="GD216" s="1"/>
      <c r="GE216" s="1"/>
      <c r="GF216" s="1"/>
      <c r="GG216" s="1"/>
      <c r="GH216" s="1"/>
      <c r="GI216" s="1"/>
      <c r="GJ216" s="1"/>
      <c r="GK216" s="1"/>
      <c r="GL216" s="57"/>
      <c r="GM216" s="57"/>
      <c r="GN216" s="1"/>
      <c r="GO216" s="3"/>
      <c r="GP216" s="52"/>
      <c r="GQ216" s="52"/>
      <c r="GR216" s="4"/>
      <c r="GS216" s="3"/>
    </row>
    <row r="217" spans="2:201" s="29" customFormat="1">
      <c r="B217" s="21"/>
      <c r="C217" s="21"/>
      <c r="E217" s="48"/>
      <c r="G217" s="48"/>
      <c r="H217" s="21"/>
      <c r="N217" s="2"/>
      <c r="O217" s="5"/>
      <c r="P217" s="5"/>
      <c r="Q217" s="1"/>
      <c r="R217" s="5"/>
      <c r="T217" s="1"/>
      <c r="U217" s="1"/>
      <c r="V217" s="1"/>
      <c r="W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c r="FB217" s="1"/>
      <c r="FC217" s="1"/>
      <c r="FD217" s="1"/>
      <c r="FE217" s="1"/>
      <c r="FF217" s="1"/>
      <c r="FG217" s="1"/>
      <c r="FH217" s="1"/>
      <c r="FI217" s="1"/>
      <c r="FJ217" s="1"/>
      <c r="FK217" s="1"/>
      <c r="FL217" s="1"/>
      <c r="FM217" s="1"/>
      <c r="FN217" s="1"/>
      <c r="FO217" s="1"/>
      <c r="FP217" s="1"/>
      <c r="FQ217" s="1"/>
      <c r="FR217" s="1"/>
      <c r="FS217" s="1"/>
      <c r="FT217" s="1"/>
      <c r="FU217" s="1"/>
      <c r="FV217" s="1"/>
      <c r="FW217" s="1"/>
      <c r="FX217" s="1"/>
      <c r="FY217" s="1"/>
      <c r="FZ217" s="1"/>
      <c r="GA217" s="1"/>
      <c r="GB217" s="1"/>
      <c r="GC217" s="1"/>
      <c r="GD217" s="1"/>
      <c r="GE217" s="1"/>
      <c r="GF217" s="1"/>
      <c r="GG217" s="1"/>
      <c r="GH217" s="1"/>
      <c r="GI217" s="1"/>
      <c r="GJ217" s="1"/>
      <c r="GK217" s="1"/>
      <c r="GL217" s="57"/>
      <c r="GM217" s="57"/>
      <c r="GN217" s="1"/>
      <c r="GO217" s="3"/>
      <c r="GP217" s="52"/>
      <c r="GQ217" s="52"/>
      <c r="GR217" s="4"/>
      <c r="GS217" s="3"/>
    </row>
    <row r="218" spans="2:201" s="29" customFormat="1">
      <c r="B218" s="21"/>
      <c r="C218" s="21"/>
      <c r="E218" s="48"/>
      <c r="G218" s="48"/>
      <c r="H218" s="21"/>
      <c r="N218" s="2"/>
      <c r="O218" s="5"/>
      <c r="P218" s="5"/>
      <c r="Q218" s="1"/>
      <c r="R218" s="5"/>
      <c r="T218" s="1"/>
      <c r="U218" s="1"/>
      <c r="V218" s="1"/>
      <c r="W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c r="FB218" s="1"/>
      <c r="FC218" s="1"/>
      <c r="FD218" s="1"/>
      <c r="FE218" s="1"/>
      <c r="FF218" s="1"/>
      <c r="FG218" s="1"/>
      <c r="FH218" s="1"/>
      <c r="FI218" s="1"/>
      <c r="FJ218" s="1"/>
      <c r="FK218" s="1"/>
      <c r="FL218" s="1"/>
      <c r="FM218" s="1"/>
      <c r="FN218" s="1"/>
      <c r="FO218" s="1"/>
      <c r="FP218" s="1"/>
      <c r="FQ218" s="1"/>
      <c r="FR218" s="1"/>
      <c r="FS218" s="1"/>
      <c r="FT218" s="1"/>
      <c r="FU218" s="1"/>
      <c r="FV218" s="1"/>
      <c r="FW218" s="1"/>
      <c r="FX218" s="1"/>
      <c r="FY218" s="1"/>
      <c r="FZ218" s="1"/>
      <c r="GA218" s="1"/>
      <c r="GB218" s="1"/>
      <c r="GC218" s="1"/>
      <c r="GD218" s="1"/>
      <c r="GE218" s="1"/>
      <c r="GF218" s="1"/>
      <c r="GG218" s="1"/>
      <c r="GH218" s="1"/>
      <c r="GI218" s="1"/>
      <c r="GJ218" s="1"/>
      <c r="GK218" s="1"/>
      <c r="GL218" s="57"/>
      <c r="GM218" s="57"/>
      <c r="GN218" s="1"/>
      <c r="GO218" s="3"/>
      <c r="GP218" s="52"/>
      <c r="GQ218" s="52"/>
      <c r="GR218" s="4"/>
      <c r="GS218" s="3"/>
    </row>
    <row r="219" spans="2:201" s="29" customFormat="1">
      <c r="B219" s="21"/>
      <c r="C219" s="21"/>
      <c r="E219" s="48"/>
      <c r="G219" s="48"/>
      <c r="H219" s="21"/>
      <c r="N219" s="2"/>
      <c r="O219" s="5"/>
      <c r="P219" s="5"/>
      <c r="Q219" s="1"/>
      <c r="R219" s="5"/>
      <c r="T219" s="1"/>
      <c r="U219" s="1"/>
      <c r="V219" s="1"/>
      <c r="W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c r="FB219" s="1"/>
      <c r="FC219" s="1"/>
      <c r="FD219" s="1"/>
      <c r="FE219" s="1"/>
      <c r="FF219" s="1"/>
      <c r="FG219" s="1"/>
      <c r="FH219" s="1"/>
      <c r="FI219" s="1"/>
      <c r="FJ219" s="1"/>
      <c r="FK219" s="1"/>
      <c r="FL219" s="1"/>
      <c r="FM219" s="1"/>
      <c r="FN219" s="1"/>
      <c r="FO219" s="1"/>
      <c r="FP219" s="1"/>
      <c r="FQ219" s="1"/>
      <c r="FR219" s="1"/>
      <c r="FS219" s="1"/>
      <c r="FT219" s="1"/>
      <c r="FU219" s="1"/>
      <c r="FV219" s="1"/>
      <c r="FW219" s="1"/>
      <c r="FX219" s="1"/>
      <c r="FY219" s="1"/>
      <c r="FZ219" s="1"/>
      <c r="GA219" s="1"/>
      <c r="GB219" s="1"/>
      <c r="GC219" s="1"/>
      <c r="GD219" s="1"/>
      <c r="GE219" s="1"/>
      <c r="GF219" s="1"/>
      <c r="GG219" s="1"/>
      <c r="GH219" s="1"/>
      <c r="GI219" s="1"/>
      <c r="GJ219" s="1"/>
      <c r="GK219" s="1"/>
      <c r="GL219" s="57"/>
      <c r="GM219" s="57"/>
      <c r="GN219" s="1"/>
      <c r="GO219" s="3"/>
      <c r="GP219" s="52"/>
      <c r="GQ219" s="52"/>
      <c r="GR219" s="4"/>
      <c r="GS219" s="3"/>
    </row>
    <row r="220" spans="2:201" s="29" customFormat="1">
      <c r="B220" s="21"/>
      <c r="C220" s="21"/>
      <c r="E220" s="48"/>
      <c r="G220" s="48"/>
      <c r="H220" s="21"/>
      <c r="N220" s="2"/>
      <c r="O220" s="5"/>
      <c r="P220" s="5"/>
      <c r="Q220" s="1"/>
      <c r="R220" s="5"/>
      <c r="T220" s="1"/>
      <c r="U220" s="1"/>
      <c r="V220" s="1"/>
      <c r="W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c r="FB220" s="1"/>
      <c r="FC220" s="1"/>
      <c r="FD220" s="1"/>
      <c r="FE220" s="1"/>
      <c r="FF220" s="1"/>
      <c r="FG220" s="1"/>
      <c r="FH220" s="1"/>
      <c r="FI220" s="1"/>
      <c r="FJ220" s="1"/>
      <c r="FK220" s="1"/>
      <c r="FL220" s="1"/>
      <c r="FM220" s="1"/>
      <c r="FN220" s="1"/>
      <c r="FO220" s="1"/>
      <c r="FP220" s="1"/>
      <c r="FQ220" s="1"/>
      <c r="FR220" s="1"/>
      <c r="FS220" s="1"/>
      <c r="FT220" s="1"/>
      <c r="FU220" s="1"/>
      <c r="FV220" s="1"/>
      <c r="FW220" s="1"/>
      <c r="FX220" s="1"/>
      <c r="FY220" s="1"/>
      <c r="FZ220" s="1"/>
      <c r="GA220" s="1"/>
      <c r="GB220" s="1"/>
      <c r="GC220" s="1"/>
      <c r="GD220" s="1"/>
      <c r="GE220" s="1"/>
      <c r="GF220" s="1"/>
      <c r="GG220" s="1"/>
      <c r="GH220" s="1"/>
      <c r="GI220" s="1"/>
      <c r="GJ220" s="1"/>
      <c r="GK220" s="1"/>
      <c r="GL220" s="57"/>
      <c r="GM220" s="57"/>
      <c r="GN220" s="1"/>
      <c r="GO220" s="3"/>
      <c r="GP220" s="52"/>
      <c r="GQ220" s="52"/>
      <c r="GR220" s="4"/>
      <c r="GS220" s="3"/>
    </row>
    <row r="221" spans="2:201" s="29" customFormat="1">
      <c r="B221" s="21"/>
      <c r="C221" s="21"/>
      <c r="E221" s="48"/>
      <c r="G221" s="48"/>
      <c r="H221" s="21"/>
      <c r="N221" s="2"/>
      <c r="O221" s="5"/>
      <c r="P221" s="5"/>
      <c r="Q221" s="1"/>
      <c r="R221" s="5"/>
      <c r="T221" s="1"/>
      <c r="U221" s="1"/>
      <c r="V221" s="1"/>
      <c r="W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c r="FB221" s="1"/>
      <c r="FC221" s="1"/>
      <c r="FD221" s="1"/>
      <c r="FE221" s="1"/>
      <c r="FF221" s="1"/>
      <c r="FG221" s="1"/>
      <c r="FH221" s="1"/>
      <c r="FI221" s="1"/>
      <c r="FJ221" s="1"/>
      <c r="FK221" s="1"/>
      <c r="FL221" s="1"/>
      <c r="FM221" s="1"/>
      <c r="FN221" s="1"/>
      <c r="FO221" s="1"/>
      <c r="FP221" s="1"/>
      <c r="FQ221" s="1"/>
      <c r="FR221" s="1"/>
      <c r="FS221" s="1"/>
      <c r="FT221" s="1"/>
      <c r="FU221" s="1"/>
      <c r="FV221" s="1"/>
      <c r="FW221" s="1"/>
      <c r="FX221" s="1"/>
      <c r="FY221" s="1"/>
      <c r="FZ221" s="1"/>
      <c r="GA221" s="1"/>
      <c r="GB221" s="1"/>
      <c r="GC221" s="1"/>
      <c r="GD221" s="1"/>
      <c r="GE221" s="1"/>
      <c r="GF221" s="1"/>
      <c r="GG221" s="1"/>
      <c r="GH221" s="1"/>
      <c r="GI221" s="1"/>
      <c r="GJ221" s="1"/>
      <c r="GK221" s="1"/>
      <c r="GL221" s="57"/>
      <c r="GM221" s="57"/>
      <c r="GN221" s="1"/>
      <c r="GO221" s="3"/>
      <c r="GP221" s="52"/>
      <c r="GQ221" s="52"/>
      <c r="GR221" s="4"/>
      <c r="GS221" s="3"/>
    </row>
    <row r="222" spans="2:201" s="29" customFormat="1">
      <c r="B222" s="21"/>
      <c r="C222" s="21"/>
      <c r="E222" s="48"/>
      <c r="G222" s="48"/>
      <c r="H222" s="21"/>
      <c r="N222" s="2"/>
      <c r="O222" s="5"/>
      <c r="P222" s="5"/>
      <c r="Q222" s="1"/>
      <c r="R222" s="5"/>
      <c r="T222" s="1"/>
      <c r="U222" s="1"/>
      <c r="V222" s="1"/>
      <c r="W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57"/>
      <c r="GM222" s="57"/>
      <c r="GN222" s="1"/>
      <c r="GO222" s="3"/>
      <c r="GP222" s="52"/>
      <c r="GQ222" s="52"/>
      <c r="GR222" s="4"/>
      <c r="GS222" s="3"/>
    </row>
    <row r="223" spans="2:201" s="29" customFormat="1">
      <c r="B223" s="21"/>
      <c r="C223" s="21"/>
      <c r="E223" s="48"/>
      <c r="G223" s="48"/>
      <c r="H223" s="21"/>
      <c r="N223" s="2"/>
      <c r="O223" s="5"/>
      <c r="P223" s="5"/>
      <c r="Q223" s="1"/>
      <c r="R223" s="5"/>
      <c r="T223" s="1"/>
      <c r="U223" s="1"/>
      <c r="V223" s="1"/>
      <c r="W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57"/>
      <c r="GM223" s="57"/>
      <c r="GN223" s="1"/>
      <c r="GO223" s="3"/>
      <c r="GP223" s="52"/>
      <c r="GQ223" s="52"/>
      <c r="GR223" s="4"/>
      <c r="GS223" s="3"/>
    </row>
    <row r="224" spans="2:201" s="29" customFormat="1">
      <c r="B224" s="21"/>
      <c r="C224" s="21"/>
      <c r="E224" s="48"/>
      <c r="G224" s="48"/>
      <c r="H224" s="21"/>
      <c r="N224" s="2"/>
      <c r="O224" s="5"/>
      <c r="P224" s="5"/>
      <c r="Q224" s="1"/>
      <c r="R224" s="5"/>
      <c r="T224" s="1"/>
      <c r="U224" s="1"/>
      <c r="V224" s="1"/>
      <c r="W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c r="FB224" s="1"/>
      <c r="FC224" s="1"/>
      <c r="FD224" s="1"/>
      <c r="FE224" s="1"/>
      <c r="FF224" s="1"/>
      <c r="FG224" s="1"/>
      <c r="FH224" s="1"/>
      <c r="FI224" s="1"/>
      <c r="FJ224" s="1"/>
      <c r="FK224" s="1"/>
      <c r="FL224" s="1"/>
      <c r="FM224" s="1"/>
      <c r="FN224" s="1"/>
      <c r="FO224" s="1"/>
      <c r="FP224" s="1"/>
      <c r="FQ224" s="1"/>
      <c r="FR224" s="1"/>
      <c r="FS224" s="1"/>
      <c r="FT224" s="1"/>
      <c r="FU224" s="1"/>
      <c r="FV224" s="1"/>
      <c r="FW224" s="1"/>
      <c r="FX224" s="1"/>
      <c r="FY224" s="1"/>
      <c r="FZ224" s="1"/>
      <c r="GA224" s="1"/>
      <c r="GB224" s="1"/>
      <c r="GC224" s="1"/>
      <c r="GD224" s="1"/>
      <c r="GE224" s="1"/>
      <c r="GF224" s="1"/>
      <c r="GG224" s="1"/>
      <c r="GH224" s="1"/>
      <c r="GI224" s="1"/>
      <c r="GJ224" s="1"/>
      <c r="GK224" s="1"/>
      <c r="GL224" s="57"/>
      <c r="GM224" s="57"/>
      <c r="GN224" s="1"/>
      <c r="GO224" s="3"/>
      <c r="GP224" s="52"/>
      <c r="GQ224" s="52"/>
      <c r="GR224" s="4"/>
      <c r="GS224" s="3"/>
    </row>
    <row r="225" spans="2:201" s="29" customFormat="1">
      <c r="B225" s="21"/>
      <c r="C225" s="21"/>
      <c r="E225" s="48"/>
      <c r="G225" s="48"/>
      <c r="H225" s="21"/>
      <c r="N225" s="2"/>
      <c r="O225" s="5"/>
      <c r="P225" s="5"/>
      <c r="Q225" s="1"/>
      <c r="R225" s="5"/>
      <c r="T225" s="1"/>
      <c r="U225" s="1"/>
      <c r="V225" s="1"/>
      <c r="W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c r="FB225" s="1"/>
      <c r="FC225" s="1"/>
      <c r="FD225" s="1"/>
      <c r="FE225" s="1"/>
      <c r="FF225" s="1"/>
      <c r="FG225" s="1"/>
      <c r="FH225" s="1"/>
      <c r="FI225" s="1"/>
      <c r="FJ225" s="1"/>
      <c r="FK225" s="1"/>
      <c r="FL225" s="1"/>
      <c r="FM225" s="1"/>
      <c r="FN225" s="1"/>
      <c r="FO225" s="1"/>
      <c r="FP225" s="1"/>
      <c r="FQ225" s="1"/>
      <c r="FR225" s="1"/>
      <c r="FS225" s="1"/>
      <c r="FT225" s="1"/>
      <c r="FU225" s="1"/>
      <c r="FV225" s="1"/>
      <c r="FW225" s="1"/>
      <c r="FX225" s="1"/>
      <c r="FY225" s="1"/>
      <c r="FZ225" s="1"/>
      <c r="GA225" s="1"/>
      <c r="GB225" s="1"/>
      <c r="GC225" s="1"/>
      <c r="GD225" s="1"/>
      <c r="GE225" s="1"/>
      <c r="GF225" s="1"/>
      <c r="GG225" s="1"/>
      <c r="GH225" s="1"/>
      <c r="GI225" s="1"/>
      <c r="GJ225" s="1"/>
      <c r="GK225" s="1"/>
      <c r="GL225" s="57"/>
      <c r="GM225" s="57"/>
      <c r="GN225" s="1"/>
      <c r="GO225" s="3"/>
      <c r="GP225" s="52"/>
      <c r="GQ225" s="52"/>
      <c r="GR225" s="4"/>
      <c r="GS225" s="3"/>
    </row>
    <row r="226" spans="2:201" s="29" customFormat="1">
      <c r="B226" s="21"/>
      <c r="C226" s="21"/>
      <c r="E226" s="48"/>
      <c r="G226" s="48"/>
      <c r="H226" s="21"/>
      <c r="N226" s="2"/>
      <c r="O226" s="5"/>
      <c r="P226" s="5"/>
      <c r="Q226" s="1"/>
      <c r="R226" s="5"/>
      <c r="T226" s="1"/>
      <c r="U226" s="1"/>
      <c r="V226" s="1"/>
      <c r="W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c r="FB226" s="1"/>
      <c r="FC226" s="1"/>
      <c r="FD226" s="1"/>
      <c r="FE226" s="1"/>
      <c r="FF226" s="1"/>
      <c r="FG226" s="1"/>
      <c r="FH226" s="1"/>
      <c r="FI226" s="1"/>
      <c r="FJ226" s="1"/>
      <c r="FK226" s="1"/>
      <c r="FL226" s="1"/>
      <c r="FM226" s="1"/>
      <c r="FN226" s="1"/>
      <c r="FO226" s="1"/>
      <c r="FP226" s="1"/>
      <c r="FQ226" s="1"/>
      <c r="FR226" s="1"/>
      <c r="FS226" s="1"/>
      <c r="FT226" s="1"/>
      <c r="FU226" s="1"/>
      <c r="FV226" s="1"/>
      <c r="FW226" s="1"/>
      <c r="FX226" s="1"/>
      <c r="FY226" s="1"/>
      <c r="FZ226" s="1"/>
      <c r="GA226" s="1"/>
      <c r="GB226" s="1"/>
      <c r="GC226" s="1"/>
      <c r="GD226" s="1"/>
      <c r="GE226" s="1"/>
      <c r="GF226" s="1"/>
      <c r="GG226" s="1"/>
      <c r="GH226" s="1"/>
      <c r="GI226" s="1"/>
      <c r="GJ226" s="1"/>
      <c r="GK226" s="1"/>
      <c r="GL226" s="57"/>
      <c r="GM226" s="57"/>
      <c r="GN226" s="1"/>
      <c r="GO226" s="3"/>
      <c r="GP226" s="52"/>
      <c r="GQ226" s="52"/>
      <c r="GR226" s="4"/>
      <c r="GS226" s="3"/>
    </row>
    <row r="227" spans="2:201" s="29" customFormat="1">
      <c r="B227" s="21"/>
      <c r="C227" s="21"/>
      <c r="E227" s="48"/>
      <c r="G227" s="48"/>
      <c r="H227" s="21"/>
      <c r="N227" s="2"/>
      <c r="O227" s="5"/>
      <c r="P227" s="5"/>
      <c r="Q227" s="1"/>
      <c r="R227" s="5"/>
      <c r="T227" s="1"/>
      <c r="U227" s="1"/>
      <c r="V227" s="1"/>
      <c r="W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57"/>
      <c r="GM227" s="57"/>
      <c r="GN227" s="1"/>
      <c r="GO227" s="3"/>
      <c r="GP227" s="52"/>
      <c r="GQ227" s="52"/>
      <c r="GR227" s="4"/>
      <c r="GS227" s="3"/>
    </row>
    <row r="228" spans="2:201" s="29" customFormat="1">
      <c r="B228" s="21"/>
      <c r="C228" s="21"/>
      <c r="E228" s="48"/>
      <c r="G228" s="48"/>
      <c r="H228" s="21"/>
      <c r="N228" s="2"/>
      <c r="O228" s="5"/>
      <c r="P228" s="5"/>
      <c r="Q228" s="1"/>
      <c r="R228" s="5"/>
      <c r="T228" s="1"/>
      <c r="U228" s="1"/>
      <c r="V228" s="1"/>
      <c r="W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c r="FB228" s="1"/>
      <c r="FC228" s="1"/>
      <c r="FD228" s="1"/>
      <c r="FE228" s="1"/>
      <c r="FF228" s="1"/>
      <c r="FG228" s="1"/>
      <c r="FH228" s="1"/>
      <c r="FI228" s="1"/>
      <c r="FJ228" s="1"/>
      <c r="FK228" s="1"/>
      <c r="FL228" s="1"/>
      <c r="FM228" s="1"/>
      <c r="FN228" s="1"/>
      <c r="FO228" s="1"/>
      <c r="FP228" s="1"/>
      <c r="FQ228" s="1"/>
      <c r="FR228" s="1"/>
      <c r="FS228" s="1"/>
      <c r="FT228" s="1"/>
      <c r="FU228" s="1"/>
      <c r="FV228" s="1"/>
      <c r="FW228" s="1"/>
      <c r="FX228" s="1"/>
      <c r="FY228" s="1"/>
      <c r="FZ228" s="1"/>
      <c r="GA228" s="1"/>
      <c r="GB228" s="1"/>
      <c r="GC228" s="1"/>
      <c r="GD228" s="1"/>
      <c r="GE228" s="1"/>
      <c r="GF228" s="1"/>
      <c r="GG228" s="1"/>
      <c r="GH228" s="1"/>
      <c r="GI228" s="1"/>
      <c r="GJ228" s="1"/>
      <c r="GK228" s="1"/>
      <c r="GL228" s="57"/>
      <c r="GM228" s="57"/>
      <c r="GN228" s="1"/>
      <c r="GO228" s="3"/>
      <c r="GP228" s="52"/>
      <c r="GQ228" s="52"/>
      <c r="GR228" s="4"/>
      <c r="GS228" s="3"/>
    </row>
    <row r="229" spans="2:201" s="29" customFormat="1">
      <c r="B229" s="21"/>
      <c r="C229" s="21"/>
      <c r="E229" s="48"/>
      <c r="G229" s="48"/>
      <c r="H229" s="21"/>
      <c r="N229" s="2"/>
      <c r="O229" s="5"/>
      <c r="P229" s="5"/>
      <c r="Q229" s="1"/>
      <c r="R229" s="5"/>
      <c r="T229" s="1"/>
      <c r="U229" s="1"/>
      <c r="V229" s="1"/>
      <c r="W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c r="FB229" s="1"/>
      <c r="FC229" s="1"/>
      <c r="FD229" s="1"/>
      <c r="FE229" s="1"/>
      <c r="FF229" s="1"/>
      <c r="FG229" s="1"/>
      <c r="FH229" s="1"/>
      <c r="FI229" s="1"/>
      <c r="FJ229" s="1"/>
      <c r="FK229" s="1"/>
      <c r="FL229" s="1"/>
      <c r="FM229" s="1"/>
      <c r="FN229" s="1"/>
      <c r="FO229" s="1"/>
      <c r="FP229" s="1"/>
      <c r="FQ229" s="1"/>
      <c r="FR229" s="1"/>
      <c r="FS229" s="1"/>
      <c r="FT229" s="1"/>
      <c r="FU229" s="1"/>
      <c r="FV229" s="1"/>
      <c r="FW229" s="1"/>
      <c r="FX229" s="1"/>
      <c r="FY229" s="1"/>
      <c r="FZ229" s="1"/>
      <c r="GA229" s="1"/>
      <c r="GB229" s="1"/>
      <c r="GC229" s="1"/>
      <c r="GD229" s="1"/>
      <c r="GE229" s="1"/>
      <c r="GF229" s="1"/>
      <c r="GG229" s="1"/>
      <c r="GH229" s="1"/>
      <c r="GI229" s="1"/>
      <c r="GJ229" s="1"/>
      <c r="GK229" s="1"/>
      <c r="GL229" s="57"/>
      <c r="GM229" s="57"/>
      <c r="GN229" s="1"/>
      <c r="GO229" s="3"/>
      <c r="GP229" s="52"/>
      <c r="GQ229" s="52"/>
      <c r="GR229" s="4"/>
      <c r="GS229" s="3"/>
    </row>
    <row r="230" spans="2:201" s="29" customFormat="1">
      <c r="B230" s="21"/>
      <c r="C230" s="21"/>
      <c r="E230" s="48"/>
      <c r="G230" s="48"/>
      <c r="H230" s="21"/>
      <c r="N230" s="2"/>
      <c r="O230" s="5"/>
      <c r="P230" s="5"/>
      <c r="Q230" s="1"/>
      <c r="R230" s="5"/>
      <c r="T230" s="1"/>
      <c r="U230" s="1"/>
      <c r="V230" s="1"/>
      <c r="W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c r="FB230" s="1"/>
      <c r="FC230" s="1"/>
      <c r="FD230" s="1"/>
      <c r="FE230" s="1"/>
      <c r="FF230" s="1"/>
      <c r="FG230" s="1"/>
      <c r="FH230" s="1"/>
      <c r="FI230" s="1"/>
      <c r="FJ230" s="1"/>
      <c r="FK230" s="1"/>
      <c r="FL230" s="1"/>
      <c r="FM230" s="1"/>
      <c r="FN230" s="1"/>
      <c r="FO230" s="1"/>
      <c r="FP230" s="1"/>
      <c r="FQ230" s="1"/>
      <c r="FR230" s="1"/>
      <c r="FS230" s="1"/>
      <c r="FT230" s="1"/>
      <c r="FU230" s="1"/>
      <c r="FV230" s="1"/>
      <c r="FW230" s="1"/>
      <c r="FX230" s="1"/>
      <c r="FY230" s="1"/>
      <c r="FZ230" s="1"/>
      <c r="GA230" s="1"/>
      <c r="GB230" s="1"/>
      <c r="GC230" s="1"/>
      <c r="GD230" s="1"/>
      <c r="GE230" s="1"/>
      <c r="GF230" s="1"/>
      <c r="GG230" s="1"/>
      <c r="GH230" s="1"/>
      <c r="GI230" s="1"/>
      <c r="GJ230" s="1"/>
      <c r="GK230" s="1"/>
      <c r="GL230" s="57"/>
      <c r="GM230" s="57"/>
      <c r="GN230" s="1"/>
      <c r="GO230" s="3"/>
      <c r="GP230" s="52"/>
      <c r="GQ230" s="52"/>
      <c r="GR230" s="4"/>
      <c r="GS230" s="3"/>
    </row>
    <row r="231" spans="2:201" s="29" customFormat="1">
      <c r="B231" s="21"/>
      <c r="C231" s="21"/>
      <c r="E231" s="48"/>
      <c r="G231" s="48"/>
      <c r="H231" s="21"/>
      <c r="N231" s="2"/>
      <c r="O231" s="5"/>
      <c r="P231" s="5"/>
      <c r="Q231" s="1"/>
      <c r="R231" s="5"/>
      <c r="T231" s="1"/>
      <c r="U231" s="1"/>
      <c r="V231" s="1"/>
      <c r="W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57"/>
      <c r="GM231" s="57"/>
      <c r="GN231" s="1"/>
      <c r="GO231" s="3"/>
      <c r="GP231" s="52"/>
      <c r="GQ231" s="52"/>
      <c r="GR231" s="4"/>
      <c r="GS231" s="3"/>
    </row>
    <row r="232" spans="2:201" s="29" customFormat="1">
      <c r="B232" s="21"/>
      <c r="C232" s="21"/>
      <c r="E232" s="48"/>
      <c r="G232" s="48"/>
      <c r="H232" s="21"/>
      <c r="N232" s="2"/>
      <c r="O232" s="5"/>
      <c r="P232" s="5"/>
      <c r="Q232" s="1"/>
      <c r="R232" s="5"/>
      <c r="T232" s="1"/>
      <c r="U232" s="1"/>
      <c r="V232" s="1"/>
      <c r="W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c r="FB232" s="1"/>
      <c r="FC232" s="1"/>
      <c r="FD232" s="1"/>
      <c r="FE232" s="1"/>
      <c r="FF232" s="1"/>
      <c r="FG232" s="1"/>
      <c r="FH232" s="1"/>
      <c r="FI232" s="1"/>
      <c r="FJ232" s="1"/>
      <c r="FK232" s="1"/>
      <c r="FL232" s="1"/>
      <c r="FM232" s="1"/>
      <c r="FN232" s="1"/>
      <c r="FO232" s="1"/>
      <c r="FP232" s="1"/>
      <c r="FQ232" s="1"/>
      <c r="FR232" s="1"/>
      <c r="FS232" s="1"/>
      <c r="FT232" s="1"/>
      <c r="FU232" s="1"/>
      <c r="FV232" s="1"/>
      <c r="FW232" s="1"/>
      <c r="FX232" s="1"/>
      <c r="FY232" s="1"/>
      <c r="FZ232" s="1"/>
      <c r="GA232" s="1"/>
      <c r="GB232" s="1"/>
      <c r="GC232" s="1"/>
      <c r="GD232" s="1"/>
      <c r="GE232" s="1"/>
      <c r="GF232" s="1"/>
      <c r="GG232" s="1"/>
      <c r="GH232" s="1"/>
      <c r="GI232" s="1"/>
      <c r="GJ232" s="1"/>
      <c r="GK232" s="1"/>
      <c r="GL232" s="57"/>
      <c r="GM232" s="57"/>
      <c r="GN232" s="1"/>
      <c r="GO232" s="3"/>
      <c r="GP232" s="52"/>
      <c r="GQ232" s="52"/>
      <c r="GR232" s="4"/>
      <c r="GS232" s="3"/>
    </row>
    <row r="233" spans="2:201" s="29" customFormat="1">
      <c r="B233" s="21"/>
      <c r="C233" s="21"/>
      <c r="E233" s="48"/>
      <c r="G233" s="48"/>
      <c r="H233" s="21"/>
      <c r="N233" s="2"/>
      <c r="O233" s="5"/>
      <c r="P233" s="5"/>
      <c r="Q233" s="1"/>
      <c r="R233" s="5"/>
      <c r="T233" s="1"/>
      <c r="U233" s="1"/>
      <c r="V233" s="1"/>
      <c r="W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57"/>
      <c r="GM233" s="57"/>
      <c r="GN233" s="1"/>
      <c r="GO233" s="3"/>
      <c r="GP233" s="52"/>
      <c r="GQ233" s="52"/>
      <c r="GR233" s="4"/>
      <c r="GS233" s="3"/>
    </row>
    <row r="234" spans="2:201" s="29" customFormat="1">
      <c r="B234" s="21"/>
      <c r="C234" s="21"/>
      <c r="E234" s="48"/>
      <c r="G234" s="48"/>
      <c r="H234" s="21"/>
      <c r="N234" s="2"/>
      <c r="O234" s="5"/>
      <c r="P234" s="5"/>
      <c r="Q234" s="1"/>
      <c r="R234" s="5"/>
      <c r="T234" s="1"/>
      <c r="U234" s="1"/>
      <c r="V234" s="1"/>
      <c r="W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c r="FB234" s="1"/>
      <c r="FC234" s="1"/>
      <c r="FD234" s="1"/>
      <c r="FE234" s="1"/>
      <c r="FF234" s="1"/>
      <c r="FG234" s="1"/>
      <c r="FH234" s="1"/>
      <c r="FI234" s="1"/>
      <c r="FJ234" s="1"/>
      <c r="FK234" s="1"/>
      <c r="FL234" s="1"/>
      <c r="FM234" s="1"/>
      <c r="FN234" s="1"/>
      <c r="FO234" s="1"/>
      <c r="FP234" s="1"/>
      <c r="FQ234" s="1"/>
      <c r="FR234" s="1"/>
      <c r="FS234" s="1"/>
      <c r="FT234" s="1"/>
      <c r="FU234" s="1"/>
      <c r="FV234" s="1"/>
      <c r="FW234" s="1"/>
      <c r="FX234" s="1"/>
      <c r="FY234" s="1"/>
      <c r="FZ234" s="1"/>
      <c r="GA234" s="1"/>
      <c r="GB234" s="1"/>
      <c r="GC234" s="1"/>
      <c r="GD234" s="1"/>
      <c r="GE234" s="1"/>
      <c r="GF234" s="1"/>
      <c r="GG234" s="1"/>
      <c r="GH234" s="1"/>
      <c r="GI234" s="1"/>
      <c r="GJ234" s="1"/>
      <c r="GK234" s="1"/>
      <c r="GL234" s="57"/>
      <c r="GM234" s="57"/>
      <c r="GN234" s="1"/>
      <c r="GO234" s="3"/>
      <c r="GP234" s="52"/>
      <c r="GQ234" s="52"/>
      <c r="GR234" s="4"/>
      <c r="GS234" s="3"/>
    </row>
    <row r="235" spans="2:201" s="29" customFormat="1">
      <c r="B235" s="21"/>
      <c r="C235" s="21"/>
      <c r="E235" s="48"/>
      <c r="G235" s="48"/>
      <c r="H235" s="21"/>
      <c r="N235" s="2"/>
      <c r="O235" s="5"/>
      <c r="P235" s="5"/>
      <c r="Q235" s="1"/>
      <c r="R235" s="5"/>
      <c r="T235" s="1"/>
      <c r="U235" s="1"/>
      <c r="V235" s="1"/>
      <c r="W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c r="FB235" s="1"/>
      <c r="FC235" s="1"/>
      <c r="FD235" s="1"/>
      <c r="FE235" s="1"/>
      <c r="FF235" s="1"/>
      <c r="FG235" s="1"/>
      <c r="FH235" s="1"/>
      <c r="FI235" s="1"/>
      <c r="FJ235" s="1"/>
      <c r="FK235" s="1"/>
      <c r="FL235" s="1"/>
      <c r="FM235" s="1"/>
      <c r="FN235" s="1"/>
      <c r="FO235" s="1"/>
      <c r="FP235" s="1"/>
      <c r="FQ235" s="1"/>
      <c r="FR235" s="1"/>
      <c r="FS235" s="1"/>
      <c r="FT235" s="1"/>
      <c r="FU235" s="1"/>
      <c r="FV235" s="1"/>
      <c r="FW235" s="1"/>
      <c r="FX235" s="1"/>
      <c r="FY235" s="1"/>
      <c r="FZ235" s="1"/>
      <c r="GA235" s="1"/>
      <c r="GB235" s="1"/>
      <c r="GC235" s="1"/>
      <c r="GD235" s="1"/>
      <c r="GE235" s="1"/>
      <c r="GF235" s="1"/>
      <c r="GG235" s="1"/>
      <c r="GH235" s="1"/>
      <c r="GI235" s="1"/>
      <c r="GJ235" s="1"/>
      <c r="GK235" s="1"/>
      <c r="GL235" s="57"/>
      <c r="GM235" s="57"/>
      <c r="GN235" s="1"/>
      <c r="GO235" s="3"/>
      <c r="GP235" s="52"/>
      <c r="GQ235" s="52"/>
      <c r="GR235" s="4"/>
      <c r="GS235" s="3"/>
    </row>
    <row r="236" spans="2:201" s="29" customFormat="1">
      <c r="B236" s="21"/>
      <c r="C236" s="21"/>
      <c r="E236" s="48"/>
      <c r="G236" s="48"/>
      <c r="H236" s="21"/>
      <c r="N236" s="2"/>
      <c r="O236" s="5"/>
      <c r="P236" s="5"/>
      <c r="Q236" s="1"/>
      <c r="R236" s="5"/>
      <c r="T236" s="1"/>
      <c r="U236" s="1"/>
      <c r="V236" s="1"/>
      <c r="W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c r="FB236" s="1"/>
      <c r="FC236" s="1"/>
      <c r="FD236" s="1"/>
      <c r="FE236" s="1"/>
      <c r="FF236" s="1"/>
      <c r="FG236" s="1"/>
      <c r="FH236" s="1"/>
      <c r="FI236" s="1"/>
      <c r="FJ236" s="1"/>
      <c r="FK236" s="1"/>
      <c r="FL236" s="1"/>
      <c r="FM236" s="1"/>
      <c r="FN236" s="1"/>
      <c r="FO236" s="1"/>
      <c r="FP236" s="1"/>
      <c r="FQ236" s="1"/>
      <c r="FR236" s="1"/>
      <c r="FS236" s="1"/>
      <c r="FT236" s="1"/>
      <c r="FU236" s="1"/>
      <c r="FV236" s="1"/>
      <c r="FW236" s="1"/>
      <c r="FX236" s="1"/>
      <c r="FY236" s="1"/>
      <c r="FZ236" s="1"/>
      <c r="GA236" s="1"/>
      <c r="GB236" s="1"/>
      <c r="GC236" s="1"/>
      <c r="GD236" s="1"/>
      <c r="GE236" s="1"/>
      <c r="GF236" s="1"/>
      <c r="GG236" s="1"/>
      <c r="GH236" s="1"/>
      <c r="GI236" s="1"/>
      <c r="GJ236" s="1"/>
      <c r="GK236" s="1"/>
      <c r="GL236" s="57"/>
      <c r="GM236" s="57"/>
      <c r="GN236" s="1"/>
      <c r="GO236" s="3"/>
      <c r="GP236" s="52"/>
      <c r="GQ236" s="52"/>
      <c r="GR236" s="4"/>
      <c r="GS236" s="3"/>
    </row>
    <row r="237" spans="2:201" s="29" customFormat="1">
      <c r="B237" s="21"/>
      <c r="C237" s="21"/>
      <c r="E237" s="48"/>
      <c r="G237" s="48"/>
      <c r="H237" s="21"/>
      <c r="N237" s="2"/>
      <c r="O237" s="5"/>
      <c r="P237" s="5"/>
      <c r="Q237" s="1"/>
      <c r="R237" s="5"/>
      <c r="T237" s="1"/>
      <c r="U237" s="1"/>
      <c r="V237" s="1"/>
      <c r="W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c r="FB237" s="1"/>
      <c r="FC237" s="1"/>
      <c r="FD237" s="1"/>
      <c r="FE237" s="1"/>
      <c r="FF237" s="1"/>
      <c r="FG237" s="1"/>
      <c r="FH237" s="1"/>
      <c r="FI237" s="1"/>
      <c r="FJ237" s="1"/>
      <c r="FK237" s="1"/>
      <c r="FL237" s="1"/>
      <c r="FM237" s="1"/>
      <c r="FN237" s="1"/>
      <c r="FO237" s="1"/>
      <c r="FP237" s="1"/>
      <c r="FQ237" s="1"/>
      <c r="FR237" s="1"/>
      <c r="FS237" s="1"/>
      <c r="FT237" s="1"/>
      <c r="FU237" s="1"/>
      <c r="FV237" s="1"/>
      <c r="FW237" s="1"/>
      <c r="FX237" s="1"/>
      <c r="FY237" s="1"/>
      <c r="FZ237" s="1"/>
      <c r="GA237" s="1"/>
      <c r="GB237" s="1"/>
      <c r="GC237" s="1"/>
      <c r="GD237" s="1"/>
      <c r="GE237" s="1"/>
      <c r="GF237" s="1"/>
      <c r="GG237" s="1"/>
      <c r="GH237" s="1"/>
      <c r="GI237" s="1"/>
      <c r="GJ237" s="1"/>
      <c r="GK237" s="1"/>
      <c r="GL237" s="57"/>
      <c r="GM237" s="57"/>
      <c r="GN237" s="1"/>
      <c r="GO237" s="3"/>
      <c r="GP237" s="52"/>
      <c r="GQ237" s="52"/>
      <c r="GR237" s="4"/>
      <c r="GS237" s="3"/>
    </row>
    <row r="238" spans="2:201" s="29" customFormat="1">
      <c r="B238" s="21"/>
      <c r="C238" s="21"/>
      <c r="E238" s="48"/>
      <c r="G238" s="48"/>
      <c r="H238" s="21"/>
      <c r="N238" s="2"/>
      <c r="O238" s="5"/>
      <c r="P238" s="5"/>
      <c r="Q238" s="1"/>
      <c r="R238" s="5"/>
      <c r="T238" s="1"/>
      <c r="U238" s="1"/>
      <c r="V238" s="1"/>
      <c r="W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57"/>
      <c r="GM238" s="57"/>
      <c r="GN238" s="1"/>
      <c r="GO238" s="3"/>
      <c r="GP238" s="52"/>
      <c r="GQ238" s="52"/>
      <c r="GR238" s="4"/>
      <c r="GS238" s="3"/>
    </row>
    <row r="239" spans="2:201" s="29" customFormat="1">
      <c r="B239" s="21"/>
      <c r="C239" s="21"/>
      <c r="E239" s="48"/>
      <c r="G239" s="48"/>
      <c r="H239" s="21"/>
      <c r="N239" s="2"/>
      <c r="O239" s="5"/>
      <c r="P239" s="5"/>
      <c r="Q239" s="1"/>
      <c r="R239" s="5"/>
      <c r="T239" s="1"/>
      <c r="U239" s="1"/>
      <c r="V239" s="1"/>
      <c r="W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c r="FB239" s="1"/>
      <c r="FC239" s="1"/>
      <c r="FD239" s="1"/>
      <c r="FE239" s="1"/>
      <c r="FF239" s="1"/>
      <c r="FG239" s="1"/>
      <c r="FH239" s="1"/>
      <c r="FI239" s="1"/>
      <c r="FJ239" s="1"/>
      <c r="FK239" s="1"/>
      <c r="FL239" s="1"/>
      <c r="FM239" s="1"/>
      <c r="FN239" s="1"/>
      <c r="FO239" s="1"/>
      <c r="FP239" s="1"/>
      <c r="FQ239" s="1"/>
      <c r="FR239" s="1"/>
      <c r="FS239" s="1"/>
      <c r="FT239" s="1"/>
      <c r="FU239" s="1"/>
      <c r="FV239" s="1"/>
      <c r="FW239" s="1"/>
      <c r="FX239" s="1"/>
      <c r="FY239" s="1"/>
      <c r="FZ239" s="1"/>
      <c r="GA239" s="1"/>
      <c r="GB239" s="1"/>
      <c r="GC239" s="1"/>
      <c r="GD239" s="1"/>
      <c r="GE239" s="1"/>
      <c r="GF239" s="1"/>
      <c r="GG239" s="1"/>
      <c r="GH239" s="1"/>
      <c r="GI239" s="1"/>
      <c r="GJ239" s="1"/>
      <c r="GK239" s="1"/>
      <c r="GL239" s="57"/>
      <c r="GM239" s="57"/>
      <c r="GN239" s="1"/>
      <c r="GO239" s="3"/>
      <c r="GP239" s="52"/>
      <c r="GQ239" s="52"/>
      <c r="GR239" s="4"/>
      <c r="GS239" s="3"/>
    </row>
    <row r="240" spans="2:201" s="29" customFormat="1">
      <c r="B240" s="21"/>
      <c r="C240" s="21"/>
      <c r="E240" s="48"/>
      <c r="G240" s="48"/>
      <c r="H240" s="21"/>
      <c r="N240" s="2"/>
      <c r="O240" s="5"/>
      <c r="P240" s="5"/>
      <c r="Q240" s="1"/>
      <c r="R240" s="5"/>
      <c r="T240" s="1"/>
      <c r="U240" s="1"/>
      <c r="V240" s="1"/>
      <c r="W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57"/>
      <c r="GM240" s="57"/>
      <c r="GN240" s="1"/>
      <c r="GO240" s="3"/>
      <c r="GP240" s="52"/>
      <c r="GQ240" s="52"/>
      <c r="GR240" s="4"/>
      <c r="GS240" s="3"/>
    </row>
    <row r="241" spans="2:201" s="29" customFormat="1">
      <c r="B241" s="21"/>
      <c r="C241" s="21"/>
      <c r="E241" s="48"/>
      <c r="G241" s="48"/>
      <c r="H241" s="21"/>
      <c r="N241" s="2"/>
      <c r="O241" s="5"/>
      <c r="P241" s="5"/>
      <c r="Q241" s="1"/>
      <c r="R241" s="5"/>
      <c r="T241" s="1"/>
      <c r="U241" s="1"/>
      <c r="V241" s="1"/>
      <c r="W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c r="FB241" s="1"/>
      <c r="FC241" s="1"/>
      <c r="FD241" s="1"/>
      <c r="FE241" s="1"/>
      <c r="FF241" s="1"/>
      <c r="FG241" s="1"/>
      <c r="FH241" s="1"/>
      <c r="FI241" s="1"/>
      <c r="FJ241" s="1"/>
      <c r="FK241" s="1"/>
      <c r="FL241" s="1"/>
      <c r="FM241" s="1"/>
      <c r="FN241" s="1"/>
      <c r="FO241" s="1"/>
      <c r="FP241" s="1"/>
      <c r="FQ241" s="1"/>
      <c r="FR241" s="1"/>
      <c r="FS241" s="1"/>
      <c r="FT241" s="1"/>
      <c r="FU241" s="1"/>
      <c r="FV241" s="1"/>
      <c r="FW241" s="1"/>
      <c r="FX241" s="1"/>
      <c r="FY241" s="1"/>
      <c r="FZ241" s="1"/>
      <c r="GA241" s="1"/>
      <c r="GB241" s="1"/>
      <c r="GC241" s="1"/>
      <c r="GD241" s="1"/>
      <c r="GE241" s="1"/>
      <c r="GF241" s="1"/>
      <c r="GG241" s="1"/>
      <c r="GH241" s="1"/>
      <c r="GI241" s="1"/>
      <c r="GJ241" s="1"/>
      <c r="GK241" s="1"/>
      <c r="GL241" s="57"/>
      <c r="GM241" s="57"/>
      <c r="GN241" s="1"/>
      <c r="GO241" s="3"/>
      <c r="GP241" s="52"/>
      <c r="GQ241" s="52"/>
      <c r="GR241" s="4"/>
      <c r="GS241" s="3"/>
    </row>
    <row r="242" spans="2:201" s="29" customFormat="1">
      <c r="B242" s="21"/>
      <c r="C242" s="21"/>
      <c r="E242" s="48"/>
      <c r="G242" s="48"/>
      <c r="H242" s="21"/>
      <c r="N242" s="2"/>
      <c r="O242" s="5"/>
      <c r="P242" s="5"/>
      <c r="Q242" s="1"/>
      <c r="R242" s="5"/>
      <c r="T242" s="1"/>
      <c r="U242" s="1"/>
      <c r="V242" s="1"/>
      <c r="W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c r="FB242" s="1"/>
      <c r="FC242" s="1"/>
      <c r="FD242" s="1"/>
      <c r="FE242" s="1"/>
      <c r="FF242" s="1"/>
      <c r="FG242" s="1"/>
      <c r="FH242" s="1"/>
      <c r="FI242" s="1"/>
      <c r="FJ242" s="1"/>
      <c r="FK242" s="1"/>
      <c r="FL242" s="1"/>
      <c r="FM242" s="1"/>
      <c r="FN242" s="1"/>
      <c r="FO242" s="1"/>
      <c r="FP242" s="1"/>
      <c r="FQ242" s="1"/>
      <c r="FR242" s="1"/>
      <c r="FS242" s="1"/>
      <c r="FT242" s="1"/>
      <c r="FU242" s="1"/>
      <c r="FV242" s="1"/>
      <c r="FW242" s="1"/>
      <c r="FX242" s="1"/>
      <c r="FY242" s="1"/>
      <c r="FZ242" s="1"/>
      <c r="GA242" s="1"/>
      <c r="GB242" s="1"/>
      <c r="GC242" s="1"/>
      <c r="GD242" s="1"/>
      <c r="GE242" s="1"/>
      <c r="GF242" s="1"/>
      <c r="GG242" s="1"/>
      <c r="GH242" s="1"/>
      <c r="GI242" s="1"/>
      <c r="GJ242" s="1"/>
      <c r="GK242" s="1"/>
      <c r="GL242" s="57"/>
      <c r="GM242" s="57"/>
      <c r="GN242" s="1"/>
      <c r="GO242" s="3"/>
      <c r="GP242" s="52"/>
      <c r="GQ242" s="52"/>
      <c r="GR242" s="4"/>
      <c r="GS242" s="3"/>
    </row>
    <row r="243" spans="2:201" s="29" customFormat="1">
      <c r="B243" s="21"/>
      <c r="C243" s="21"/>
      <c r="E243" s="48"/>
      <c r="G243" s="48"/>
      <c r="H243" s="21"/>
      <c r="N243" s="2"/>
      <c r="O243" s="5"/>
      <c r="P243" s="5"/>
      <c r="Q243" s="1"/>
      <c r="R243" s="5"/>
      <c r="T243" s="1"/>
      <c r="U243" s="1"/>
      <c r="V243" s="1"/>
      <c r="W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c r="FB243" s="1"/>
      <c r="FC243" s="1"/>
      <c r="FD243" s="1"/>
      <c r="FE243" s="1"/>
      <c r="FF243" s="1"/>
      <c r="FG243" s="1"/>
      <c r="FH243" s="1"/>
      <c r="FI243" s="1"/>
      <c r="FJ243" s="1"/>
      <c r="FK243" s="1"/>
      <c r="FL243" s="1"/>
      <c r="FM243" s="1"/>
      <c r="FN243" s="1"/>
      <c r="FO243" s="1"/>
      <c r="FP243" s="1"/>
      <c r="FQ243" s="1"/>
      <c r="FR243" s="1"/>
      <c r="FS243" s="1"/>
      <c r="FT243" s="1"/>
      <c r="FU243" s="1"/>
      <c r="FV243" s="1"/>
      <c r="FW243" s="1"/>
      <c r="FX243" s="1"/>
      <c r="FY243" s="1"/>
      <c r="FZ243" s="1"/>
      <c r="GA243" s="1"/>
      <c r="GB243" s="1"/>
      <c r="GC243" s="1"/>
      <c r="GD243" s="1"/>
      <c r="GE243" s="1"/>
      <c r="GF243" s="1"/>
      <c r="GG243" s="1"/>
      <c r="GH243" s="1"/>
      <c r="GI243" s="1"/>
      <c r="GJ243" s="1"/>
      <c r="GK243" s="1"/>
      <c r="GL243" s="57"/>
      <c r="GM243" s="57"/>
      <c r="GN243" s="1"/>
      <c r="GO243" s="3"/>
      <c r="GP243" s="52"/>
      <c r="GQ243" s="52"/>
      <c r="GR243" s="4"/>
      <c r="GS243" s="3"/>
    </row>
    <row r="244" spans="2:201" s="29" customFormat="1">
      <c r="B244" s="21"/>
      <c r="C244" s="21"/>
      <c r="E244" s="48"/>
      <c r="G244" s="48"/>
      <c r="H244" s="21"/>
      <c r="N244" s="2"/>
      <c r="O244" s="5"/>
      <c r="P244" s="5"/>
      <c r="Q244" s="1"/>
      <c r="R244" s="5"/>
      <c r="T244" s="1"/>
      <c r="U244" s="1"/>
      <c r="V244" s="1"/>
      <c r="W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57"/>
      <c r="GM244" s="57"/>
      <c r="GN244" s="1"/>
      <c r="GO244" s="3"/>
      <c r="GP244" s="52"/>
      <c r="GQ244" s="52"/>
      <c r="GR244" s="4"/>
      <c r="GS244" s="3"/>
    </row>
    <row r="245" spans="2:201" s="29" customFormat="1">
      <c r="B245" s="21"/>
      <c r="C245" s="21"/>
      <c r="E245" s="48"/>
      <c r="G245" s="48"/>
      <c r="H245" s="21"/>
      <c r="N245" s="2"/>
      <c r="O245" s="5"/>
      <c r="P245" s="5"/>
      <c r="Q245" s="1"/>
      <c r="R245" s="5"/>
      <c r="T245" s="1"/>
      <c r="U245" s="1"/>
      <c r="V245" s="1"/>
      <c r="W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c r="FB245" s="1"/>
      <c r="FC245" s="1"/>
      <c r="FD245" s="1"/>
      <c r="FE245" s="1"/>
      <c r="FF245" s="1"/>
      <c r="FG245" s="1"/>
      <c r="FH245" s="1"/>
      <c r="FI245" s="1"/>
      <c r="FJ245" s="1"/>
      <c r="FK245" s="1"/>
      <c r="FL245" s="1"/>
      <c r="FM245" s="1"/>
      <c r="FN245" s="1"/>
      <c r="FO245" s="1"/>
      <c r="FP245" s="1"/>
      <c r="FQ245" s="1"/>
      <c r="FR245" s="1"/>
      <c r="FS245" s="1"/>
      <c r="FT245" s="1"/>
      <c r="FU245" s="1"/>
      <c r="FV245" s="1"/>
      <c r="FW245" s="1"/>
      <c r="FX245" s="1"/>
      <c r="FY245" s="1"/>
      <c r="FZ245" s="1"/>
      <c r="GA245" s="1"/>
      <c r="GB245" s="1"/>
      <c r="GC245" s="1"/>
      <c r="GD245" s="1"/>
      <c r="GE245" s="1"/>
      <c r="GF245" s="1"/>
      <c r="GG245" s="1"/>
      <c r="GH245" s="1"/>
      <c r="GI245" s="1"/>
      <c r="GJ245" s="1"/>
      <c r="GK245" s="1"/>
      <c r="GL245" s="57"/>
      <c r="GM245" s="57"/>
      <c r="GN245" s="1"/>
      <c r="GO245" s="3"/>
      <c r="GP245" s="52"/>
      <c r="GQ245" s="52"/>
      <c r="GR245" s="4"/>
      <c r="GS245" s="3"/>
    </row>
    <row r="246" spans="2:201" s="29" customFormat="1">
      <c r="B246" s="21"/>
      <c r="C246" s="21"/>
      <c r="E246" s="48"/>
      <c r="G246" s="48"/>
      <c r="H246" s="21"/>
      <c r="N246" s="2"/>
      <c r="O246" s="5"/>
      <c r="P246" s="5"/>
      <c r="Q246" s="1"/>
      <c r="R246" s="5"/>
      <c r="T246" s="1"/>
      <c r="U246" s="1"/>
      <c r="V246" s="1"/>
      <c r="W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57"/>
      <c r="GM246" s="57"/>
      <c r="GN246" s="1"/>
      <c r="GO246" s="3"/>
      <c r="GP246" s="52"/>
      <c r="GQ246" s="52"/>
      <c r="GR246" s="4"/>
      <c r="GS246" s="3"/>
    </row>
    <row r="247" spans="2:201" s="29" customFormat="1">
      <c r="B247" s="21"/>
      <c r="C247" s="21"/>
      <c r="E247" s="48"/>
      <c r="G247" s="48"/>
      <c r="H247" s="21"/>
      <c r="N247" s="2"/>
      <c r="O247" s="5"/>
      <c r="P247" s="5"/>
      <c r="Q247" s="1"/>
      <c r="R247" s="5"/>
      <c r="T247" s="1"/>
      <c r="U247" s="1"/>
      <c r="V247" s="1"/>
      <c r="W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57"/>
      <c r="GM247" s="57"/>
      <c r="GN247" s="1"/>
      <c r="GO247" s="3"/>
      <c r="GP247" s="52"/>
      <c r="GQ247" s="52"/>
      <c r="GR247" s="4"/>
      <c r="GS247" s="3"/>
    </row>
    <row r="248" spans="2:201" s="29" customFormat="1">
      <c r="B248" s="21"/>
      <c r="C248" s="21"/>
      <c r="E248" s="48"/>
      <c r="G248" s="48"/>
      <c r="H248" s="21"/>
      <c r="N248" s="2"/>
      <c r="O248" s="5"/>
      <c r="P248" s="5"/>
      <c r="Q248" s="1"/>
      <c r="R248" s="5"/>
      <c r="T248" s="1"/>
      <c r="U248" s="1"/>
      <c r="V248" s="1"/>
      <c r="W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c r="FB248" s="1"/>
      <c r="FC248" s="1"/>
      <c r="FD248" s="1"/>
      <c r="FE248" s="1"/>
      <c r="FF248" s="1"/>
      <c r="FG248" s="1"/>
      <c r="FH248" s="1"/>
      <c r="FI248" s="1"/>
      <c r="FJ248" s="1"/>
      <c r="FK248" s="1"/>
      <c r="FL248" s="1"/>
      <c r="FM248" s="1"/>
      <c r="FN248" s="1"/>
      <c r="FO248" s="1"/>
      <c r="FP248" s="1"/>
      <c r="FQ248" s="1"/>
      <c r="FR248" s="1"/>
      <c r="FS248" s="1"/>
      <c r="FT248" s="1"/>
      <c r="FU248" s="1"/>
      <c r="FV248" s="1"/>
      <c r="FW248" s="1"/>
      <c r="FX248" s="1"/>
      <c r="FY248" s="1"/>
      <c r="FZ248" s="1"/>
      <c r="GA248" s="1"/>
      <c r="GB248" s="1"/>
      <c r="GC248" s="1"/>
      <c r="GD248" s="1"/>
      <c r="GE248" s="1"/>
      <c r="GF248" s="1"/>
      <c r="GG248" s="1"/>
      <c r="GH248" s="1"/>
      <c r="GI248" s="1"/>
      <c r="GJ248" s="1"/>
      <c r="GK248" s="1"/>
      <c r="GL248" s="57"/>
      <c r="GM248" s="57"/>
      <c r="GN248" s="1"/>
      <c r="GO248" s="3"/>
      <c r="GP248" s="52"/>
      <c r="GQ248" s="52"/>
      <c r="GR248" s="4"/>
      <c r="GS248" s="3"/>
    </row>
    <row r="249" spans="2:201" s="29" customFormat="1">
      <c r="B249" s="21"/>
      <c r="C249" s="21"/>
      <c r="E249" s="48"/>
      <c r="G249" s="48"/>
      <c r="H249" s="21"/>
      <c r="N249" s="2"/>
      <c r="O249" s="5"/>
      <c r="P249" s="5"/>
      <c r="Q249" s="1"/>
      <c r="R249" s="5"/>
      <c r="T249" s="1"/>
      <c r="U249" s="1"/>
      <c r="V249" s="1"/>
      <c r="W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c r="FB249" s="1"/>
      <c r="FC249" s="1"/>
      <c r="FD249" s="1"/>
      <c r="FE249" s="1"/>
      <c r="FF249" s="1"/>
      <c r="FG249" s="1"/>
      <c r="FH249" s="1"/>
      <c r="FI249" s="1"/>
      <c r="FJ249" s="1"/>
      <c r="FK249" s="1"/>
      <c r="FL249" s="1"/>
      <c r="FM249" s="1"/>
      <c r="FN249" s="1"/>
      <c r="FO249" s="1"/>
      <c r="FP249" s="1"/>
      <c r="FQ249" s="1"/>
      <c r="FR249" s="1"/>
      <c r="FS249" s="1"/>
      <c r="FT249" s="1"/>
      <c r="FU249" s="1"/>
      <c r="FV249" s="1"/>
      <c r="FW249" s="1"/>
      <c r="FX249" s="1"/>
      <c r="FY249" s="1"/>
      <c r="FZ249" s="1"/>
      <c r="GA249" s="1"/>
      <c r="GB249" s="1"/>
      <c r="GC249" s="1"/>
      <c r="GD249" s="1"/>
      <c r="GE249" s="1"/>
      <c r="GF249" s="1"/>
      <c r="GG249" s="1"/>
      <c r="GH249" s="1"/>
      <c r="GI249" s="1"/>
      <c r="GJ249" s="1"/>
      <c r="GK249" s="1"/>
      <c r="GL249" s="57"/>
      <c r="GM249" s="57"/>
      <c r="GN249" s="1"/>
      <c r="GO249" s="3"/>
      <c r="GP249" s="52"/>
      <c r="GQ249" s="52"/>
      <c r="GR249" s="4"/>
      <c r="GS249" s="3"/>
    </row>
    <row r="250" spans="2:201" s="29" customFormat="1">
      <c r="B250" s="21"/>
      <c r="C250" s="21"/>
      <c r="E250" s="48"/>
      <c r="G250" s="48"/>
      <c r="H250" s="21"/>
      <c r="N250" s="2"/>
      <c r="O250" s="5"/>
      <c r="P250" s="5"/>
      <c r="Q250" s="1"/>
      <c r="R250" s="5"/>
      <c r="T250" s="1"/>
      <c r="U250" s="1"/>
      <c r="V250" s="1"/>
      <c r="W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c r="FB250" s="1"/>
      <c r="FC250" s="1"/>
      <c r="FD250" s="1"/>
      <c r="FE250" s="1"/>
      <c r="FF250" s="1"/>
      <c r="FG250" s="1"/>
      <c r="FH250" s="1"/>
      <c r="FI250" s="1"/>
      <c r="FJ250" s="1"/>
      <c r="FK250" s="1"/>
      <c r="FL250" s="1"/>
      <c r="FM250" s="1"/>
      <c r="FN250" s="1"/>
      <c r="FO250" s="1"/>
      <c r="FP250" s="1"/>
      <c r="FQ250" s="1"/>
      <c r="FR250" s="1"/>
      <c r="FS250" s="1"/>
      <c r="FT250" s="1"/>
      <c r="FU250" s="1"/>
      <c r="FV250" s="1"/>
      <c r="FW250" s="1"/>
      <c r="FX250" s="1"/>
      <c r="FY250" s="1"/>
      <c r="FZ250" s="1"/>
      <c r="GA250" s="1"/>
      <c r="GB250" s="1"/>
      <c r="GC250" s="1"/>
      <c r="GD250" s="1"/>
      <c r="GE250" s="1"/>
      <c r="GF250" s="1"/>
      <c r="GG250" s="1"/>
      <c r="GH250" s="1"/>
      <c r="GI250" s="1"/>
      <c r="GJ250" s="1"/>
      <c r="GK250" s="1"/>
      <c r="GL250" s="57"/>
      <c r="GM250" s="57"/>
      <c r="GN250" s="1"/>
      <c r="GO250" s="3"/>
      <c r="GP250" s="52"/>
      <c r="GQ250" s="52"/>
      <c r="GR250" s="4"/>
      <c r="GS250" s="3"/>
    </row>
    <row r="251" spans="2:201" s="29" customFormat="1">
      <c r="B251" s="21"/>
      <c r="C251" s="21"/>
      <c r="E251" s="48"/>
      <c r="G251" s="48"/>
      <c r="H251" s="21"/>
      <c r="N251" s="2"/>
      <c r="O251" s="5"/>
      <c r="P251" s="5"/>
      <c r="Q251" s="1"/>
      <c r="R251" s="5"/>
      <c r="T251" s="1"/>
      <c r="U251" s="1"/>
      <c r="V251" s="1"/>
      <c r="W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57"/>
      <c r="GM251" s="57"/>
      <c r="GN251" s="1"/>
      <c r="GO251" s="3"/>
      <c r="GP251" s="52"/>
      <c r="GQ251" s="52"/>
      <c r="GR251" s="4"/>
      <c r="GS251" s="3"/>
    </row>
    <row r="252" spans="2:201" s="29" customFormat="1">
      <c r="B252" s="21"/>
      <c r="C252" s="21"/>
      <c r="E252" s="48"/>
      <c r="G252" s="48"/>
      <c r="H252" s="21"/>
      <c r="N252" s="2"/>
      <c r="O252" s="5"/>
      <c r="P252" s="5"/>
      <c r="Q252" s="1"/>
      <c r="R252" s="5"/>
      <c r="T252" s="1"/>
      <c r="U252" s="1"/>
      <c r="V252" s="1"/>
      <c r="W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57"/>
      <c r="GM252" s="57"/>
      <c r="GN252" s="1"/>
      <c r="GO252" s="3"/>
      <c r="GP252" s="52"/>
      <c r="GQ252" s="52"/>
      <c r="GR252" s="4"/>
      <c r="GS252" s="3"/>
    </row>
    <row r="253" spans="2:201" s="29" customFormat="1">
      <c r="B253" s="21"/>
      <c r="C253" s="21"/>
      <c r="E253" s="48"/>
      <c r="G253" s="48"/>
      <c r="H253" s="21"/>
      <c r="N253" s="2"/>
      <c r="O253" s="5"/>
      <c r="P253" s="5"/>
      <c r="Q253" s="1"/>
      <c r="R253" s="5"/>
      <c r="T253" s="1"/>
      <c r="U253" s="1"/>
      <c r="V253" s="1"/>
      <c r="W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57"/>
      <c r="GM253" s="57"/>
      <c r="GN253" s="1"/>
      <c r="GO253" s="3"/>
      <c r="GP253" s="52"/>
      <c r="GQ253" s="52"/>
      <c r="GR253" s="4"/>
      <c r="GS253" s="3"/>
    </row>
    <row r="254" spans="2:201" s="29" customFormat="1">
      <c r="B254" s="21"/>
      <c r="C254" s="21"/>
      <c r="E254" s="48"/>
      <c r="G254" s="48"/>
      <c r="H254" s="21"/>
      <c r="N254" s="2"/>
      <c r="O254" s="5"/>
      <c r="P254" s="5"/>
      <c r="Q254" s="1"/>
      <c r="R254" s="5"/>
      <c r="T254" s="1"/>
      <c r="U254" s="1"/>
      <c r="V254" s="1"/>
      <c r="W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57"/>
      <c r="GM254" s="57"/>
      <c r="GN254" s="1"/>
      <c r="GO254" s="3"/>
      <c r="GP254" s="52"/>
      <c r="GQ254" s="52"/>
      <c r="GR254" s="4"/>
      <c r="GS254" s="3"/>
    </row>
    <row r="255" spans="2:201" s="29" customFormat="1">
      <c r="B255" s="21"/>
      <c r="C255" s="21"/>
      <c r="E255" s="48"/>
      <c r="G255" s="48"/>
      <c r="H255" s="21"/>
      <c r="N255" s="6"/>
      <c r="O255" s="5"/>
      <c r="P255" s="5"/>
      <c r="Q255" s="1"/>
      <c r="R255" s="5"/>
      <c r="S255" s="49"/>
      <c r="T255" s="1"/>
      <c r="U255" s="1"/>
      <c r="V255" s="1"/>
      <c r="W255" s="1"/>
      <c r="X255" s="49"/>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57"/>
      <c r="GM255" s="57"/>
      <c r="GN255" s="1"/>
      <c r="GO255" s="3"/>
      <c r="GP255" s="52"/>
      <c r="GQ255" s="52"/>
      <c r="GR255" s="4"/>
      <c r="GS255" s="3"/>
    </row>
    <row r="256" spans="2:201" s="29" customFormat="1">
      <c r="B256" s="21"/>
      <c r="C256" s="21"/>
      <c r="E256" s="48"/>
      <c r="G256" s="48"/>
      <c r="H256" s="21"/>
      <c r="N256" s="2"/>
      <c r="O256" s="5"/>
      <c r="P256" s="5"/>
      <c r="Q256" s="1"/>
      <c r="R256" s="5"/>
      <c r="T256" s="1"/>
      <c r="U256" s="1"/>
      <c r="V256" s="1"/>
      <c r="W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57"/>
      <c r="GM256" s="57"/>
      <c r="GN256" s="1"/>
      <c r="GO256" s="3"/>
      <c r="GP256" s="52"/>
      <c r="GQ256" s="52"/>
      <c r="GR256" s="4"/>
      <c r="GS256" s="3"/>
    </row>
    <row r="257" spans="2:201" s="29" customFormat="1">
      <c r="B257" s="21"/>
      <c r="C257" s="21"/>
      <c r="E257" s="48"/>
      <c r="G257" s="48"/>
      <c r="H257" s="21"/>
      <c r="N257" s="2"/>
      <c r="O257" s="5"/>
      <c r="P257" s="5"/>
      <c r="Q257" s="1"/>
      <c r="R257" s="5"/>
      <c r="T257" s="1"/>
      <c r="U257" s="1"/>
      <c r="V257" s="1"/>
      <c r="W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57"/>
      <c r="GM257" s="57"/>
      <c r="GN257" s="1"/>
      <c r="GO257" s="3"/>
      <c r="GP257" s="52"/>
      <c r="GQ257" s="52"/>
      <c r="GR257" s="4"/>
      <c r="GS257" s="3"/>
    </row>
    <row r="258" spans="2:201" s="29" customFormat="1">
      <c r="B258" s="21"/>
      <c r="C258" s="21"/>
      <c r="E258" s="48"/>
      <c r="G258" s="48"/>
      <c r="H258" s="21"/>
      <c r="N258" s="2"/>
      <c r="O258" s="5"/>
      <c r="P258" s="5"/>
      <c r="Q258" s="1"/>
      <c r="R258" s="5"/>
      <c r="T258" s="1"/>
      <c r="U258" s="1"/>
      <c r="V258" s="1"/>
      <c r="W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57"/>
      <c r="GM258" s="57"/>
      <c r="GN258" s="1"/>
      <c r="GO258" s="3"/>
      <c r="GP258" s="52"/>
      <c r="GQ258" s="52"/>
      <c r="GR258" s="4"/>
      <c r="GS258" s="3"/>
    </row>
    <row r="259" spans="2:201" s="29" customFormat="1">
      <c r="B259" s="21"/>
      <c r="C259" s="21"/>
      <c r="E259" s="48"/>
      <c r="G259" s="48"/>
      <c r="H259" s="21"/>
      <c r="N259" s="2"/>
      <c r="O259" s="5"/>
      <c r="P259" s="5"/>
      <c r="Q259" s="1"/>
      <c r="R259" s="5"/>
      <c r="T259" s="1"/>
      <c r="U259" s="1"/>
      <c r="V259" s="1"/>
      <c r="W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57"/>
      <c r="GM259" s="57"/>
      <c r="GN259" s="1"/>
      <c r="GO259" s="3"/>
      <c r="GP259" s="52"/>
      <c r="GQ259" s="52"/>
      <c r="GR259" s="4"/>
      <c r="GS259" s="3"/>
    </row>
    <row r="260" spans="2:201" s="29" customFormat="1">
      <c r="B260" s="21"/>
      <c r="C260" s="21"/>
      <c r="E260" s="48"/>
      <c r="G260" s="48"/>
      <c r="H260" s="21"/>
      <c r="N260" s="2"/>
      <c r="O260" s="5"/>
      <c r="P260" s="5"/>
      <c r="Q260" s="1"/>
      <c r="R260" s="5"/>
      <c r="T260" s="1"/>
      <c r="U260" s="1"/>
      <c r="V260" s="1"/>
      <c r="W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57"/>
      <c r="GM260" s="57"/>
      <c r="GN260" s="1"/>
      <c r="GO260" s="3"/>
      <c r="GP260" s="52"/>
      <c r="GQ260" s="52"/>
      <c r="GR260" s="4"/>
      <c r="GS260" s="3"/>
    </row>
    <row r="261" spans="2:201" s="29" customFormat="1">
      <c r="B261" s="21"/>
      <c r="C261" s="21"/>
      <c r="E261" s="48"/>
      <c r="G261" s="48"/>
      <c r="H261" s="21"/>
      <c r="N261" s="2"/>
      <c r="O261" s="5"/>
      <c r="P261" s="5"/>
      <c r="Q261" s="1"/>
      <c r="R261" s="5"/>
      <c r="T261" s="1"/>
      <c r="U261" s="1"/>
      <c r="V261" s="1"/>
      <c r="W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57"/>
      <c r="GM261" s="57"/>
      <c r="GN261" s="1"/>
      <c r="GO261" s="3"/>
      <c r="GP261" s="52"/>
      <c r="GQ261" s="52"/>
      <c r="GR261" s="4"/>
      <c r="GS261" s="3"/>
    </row>
    <row r="262" spans="2:201" s="29" customFormat="1">
      <c r="B262" s="21"/>
      <c r="C262" s="21"/>
      <c r="E262" s="48"/>
      <c r="G262" s="48"/>
      <c r="H262" s="21"/>
      <c r="N262" s="2"/>
      <c r="O262" s="5"/>
      <c r="P262" s="5"/>
      <c r="Q262" s="1"/>
      <c r="R262" s="5"/>
      <c r="T262" s="1"/>
      <c r="U262" s="1"/>
      <c r="V262" s="1"/>
      <c r="W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57"/>
      <c r="GM262" s="57"/>
      <c r="GN262" s="1"/>
      <c r="GO262" s="3"/>
      <c r="GP262" s="52"/>
      <c r="GQ262" s="52"/>
      <c r="GR262" s="4"/>
      <c r="GS262" s="3"/>
    </row>
    <row r="263" spans="2:201" s="29" customFormat="1">
      <c r="B263" s="21"/>
      <c r="C263" s="21"/>
      <c r="E263" s="48"/>
      <c r="G263" s="48"/>
      <c r="H263" s="21"/>
      <c r="N263" s="2"/>
      <c r="O263" s="5"/>
      <c r="P263" s="5"/>
      <c r="Q263" s="1"/>
      <c r="R263" s="5"/>
      <c r="T263" s="1"/>
      <c r="U263" s="1"/>
      <c r="V263" s="1"/>
      <c r="W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57"/>
      <c r="GM263" s="57"/>
      <c r="GN263" s="1"/>
      <c r="GO263" s="3"/>
      <c r="GP263" s="52"/>
      <c r="GQ263" s="52"/>
      <c r="GR263" s="4"/>
      <c r="GS263" s="3"/>
    </row>
    <row r="264" spans="2:201" s="29" customFormat="1">
      <c r="B264" s="21"/>
      <c r="C264" s="21"/>
      <c r="E264" s="48"/>
      <c r="G264" s="48"/>
      <c r="H264" s="21"/>
      <c r="N264" s="2"/>
      <c r="O264" s="5"/>
      <c r="P264" s="5"/>
      <c r="Q264" s="1"/>
      <c r="R264" s="5"/>
      <c r="T264" s="1"/>
      <c r="U264" s="1"/>
      <c r="V264" s="1"/>
      <c r="W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57"/>
      <c r="GM264" s="57"/>
      <c r="GN264" s="1"/>
      <c r="GO264" s="3"/>
      <c r="GP264" s="52"/>
      <c r="GQ264" s="52"/>
      <c r="GR264" s="4"/>
      <c r="GS264" s="3"/>
    </row>
    <row r="265" spans="2:201" s="29" customFormat="1">
      <c r="B265" s="21"/>
      <c r="C265" s="21"/>
      <c r="E265" s="48"/>
      <c r="G265" s="48"/>
      <c r="H265" s="21"/>
      <c r="N265" s="2"/>
      <c r="O265" s="5"/>
      <c r="P265" s="5"/>
      <c r="Q265" s="1"/>
      <c r="R265" s="5"/>
      <c r="T265" s="1"/>
      <c r="U265" s="1"/>
      <c r="V265" s="1"/>
      <c r="W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57"/>
      <c r="GM265" s="57"/>
      <c r="GN265" s="1"/>
      <c r="GO265" s="3"/>
      <c r="GP265" s="52"/>
      <c r="GQ265" s="52"/>
      <c r="GR265" s="4"/>
      <c r="GS265" s="3"/>
    </row>
    <row r="266" spans="2:201" s="29" customFormat="1">
      <c r="B266" s="21"/>
      <c r="C266" s="21"/>
      <c r="E266" s="48"/>
      <c r="G266" s="48"/>
      <c r="H266" s="21"/>
      <c r="N266" s="2"/>
      <c r="O266" s="5"/>
      <c r="P266" s="5"/>
      <c r="Q266" s="1"/>
      <c r="R266" s="5"/>
      <c r="T266" s="1"/>
      <c r="U266" s="1"/>
      <c r="V266" s="1"/>
      <c r="W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57"/>
      <c r="GM266" s="57"/>
      <c r="GN266" s="1"/>
      <c r="GO266" s="3"/>
      <c r="GP266" s="52"/>
      <c r="GQ266" s="52"/>
      <c r="GR266" s="4"/>
      <c r="GS266" s="3"/>
    </row>
    <row r="267" spans="2:201" s="29" customFormat="1">
      <c r="B267" s="21"/>
      <c r="C267" s="21"/>
      <c r="E267" s="48"/>
      <c r="G267" s="48"/>
      <c r="H267" s="21"/>
      <c r="N267" s="2"/>
      <c r="O267" s="5"/>
      <c r="P267" s="5"/>
      <c r="Q267" s="1"/>
      <c r="R267" s="5"/>
      <c r="T267" s="1"/>
      <c r="U267" s="1"/>
      <c r="V267" s="1"/>
      <c r="W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57"/>
      <c r="GM267" s="57"/>
      <c r="GN267" s="1"/>
      <c r="GO267" s="3"/>
      <c r="GP267" s="52"/>
      <c r="GQ267" s="52"/>
      <c r="GR267" s="4"/>
      <c r="GS267" s="3"/>
    </row>
    <row r="268" spans="2:201" s="29" customFormat="1">
      <c r="B268" s="21"/>
      <c r="C268" s="21"/>
      <c r="E268" s="48"/>
      <c r="G268" s="48"/>
      <c r="H268" s="21"/>
      <c r="N268" s="2"/>
      <c r="O268" s="5"/>
      <c r="P268" s="5"/>
      <c r="Q268" s="1"/>
      <c r="R268" s="5"/>
      <c r="T268" s="1"/>
      <c r="U268" s="1"/>
      <c r="V268" s="1"/>
      <c r="W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57"/>
      <c r="GM268" s="57"/>
      <c r="GN268" s="1"/>
      <c r="GO268" s="3"/>
      <c r="GP268" s="52"/>
      <c r="GQ268" s="52"/>
      <c r="GR268" s="4"/>
      <c r="GS268" s="3"/>
    </row>
    <row r="269" spans="2:201" s="29" customFormat="1">
      <c r="B269" s="21"/>
      <c r="C269" s="21"/>
      <c r="E269" s="48"/>
      <c r="G269" s="48"/>
      <c r="H269" s="21"/>
      <c r="N269" s="2"/>
      <c r="O269" s="5"/>
      <c r="P269" s="5"/>
      <c r="Q269" s="1"/>
      <c r="R269" s="5"/>
      <c r="T269" s="1"/>
      <c r="U269" s="1"/>
      <c r="V269" s="1"/>
      <c r="W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57"/>
      <c r="GM269" s="57"/>
      <c r="GN269" s="1"/>
      <c r="GO269" s="3"/>
      <c r="GP269" s="52"/>
      <c r="GQ269" s="52"/>
      <c r="GR269" s="4"/>
      <c r="GS269" s="3"/>
    </row>
    <row r="270" spans="2:201" s="29" customFormat="1">
      <c r="B270" s="21"/>
      <c r="C270" s="21"/>
      <c r="E270" s="48"/>
      <c r="G270" s="48"/>
      <c r="H270" s="21"/>
      <c r="N270" s="2"/>
      <c r="O270" s="5"/>
      <c r="P270" s="5"/>
      <c r="Q270" s="1"/>
      <c r="R270" s="5"/>
      <c r="T270" s="1"/>
      <c r="U270" s="1"/>
      <c r="V270" s="1"/>
      <c r="W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57"/>
      <c r="GM270" s="57"/>
      <c r="GN270" s="1"/>
      <c r="GO270" s="3"/>
      <c r="GP270" s="52"/>
      <c r="GQ270" s="52"/>
      <c r="GR270" s="4"/>
      <c r="GS270" s="3"/>
    </row>
    <row r="271" spans="2:201" s="29" customFormat="1">
      <c r="B271" s="21"/>
      <c r="C271" s="21"/>
      <c r="E271" s="48"/>
      <c r="G271" s="48"/>
      <c r="H271" s="21"/>
      <c r="N271" s="2"/>
      <c r="O271" s="5"/>
      <c r="P271" s="5"/>
      <c r="Q271" s="1"/>
      <c r="R271" s="5"/>
      <c r="T271" s="1"/>
      <c r="U271" s="1"/>
      <c r="V271" s="1"/>
      <c r="W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57"/>
      <c r="GM271" s="57"/>
      <c r="GN271" s="1"/>
      <c r="GO271" s="3"/>
      <c r="GP271" s="52"/>
      <c r="GQ271" s="52"/>
      <c r="GR271" s="4"/>
      <c r="GS271" s="3"/>
    </row>
    <row r="272" spans="2:201" s="29" customFormat="1">
      <c r="B272" s="21"/>
      <c r="C272" s="21"/>
      <c r="E272" s="48"/>
      <c r="G272" s="48"/>
      <c r="H272" s="21"/>
      <c r="N272" s="2"/>
      <c r="O272" s="5"/>
      <c r="P272" s="5"/>
      <c r="Q272" s="1"/>
      <c r="R272" s="5"/>
      <c r="T272" s="1"/>
      <c r="U272" s="1"/>
      <c r="V272" s="1"/>
      <c r="W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57"/>
      <c r="GM272" s="57"/>
      <c r="GN272" s="1"/>
      <c r="GO272" s="3"/>
      <c r="GP272" s="52"/>
      <c r="GQ272" s="52"/>
      <c r="GR272" s="4"/>
      <c r="GS272" s="3"/>
    </row>
    <row r="273" spans="2:201" s="29" customFormat="1">
      <c r="B273" s="21"/>
      <c r="C273" s="21"/>
      <c r="E273" s="48"/>
      <c r="G273" s="48"/>
      <c r="H273" s="21"/>
      <c r="N273" s="2"/>
      <c r="O273" s="5"/>
      <c r="P273" s="5"/>
      <c r="Q273" s="1"/>
      <c r="R273" s="5"/>
      <c r="T273" s="1"/>
      <c r="U273" s="1"/>
      <c r="V273" s="1"/>
      <c r="W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57"/>
      <c r="GM273" s="57"/>
      <c r="GN273" s="1"/>
      <c r="GO273" s="3"/>
      <c r="GP273" s="52"/>
      <c r="GQ273" s="52"/>
      <c r="GR273" s="4"/>
      <c r="GS273" s="3"/>
    </row>
    <row r="274" spans="2:201" s="29" customFormat="1">
      <c r="B274" s="21"/>
      <c r="C274" s="21"/>
      <c r="E274" s="48"/>
      <c r="G274" s="48"/>
      <c r="H274" s="21"/>
      <c r="N274" s="2"/>
      <c r="O274" s="5"/>
      <c r="P274" s="5"/>
      <c r="Q274" s="1"/>
      <c r="R274" s="5"/>
      <c r="T274" s="1"/>
      <c r="U274" s="1"/>
      <c r="V274" s="1"/>
      <c r="W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57"/>
      <c r="GM274" s="57"/>
      <c r="GN274" s="1"/>
      <c r="GO274" s="3"/>
      <c r="GP274" s="52"/>
      <c r="GQ274" s="52"/>
      <c r="GR274" s="4"/>
      <c r="GS274" s="3"/>
    </row>
    <row r="275" spans="2:201" s="29" customFormat="1">
      <c r="B275" s="21"/>
      <c r="C275" s="21"/>
      <c r="E275" s="48"/>
      <c r="G275" s="48"/>
      <c r="H275" s="21"/>
      <c r="N275" s="2"/>
      <c r="O275" s="5"/>
      <c r="P275" s="5"/>
      <c r="Q275" s="1"/>
      <c r="R275" s="5"/>
      <c r="T275" s="1"/>
      <c r="U275" s="1"/>
      <c r="V275" s="1"/>
      <c r="W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57"/>
      <c r="GM275" s="57"/>
      <c r="GN275" s="1"/>
      <c r="GO275" s="3"/>
      <c r="GP275" s="52"/>
      <c r="GQ275" s="52"/>
      <c r="GR275" s="4"/>
      <c r="GS275" s="3"/>
    </row>
    <row r="276" spans="2:201" s="29" customFormat="1">
      <c r="B276" s="21"/>
      <c r="C276" s="21"/>
      <c r="E276" s="48"/>
      <c r="G276" s="48"/>
      <c r="H276" s="21"/>
      <c r="N276" s="2"/>
      <c r="O276" s="5"/>
      <c r="P276" s="5"/>
      <c r="Q276" s="1"/>
      <c r="R276" s="5"/>
      <c r="T276" s="1"/>
      <c r="U276" s="1"/>
      <c r="V276" s="1"/>
      <c r="W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57"/>
      <c r="GM276" s="57"/>
      <c r="GN276" s="1"/>
      <c r="GO276" s="3"/>
      <c r="GP276" s="52"/>
      <c r="GQ276" s="52"/>
      <c r="GR276" s="4"/>
      <c r="GS276" s="3"/>
    </row>
    <row r="277" spans="2:201" s="29" customFormat="1">
      <c r="B277" s="21"/>
      <c r="C277" s="21"/>
      <c r="E277" s="48"/>
      <c r="G277" s="48"/>
      <c r="H277" s="21"/>
      <c r="N277" s="2"/>
      <c r="O277" s="5"/>
      <c r="P277" s="5"/>
      <c r="Q277" s="1"/>
      <c r="R277" s="5"/>
      <c r="T277" s="1"/>
      <c r="U277" s="1"/>
      <c r="V277" s="1"/>
      <c r="W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57"/>
      <c r="GM277" s="57"/>
      <c r="GN277" s="1"/>
      <c r="GO277" s="3"/>
      <c r="GP277" s="52"/>
      <c r="GQ277" s="52"/>
      <c r="GR277" s="4"/>
      <c r="GS277" s="3"/>
    </row>
    <row r="278" spans="2:201" s="29" customFormat="1">
      <c r="B278" s="21"/>
      <c r="C278" s="21"/>
      <c r="E278" s="48"/>
      <c r="G278" s="48"/>
      <c r="H278" s="21"/>
      <c r="N278" s="2"/>
      <c r="O278" s="5"/>
      <c r="P278" s="5"/>
      <c r="Q278" s="1"/>
      <c r="R278" s="5"/>
      <c r="T278" s="1"/>
      <c r="U278" s="1"/>
      <c r="V278" s="1"/>
      <c r="W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57"/>
      <c r="GM278" s="57"/>
      <c r="GN278" s="1"/>
      <c r="GO278" s="3"/>
      <c r="GP278" s="52"/>
      <c r="GQ278" s="52"/>
      <c r="GR278" s="4"/>
      <c r="GS278" s="3"/>
    </row>
    <row r="279" spans="2:201" s="29" customFormat="1">
      <c r="B279" s="21"/>
      <c r="C279" s="21"/>
      <c r="E279" s="48"/>
      <c r="G279" s="48"/>
      <c r="H279" s="21"/>
      <c r="N279" s="2"/>
      <c r="O279" s="5"/>
      <c r="P279" s="5"/>
      <c r="Q279" s="1"/>
      <c r="R279" s="5"/>
      <c r="T279" s="1"/>
      <c r="U279" s="1"/>
      <c r="V279" s="1"/>
      <c r="W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57"/>
      <c r="GM279" s="57"/>
      <c r="GN279" s="1"/>
      <c r="GO279" s="3"/>
      <c r="GP279" s="52"/>
      <c r="GQ279" s="52"/>
      <c r="GR279" s="4"/>
      <c r="GS279" s="3"/>
    </row>
    <row r="280" spans="2:201" s="29" customFormat="1">
      <c r="B280" s="21"/>
      <c r="C280" s="21"/>
      <c r="E280" s="48"/>
      <c r="G280" s="48"/>
      <c r="H280" s="21"/>
      <c r="N280" s="2"/>
      <c r="O280" s="5"/>
      <c r="P280" s="5"/>
      <c r="Q280" s="1"/>
      <c r="R280" s="5"/>
      <c r="T280" s="1"/>
      <c r="U280" s="1"/>
      <c r="V280" s="1"/>
      <c r="W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57"/>
      <c r="GM280" s="57"/>
      <c r="GN280" s="1"/>
      <c r="GO280" s="3"/>
      <c r="GP280" s="52"/>
      <c r="GQ280" s="52"/>
      <c r="GR280" s="4"/>
      <c r="GS280" s="3"/>
    </row>
    <row r="281" spans="2:201" s="29" customFormat="1">
      <c r="B281" s="21"/>
      <c r="C281" s="21"/>
      <c r="E281" s="48"/>
      <c r="G281" s="48"/>
      <c r="H281" s="21"/>
      <c r="N281" s="2"/>
      <c r="O281" s="5"/>
      <c r="P281" s="5"/>
      <c r="Q281" s="1"/>
      <c r="R281" s="5"/>
      <c r="T281" s="1"/>
      <c r="U281" s="1"/>
      <c r="V281" s="1"/>
      <c r="W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57"/>
      <c r="GM281" s="57"/>
      <c r="GN281" s="1"/>
      <c r="GO281" s="3"/>
      <c r="GP281" s="52"/>
      <c r="GQ281" s="52"/>
      <c r="GR281" s="4"/>
      <c r="GS281" s="3"/>
    </row>
    <row r="282" spans="2:201" s="29" customFormat="1">
      <c r="B282" s="21"/>
      <c r="C282" s="21"/>
      <c r="E282" s="48"/>
      <c r="G282" s="48"/>
      <c r="H282" s="21"/>
      <c r="N282" s="2"/>
      <c r="O282" s="5"/>
      <c r="P282" s="5"/>
      <c r="Q282" s="1"/>
      <c r="R282" s="5"/>
      <c r="T282" s="1"/>
      <c r="U282" s="1"/>
      <c r="V282" s="1"/>
      <c r="W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57"/>
      <c r="GM282" s="57"/>
      <c r="GN282" s="1"/>
      <c r="GO282" s="3"/>
      <c r="GP282" s="52"/>
      <c r="GQ282" s="52"/>
      <c r="GR282" s="4"/>
      <c r="GS282" s="3"/>
    </row>
    <row r="283" spans="2:201" s="29" customFormat="1">
      <c r="B283" s="21"/>
      <c r="C283" s="21"/>
      <c r="E283" s="48"/>
      <c r="G283" s="48"/>
      <c r="H283" s="21"/>
      <c r="N283" s="2"/>
      <c r="O283" s="5"/>
      <c r="P283" s="5"/>
      <c r="Q283" s="1"/>
      <c r="R283" s="5"/>
      <c r="T283" s="1"/>
      <c r="U283" s="1"/>
      <c r="V283" s="1"/>
      <c r="W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57"/>
      <c r="GM283" s="57"/>
      <c r="GN283" s="1"/>
      <c r="GO283" s="3"/>
      <c r="GP283" s="52"/>
      <c r="GQ283" s="52"/>
      <c r="GR283" s="4"/>
      <c r="GS283" s="3"/>
    </row>
    <row r="284" spans="2:201" s="29" customFormat="1">
      <c r="B284" s="21"/>
      <c r="C284" s="21"/>
      <c r="E284" s="48"/>
      <c r="G284" s="48"/>
      <c r="H284" s="21"/>
      <c r="N284" s="2"/>
      <c r="O284" s="5"/>
      <c r="P284" s="5"/>
      <c r="Q284" s="1"/>
      <c r="R284" s="5"/>
      <c r="T284" s="1"/>
      <c r="U284" s="1"/>
      <c r="V284" s="1"/>
      <c r="W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57"/>
      <c r="GM284" s="57"/>
      <c r="GN284" s="1"/>
      <c r="GO284" s="3"/>
      <c r="GP284" s="52"/>
      <c r="GQ284" s="52"/>
      <c r="GR284" s="4"/>
      <c r="GS284" s="3"/>
    </row>
    <row r="285" spans="2:201" s="29" customFormat="1">
      <c r="B285" s="21"/>
      <c r="C285" s="21"/>
      <c r="E285" s="48"/>
      <c r="G285" s="48"/>
      <c r="H285" s="21"/>
      <c r="N285" s="2"/>
      <c r="O285" s="5"/>
      <c r="P285" s="5"/>
      <c r="Q285" s="1"/>
      <c r="R285" s="5"/>
      <c r="T285" s="1"/>
      <c r="U285" s="1"/>
      <c r="V285" s="1"/>
      <c r="W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57"/>
      <c r="GM285" s="57"/>
      <c r="GN285" s="1"/>
      <c r="GO285" s="3"/>
      <c r="GP285" s="52"/>
      <c r="GQ285" s="52"/>
      <c r="GR285" s="4"/>
      <c r="GS285" s="3"/>
    </row>
    <row r="286" spans="2:201" s="29" customFormat="1">
      <c r="B286" s="21"/>
      <c r="C286" s="21"/>
      <c r="E286" s="48"/>
      <c r="G286" s="48"/>
      <c r="H286" s="21"/>
      <c r="N286" s="2"/>
      <c r="O286" s="5"/>
      <c r="P286" s="5"/>
      <c r="Q286" s="1"/>
      <c r="R286" s="5"/>
      <c r="T286" s="1"/>
      <c r="U286" s="1"/>
      <c r="V286" s="1"/>
      <c r="W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57"/>
      <c r="GM286" s="57"/>
      <c r="GN286" s="1"/>
      <c r="GO286" s="3"/>
      <c r="GP286" s="52"/>
      <c r="GQ286" s="52"/>
      <c r="GR286" s="4"/>
      <c r="GS286" s="3"/>
    </row>
    <row r="287" spans="2:201" s="29" customFormat="1">
      <c r="B287" s="21"/>
      <c r="C287" s="21"/>
      <c r="E287" s="48"/>
      <c r="G287" s="48"/>
      <c r="H287" s="21"/>
      <c r="N287" s="2"/>
      <c r="O287" s="5"/>
      <c r="P287" s="5"/>
      <c r="Q287" s="1"/>
      <c r="R287" s="5"/>
      <c r="T287" s="1"/>
      <c r="U287" s="1"/>
      <c r="V287" s="1"/>
      <c r="W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57"/>
      <c r="GM287" s="57"/>
      <c r="GN287" s="1"/>
      <c r="GO287" s="3"/>
      <c r="GP287" s="52"/>
      <c r="GQ287" s="52"/>
      <c r="GR287" s="4"/>
      <c r="GS287" s="3"/>
    </row>
    <row r="288" spans="2:201" s="29" customFormat="1">
      <c r="B288" s="21"/>
      <c r="C288" s="21"/>
      <c r="E288" s="48"/>
      <c r="G288" s="48"/>
      <c r="H288" s="21"/>
      <c r="N288" s="2"/>
      <c r="O288" s="5"/>
      <c r="P288" s="5"/>
      <c r="Q288" s="1"/>
      <c r="R288" s="5"/>
      <c r="T288" s="1"/>
      <c r="U288" s="1"/>
      <c r="V288" s="1"/>
      <c r="W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57"/>
      <c r="GM288" s="57"/>
      <c r="GN288" s="1"/>
      <c r="GO288" s="3"/>
      <c r="GP288" s="52"/>
      <c r="GQ288" s="52"/>
      <c r="GR288" s="4"/>
      <c r="GS288" s="3"/>
    </row>
    <row r="289" spans="2:201" s="29" customFormat="1">
      <c r="B289" s="21"/>
      <c r="C289" s="21"/>
      <c r="E289" s="48"/>
      <c r="G289" s="48"/>
      <c r="H289" s="21"/>
      <c r="N289" s="2"/>
      <c r="O289" s="5"/>
      <c r="P289" s="5"/>
      <c r="Q289" s="1"/>
      <c r="R289" s="5"/>
      <c r="T289" s="1"/>
      <c r="U289" s="1"/>
      <c r="V289" s="1"/>
      <c r="W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57"/>
      <c r="GM289" s="57"/>
      <c r="GN289" s="1"/>
      <c r="GO289" s="3"/>
      <c r="GP289" s="52"/>
      <c r="GQ289" s="52"/>
      <c r="GR289" s="4"/>
      <c r="GS289" s="3"/>
    </row>
    <row r="290" spans="2:201" s="29" customFormat="1">
      <c r="B290" s="21"/>
      <c r="C290" s="21"/>
      <c r="E290" s="48"/>
      <c r="G290" s="48"/>
      <c r="H290" s="21"/>
      <c r="N290" s="2"/>
      <c r="O290" s="5"/>
      <c r="P290" s="5"/>
      <c r="Q290" s="1"/>
      <c r="R290" s="5"/>
      <c r="T290" s="1"/>
      <c r="U290" s="1"/>
      <c r="V290" s="1"/>
      <c r="W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57"/>
      <c r="GM290" s="57"/>
      <c r="GN290" s="1"/>
      <c r="GO290" s="3"/>
      <c r="GP290" s="52"/>
      <c r="GQ290" s="52"/>
      <c r="GR290" s="4"/>
      <c r="GS290" s="3"/>
    </row>
    <row r="291" spans="2:201" s="29" customFormat="1">
      <c r="B291" s="21"/>
      <c r="C291" s="21"/>
      <c r="E291" s="48"/>
      <c r="G291" s="48"/>
      <c r="H291" s="21"/>
      <c r="N291" s="2"/>
      <c r="O291" s="5"/>
      <c r="P291" s="5"/>
      <c r="Q291" s="1"/>
      <c r="R291" s="5"/>
      <c r="T291" s="1"/>
      <c r="U291" s="1"/>
      <c r="V291" s="1"/>
      <c r="W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57"/>
      <c r="GM291" s="57"/>
      <c r="GN291" s="1"/>
      <c r="GO291" s="3"/>
      <c r="GP291" s="52"/>
      <c r="GQ291" s="52"/>
      <c r="GR291" s="4"/>
      <c r="GS291" s="3"/>
    </row>
    <row r="292" spans="2:201" s="29" customFormat="1">
      <c r="B292" s="21"/>
      <c r="C292" s="21"/>
      <c r="E292" s="48"/>
      <c r="G292" s="48"/>
      <c r="H292" s="21"/>
      <c r="N292" s="2"/>
      <c r="O292" s="5"/>
      <c r="P292" s="5"/>
      <c r="Q292" s="1"/>
      <c r="R292" s="5"/>
      <c r="T292" s="1"/>
      <c r="U292" s="1"/>
      <c r="V292" s="1"/>
      <c r="W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57"/>
      <c r="GM292" s="57"/>
      <c r="GN292" s="1"/>
      <c r="GO292" s="3"/>
      <c r="GP292" s="52"/>
      <c r="GQ292" s="52"/>
      <c r="GR292" s="4"/>
      <c r="GS292" s="3"/>
    </row>
    <row r="293" spans="2:201" s="29" customFormat="1">
      <c r="B293" s="21"/>
      <c r="C293" s="21"/>
      <c r="E293" s="48"/>
      <c r="G293" s="48"/>
      <c r="H293" s="21"/>
      <c r="N293" s="2"/>
      <c r="O293" s="5"/>
      <c r="P293" s="5"/>
      <c r="Q293" s="1"/>
      <c r="R293" s="5"/>
      <c r="T293" s="1"/>
      <c r="U293" s="1"/>
      <c r="V293" s="1"/>
      <c r="W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57"/>
      <c r="GM293" s="57"/>
      <c r="GN293" s="1"/>
      <c r="GO293" s="3"/>
      <c r="GP293" s="52"/>
      <c r="GQ293" s="52"/>
      <c r="GR293" s="4"/>
      <c r="GS293" s="3"/>
    </row>
    <row r="294" spans="2:201" s="29" customFormat="1">
      <c r="B294" s="21"/>
      <c r="C294" s="21"/>
      <c r="E294" s="48"/>
      <c r="G294" s="48"/>
      <c r="H294" s="21"/>
      <c r="N294" s="2"/>
      <c r="O294" s="5"/>
      <c r="P294" s="5"/>
      <c r="Q294" s="1"/>
      <c r="R294" s="5"/>
      <c r="T294" s="1"/>
      <c r="U294" s="1"/>
      <c r="V294" s="1"/>
      <c r="W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57"/>
      <c r="GM294" s="57"/>
      <c r="GN294" s="1"/>
      <c r="GO294" s="3"/>
      <c r="GP294" s="52"/>
      <c r="GQ294" s="52"/>
      <c r="GR294" s="4"/>
      <c r="GS294" s="3"/>
    </row>
    <row r="295" spans="2:201" s="29" customFormat="1">
      <c r="B295" s="21"/>
      <c r="C295" s="21"/>
      <c r="E295" s="48"/>
      <c r="G295" s="48"/>
      <c r="H295" s="21"/>
      <c r="N295" s="2"/>
      <c r="O295" s="5"/>
      <c r="P295" s="5"/>
      <c r="Q295" s="1"/>
      <c r="R295" s="5"/>
      <c r="T295" s="1"/>
      <c r="U295" s="1"/>
      <c r="V295" s="1"/>
      <c r="W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57"/>
      <c r="GM295" s="57"/>
      <c r="GN295" s="1"/>
      <c r="GO295" s="3"/>
      <c r="GP295" s="52"/>
      <c r="GQ295" s="52"/>
      <c r="GR295" s="4"/>
      <c r="GS295" s="3"/>
    </row>
    <row r="296" spans="2:201" s="29" customFormat="1">
      <c r="B296" s="21"/>
      <c r="C296" s="21"/>
      <c r="E296" s="48"/>
      <c r="G296" s="48"/>
      <c r="H296" s="21"/>
      <c r="N296" s="2"/>
      <c r="O296" s="5"/>
      <c r="P296" s="5"/>
      <c r="Q296" s="1"/>
      <c r="R296" s="5"/>
      <c r="T296" s="1"/>
      <c r="U296" s="1"/>
      <c r="V296" s="1"/>
      <c r="W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57"/>
      <c r="GM296" s="57"/>
      <c r="GN296" s="1"/>
      <c r="GO296" s="3"/>
      <c r="GP296" s="52"/>
      <c r="GQ296" s="52"/>
      <c r="GR296" s="4"/>
      <c r="GS296" s="3"/>
    </row>
    <row r="297" spans="2:201" s="29" customFormat="1">
      <c r="B297" s="21"/>
      <c r="C297" s="21"/>
      <c r="E297" s="48"/>
      <c r="G297" s="48"/>
      <c r="H297" s="21"/>
      <c r="N297" s="2"/>
      <c r="O297" s="5"/>
      <c r="P297" s="5"/>
      <c r="Q297" s="1"/>
      <c r="R297" s="5"/>
      <c r="T297" s="1"/>
      <c r="U297" s="1"/>
      <c r="V297" s="1"/>
      <c r="W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57"/>
      <c r="GM297" s="57"/>
      <c r="GN297" s="1"/>
      <c r="GO297" s="3"/>
      <c r="GP297" s="52"/>
      <c r="GQ297" s="52"/>
      <c r="GR297" s="4"/>
      <c r="GS297" s="3"/>
    </row>
    <row r="298" spans="2:201" s="29" customFormat="1">
      <c r="B298" s="21"/>
      <c r="C298" s="21"/>
      <c r="E298" s="48"/>
      <c r="G298" s="48"/>
      <c r="H298" s="21"/>
      <c r="N298" s="2"/>
      <c r="O298" s="5"/>
      <c r="P298" s="5"/>
      <c r="Q298" s="1"/>
      <c r="R298" s="5"/>
      <c r="T298" s="1"/>
      <c r="U298" s="1"/>
      <c r="V298" s="1"/>
      <c r="W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57"/>
      <c r="GM298" s="57"/>
      <c r="GN298" s="1"/>
      <c r="GO298" s="3"/>
      <c r="GP298" s="52"/>
      <c r="GQ298" s="52"/>
      <c r="GR298" s="4"/>
      <c r="GS298" s="3"/>
    </row>
    <row r="299" spans="2:201" s="29" customFormat="1">
      <c r="B299" s="21"/>
      <c r="C299" s="21"/>
      <c r="E299" s="48"/>
      <c r="G299" s="48"/>
      <c r="H299" s="21"/>
      <c r="N299" s="2"/>
      <c r="O299" s="5"/>
      <c r="P299" s="5"/>
      <c r="Q299" s="1"/>
      <c r="R299" s="5"/>
      <c r="T299" s="1"/>
      <c r="U299" s="1"/>
      <c r="V299" s="1"/>
      <c r="W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57"/>
      <c r="GM299" s="57"/>
      <c r="GN299" s="1"/>
      <c r="GO299" s="3"/>
      <c r="GP299" s="52"/>
      <c r="GQ299" s="52"/>
      <c r="GR299" s="4"/>
      <c r="GS299" s="3"/>
    </row>
    <row r="300" spans="2:201" s="29" customFormat="1">
      <c r="B300" s="21"/>
      <c r="C300" s="21"/>
      <c r="E300" s="48"/>
      <c r="G300" s="48"/>
      <c r="H300" s="21"/>
      <c r="N300" s="2"/>
      <c r="O300" s="5"/>
      <c r="P300" s="5"/>
      <c r="Q300" s="1"/>
      <c r="R300" s="5"/>
      <c r="T300" s="1"/>
      <c r="U300" s="1"/>
      <c r="V300" s="1"/>
      <c r="W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57"/>
      <c r="GM300" s="57"/>
      <c r="GN300" s="1"/>
      <c r="GO300" s="3"/>
      <c r="GP300" s="52"/>
      <c r="GQ300" s="52"/>
      <c r="GR300" s="4"/>
      <c r="GS300" s="3"/>
    </row>
    <row r="301" spans="2:201" s="29" customFormat="1">
      <c r="B301" s="21"/>
      <c r="C301" s="21"/>
      <c r="E301" s="48"/>
      <c r="G301" s="48"/>
      <c r="H301" s="21"/>
      <c r="N301" s="2"/>
      <c r="O301" s="5"/>
      <c r="P301" s="5"/>
      <c r="Q301" s="1"/>
      <c r="R301" s="5"/>
      <c r="T301" s="1"/>
      <c r="U301" s="1"/>
      <c r="V301" s="1"/>
      <c r="W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57"/>
      <c r="GM301" s="57"/>
      <c r="GN301" s="1"/>
      <c r="GO301" s="3"/>
      <c r="GP301" s="52"/>
      <c r="GQ301" s="52"/>
      <c r="GR301" s="4"/>
      <c r="GS301" s="3"/>
    </row>
    <row r="302" spans="2:201" s="29" customFormat="1">
      <c r="B302" s="21"/>
      <c r="C302" s="21"/>
      <c r="E302" s="48"/>
      <c r="G302" s="48"/>
      <c r="H302" s="21"/>
      <c r="N302" s="2"/>
      <c r="O302" s="5"/>
      <c r="P302" s="5"/>
      <c r="Q302" s="1"/>
      <c r="R302" s="5"/>
      <c r="T302" s="1"/>
      <c r="U302" s="1"/>
      <c r="V302" s="1"/>
      <c r="W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57"/>
      <c r="GM302" s="57"/>
      <c r="GN302" s="1"/>
      <c r="GO302" s="3"/>
      <c r="GP302" s="52"/>
      <c r="GQ302" s="52"/>
      <c r="GR302" s="4"/>
      <c r="GS302" s="3"/>
    </row>
    <row r="303" spans="2:201" s="29" customFormat="1">
      <c r="B303" s="21"/>
      <c r="C303" s="21"/>
      <c r="E303" s="21"/>
      <c r="G303" s="48"/>
      <c r="H303" s="21"/>
      <c r="N303" s="2"/>
      <c r="O303" s="5"/>
      <c r="P303" s="5"/>
      <c r="Q303" s="1"/>
      <c r="R303" s="5"/>
      <c r="T303" s="1"/>
      <c r="U303" s="1"/>
      <c r="V303" s="1"/>
      <c r="W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57"/>
      <c r="GM303" s="57"/>
      <c r="GN303" s="1"/>
      <c r="GO303" s="3"/>
      <c r="GP303" s="52"/>
      <c r="GQ303" s="52"/>
      <c r="GR303" s="4"/>
      <c r="GS303" s="3"/>
    </row>
    <row r="304" spans="2:201" s="29" customFormat="1">
      <c r="B304" s="21"/>
      <c r="C304" s="21"/>
      <c r="E304" s="21"/>
      <c r="G304" s="48"/>
      <c r="H304" s="21"/>
      <c r="N304" s="2"/>
      <c r="O304" s="5"/>
      <c r="P304" s="5"/>
      <c r="Q304" s="1"/>
      <c r="R304" s="5"/>
      <c r="T304" s="1"/>
      <c r="U304" s="1"/>
      <c r="V304" s="1"/>
      <c r="W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57"/>
      <c r="GM304" s="57"/>
      <c r="GN304" s="1"/>
      <c r="GO304" s="3"/>
      <c r="GP304" s="52"/>
      <c r="GQ304" s="52"/>
      <c r="GR304" s="4"/>
      <c r="GS304" s="3"/>
    </row>
    <row r="305" spans="2:201" s="29" customFormat="1">
      <c r="B305" s="21"/>
      <c r="C305" s="21"/>
      <c r="E305" s="21"/>
      <c r="G305" s="48"/>
      <c r="H305" s="21"/>
      <c r="N305" s="2"/>
      <c r="O305" s="5"/>
      <c r="P305" s="5"/>
      <c r="Q305" s="1"/>
      <c r="R305" s="5"/>
      <c r="T305" s="1"/>
      <c r="U305" s="1"/>
      <c r="V305" s="1"/>
      <c r="W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57"/>
      <c r="GM305" s="57"/>
      <c r="GN305" s="1"/>
      <c r="GO305" s="3"/>
      <c r="GP305" s="52"/>
      <c r="GQ305" s="52"/>
      <c r="GR305" s="4"/>
      <c r="GS305" s="3"/>
    </row>
    <row r="306" spans="2:201" s="29" customFormat="1">
      <c r="B306" s="21"/>
      <c r="C306" s="21"/>
      <c r="E306" s="21"/>
      <c r="G306" s="48"/>
      <c r="H306" s="21"/>
      <c r="N306" s="2"/>
      <c r="O306" s="5"/>
      <c r="P306" s="5"/>
      <c r="Q306" s="1"/>
      <c r="R306" s="5"/>
      <c r="T306" s="1"/>
      <c r="U306" s="1"/>
      <c r="V306" s="1"/>
      <c r="W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57"/>
      <c r="GM306" s="57"/>
      <c r="GN306" s="1"/>
      <c r="GO306" s="3"/>
      <c r="GP306" s="52"/>
      <c r="GQ306" s="52"/>
      <c r="GR306" s="4"/>
      <c r="GS306" s="3"/>
    </row>
    <row r="307" spans="2:201" s="29" customFormat="1">
      <c r="B307" s="21"/>
      <c r="C307" s="21"/>
      <c r="E307" s="21"/>
      <c r="G307" s="48"/>
      <c r="H307" s="21"/>
      <c r="N307" s="2"/>
      <c r="O307" s="5"/>
      <c r="P307" s="5"/>
      <c r="Q307" s="1"/>
      <c r="R307" s="5"/>
      <c r="T307" s="1"/>
      <c r="U307" s="1"/>
      <c r="V307" s="1"/>
      <c r="W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57"/>
      <c r="GM307" s="57"/>
      <c r="GN307" s="1"/>
      <c r="GO307" s="3"/>
      <c r="GP307" s="52"/>
      <c r="GQ307" s="52"/>
      <c r="GR307" s="4"/>
      <c r="GS307" s="3"/>
    </row>
    <row r="308" spans="2:201" s="29" customFormat="1">
      <c r="B308" s="21"/>
      <c r="C308" s="21"/>
      <c r="E308" s="21"/>
      <c r="G308" s="48"/>
      <c r="H308" s="21"/>
      <c r="N308" s="2"/>
      <c r="O308" s="5"/>
      <c r="P308" s="5"/>
      <c r="Q308" s="1"/>
      <c r="R308" s="5"/>
      <c r="T308" s="1"/>
      <c r="U308" s="1"/>
      <c r="V308" s="1"/>
      <c r="W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57"/>
      <c r="GM308" s="57"/>
      <c r="GN308" s="1"/>
      <c r="GO308" s="3"/>
      <c r="GP308" s="52"/>
      <c r="GQ308" s="52"/>
      <c r="GR308" s="4"/>
      <c r="GS308" s="3"/>
    </row>
    <row r="309" spans="2:201" s="29" customFormat="1">
      <c r="B309" s="21"/>
      <c r="C309" s="21"/>
      <c r="E309" s="21"/>
      <c r="G309" s="48"/>
      <c r="H309" s="21"/>
      <c r="N309" s="2"/>
      <c r="O309" s="5"/>
      <c r="P309" s="5"/>
      <c r="Q309" s="1"/>
      <c r="R309" s="5"/>
      <c r="T309" s="1"/>
      <c r="U309" s="1"/>
      <c r="V309" s="1"/>
      <c r="W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57"/>
      <c r="GM309" s="57"/>
      <c r="GN309" s="1"/>
      <c r="GO309" s="3"/>
      <c r="GP309" s="52"/>
      <c r="GQ309" s="52"/>
      <c r="GR309" s="4"/>
      <c r="GS309" s="3"/>
    </row>
    <row r="310" spans="2:201" s="29" customFormat="1">
      <c r="B310" s="21"/>
      <c r="C310" s="21"/>
      <c r="E310" s="21"/>
      <c r="G310" s="48"/>
      <c r="H310" s="21"/>
      <c r="N310" s="2"/>
      <c r="O310" s="5"/>
      <c r="P310" s="5"/>
      <c r="Q310" s="1"/>
      <c r="R310" s="5"/>
      <c r="T310" s="1"/>
      <c r="U310" s="1"/>
      <c r="V310" s="1"/>
      <c r="W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57"/>
      <c r="GM310" s="57"/>
      <c r="GN310" s="1"/>
      <c r="GO310" s="3"/>
      <c r="GP310" s="52"/>
      <c r="GQ310" s="52"/>
      <c r="GR310" s="4"/>
      <c r="GS310" s="3"/>
    </row>
    <row r="311" spans="2:201" s="29" customFormat="1">
      <c r="B311" s="21"/>
      <c r="C311" s="21"/>
      <c r="E311" s="21"/>
      <c r="G311" s="48"/>
      <c r="H311" s="21"/>
      <c r="N311" s="2"/>
      <c r="O311" s="5"/>
      <c r="P311" s="5"/>
      <c r="Q311" s="1"/>
      <c r="R311" s="5"/>
      <c r="T311" s="1"/>
      <c r="U311" s="1"/>
      <c r="V311" s="1"/>
      <c r="W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57"/>
      <c r="GM311" s="57"/>
      <c r="GN311" s="1"/>
      <c r="GO311" s="3"/>
      <c r="GP311" s="52"/>
      <c r="GQ311" s="52"/>
      <c r="GR311" s="4"/>
      <c r="GS311" s="3"/>
    </row>
    <row r="312" spans="2:201" s="29" customFormat="1">
      <c r="B312" s="21"/>
      <c r="C312" s="21"/>
      <c r="E312" s="21"/>
      <c r="G312" s="48"/>
      <c r="H312" s="21"/>
      <c r="N312" s="2"/>
      <c r="O312" s="5"/>
      <c r="P312" s="5"/>
      <c r="Q312" s="1"/>
      <c r="R312" s="5"/>
      <c r="T312" s="1"/>
      <c r="U312" s="1"/>
      <c r="V312" s="1"/>
      <c r="W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57"/>
      <c r="GM312" s="57"/>
      <c r="GN312" s="1"/>
      <c r="GO312" s="3"/>
      <c r="GP312" s="52"/>
      <c r="GQ312" s="52"/>
      <c r="GR312" s="4"/>
      <c r="GS312" s="3"/>
    </row>
    <row r="313" spans="2:201" s="29" customFormat="1">
      <c r="B313" s="21"/>
      <c r="C313" s="21"/>
      <c r="E313" s="21"/>
      <c r="G313" s="48"/>
      <c r="H313" s="21"/>
      <c r="N313" s="2"/>
      <c r="O313" s="5"/>
      <c r="P313" s="5"/>
      <c r="Q313" s="1"/>
      <c r="R313" s="5"/>
      <c r="T313" s="1"/>
      <c r="U313" s="1"/>
      <c r="V313" s="1"/>
      <c r="W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57"/>
      <c r="GM313" s="57"/>
      <c r="GN313" s="1"/>
      <c r="GO313" s="3"/>
      <c r="GP313" s="52"/>
      <c r="GQ313" s="52"/>
      <c r="GR313" s="4"/>
      <c r="GS313" s="3"/>
    </row>
    <row r="314" spans="2:201" s="29" customFormat="1">
      <c r="B314" s="21"/>
      <c r="C314" s="21"/>
      <c r="E314" s="21"/>
      <c r="G314" s="48"/>
      <c r="H314" s="21"/>
      <c r="N314" s="2"/>
      <c r="O314" s="5"/>
      <c r="P314" s="5"/>
      <c r="Q314" s="1"/>
      <c r="R314" s="5"/>
      <c r="T314" s="1"/>
      <c r="U314" s="1"/>
      <c r="V314" s="1"/>
      <c r="W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57"/>
      <c r="GM314" s="57"/>
      <c r="GN314" s="1"/>
      <c r="GO314" s="3"/>
      <c r="GP314" s="52"/>
      <c r="GQ314" s="52"/>
      <c r="GR314" s="4"/>
      <c r="GS314" s="3"/>
    </row>
    <row r="315" spans="2:201" s="29" customFormat="1">
      <c r="B315" s="21"/>
      <c r="C315" s="21"/>
      <c r="E315" s="21"/>
      <c r="G315" s="48"/>
      <c r="H315" s="21"/>
      <c r="N315" s="2"/>
      <c r="O315" s="5"/>
      <c r="P315" s="5"/>
      <c r="Q315" s="1"/>
      <c r="R315" s="5"/>
      <c r="T315" s="1"/>
      <c r="U315" s="1"/>
      <c r="V315" s="1"/>
      <c r="W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57"/>
      <c r="GM315" s="57"/>
      <c r="GN315" s="1"/>
      <c r="GO315" s="3"/>
      <c r="GP315" s="52"/>
      <c r="GQ315" s="52"/>
      <c r="GR315" s="4"/>
      <c r="GS315" s="3"/>
    </row>
    <row r="316" spans="2:201" s="29" customFormat="1">
      <c r="B316" s="21"/>
      <c r="C316" s="21"/>
      <c r="E316" s="21"/>
      <c r="G316" s="48"/>
      <c r="H316" s="21"/>
      <c r="N316" s="2"/>
      <c r="O316" s="5"/>
      <c r="P316" s="5"/>
      <c r="Q316" s="1"/>
      <c r="R316" s="5"/>
      <c r="T316" s="1"/>
      <c r="U316" s="1"/>
      <c r="V316" s="1"/>
      <c r="W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57"/>
      <c r="GM316" s="57"/>
      <c r="GN316" s="1"/>
      <c r="GO316" s="3"/>
      <c r="GP316" s="52"/>
      <c r="GQ316" s="52"/>
      <c r="GR316" s="4"/>
      <c r="GS316" s="3"/>
    </row>
    <row r="317" spans="2:201" s="29" customFormat="1">
      <c r="B317" s="21"/>
      <c r="C317" s="21"/>
      <c r="E317" s="21"/>
      <c r="G317" s="48"/>
      <c r="H317" s="21"/>
      <c r="N317" s="2"/>
      <c r="O317" s="5"/>
      <c r="P317" s="5"/>
      <c r="Q317" s="1"/>
      <c r="R317" s="5"/>
      <c r="T317" s="1"/>
      <c r="U317" s="1"/>
      <c r="V317" s="1"/>
      <c r="W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57"/>
      <c r="GM317" s="57"/>
      <c r="GN317" s="1"/>
      <c r="GO317" s="3"/>
      <c r="GP317" s="52"/>
      <c r="GQ317" s="52"/>
      <c r="GR317" s="4"/>
      <c r="GS317" s="3"/>
    </row>
    <row r="318" spans="2:201" s="29" customFormat="1">
      <c r="B318" s="21"/>
      <c r="C318" s="21"/>
      <c r="E318" s="21"/>
      <c r="G318" s="48"/>
      <c r="H318" s="21"/>
      <c r="N318" s="2"/>
      <c r="O318" s="5"/>
      <c r="P318" s="5"/>
      <c r="Q318" s="1"/>
      <c r="R318" s="5"/>
      <c r="T318" s="1"/>
      <c r="U318" s="1"/>
      <c r="V318" s="1"/>
      <c r="W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57"/>
      <c r="GM318" s="57"/>
      <c r="GN318" s="1"/>
      <c r="GO318" s="3"/>
      <c r="GP318" s="52"/>
      <c r="GQ318" s="52"/>
      <c r="GR318" s="4"/>
      <c r="GS318" s="3"/>
    </row>
    <row r="319" spans="2:201" s="29" customFormat="1">
      <c r="B319" s="21"/>
      <c r="C319" s="21"/>
      <c r="E319" s="21"/>
      <c r="G319" s="48"/>
      <c r="H319" s="21"/>
      <c r="N319" s="2"/>
      <c r="O319" s="5"/>
      <c r="P319" s="5"/>
      <c r="Q319" s="1"/>
      <c r="R319" s="5"/>
      <c r="T319" s="1"/>
      <c r="U319" s="1"/>
      <c r="V319" s="1"/>
      <c r="W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57"/>
      <c r="GM319" s="57"/>
      <c r="GN319" s="1"/>
      <c r="GO319" s="3"/>
      <c r="GP319" s="52"/>
      <c r="GQ319" s="52"/>
      <c r="GR319" s="4"/>
      <c r="GS319" s="3"/>
    </row>
    <row r="320" spans="2:201" s="29" customFormat="1">
      <c r="B320" s="21"/>
      <c r="C320" s="21"/>
      <c r="E320" s="21"/>
      <c r="G320" s="48"/>
      <c r="H320" s="21"/>
      <c r="N320" s="2"/>
      <c r="O320" s="5"/>
      <c r="P320" s="5"/>
      <c r="Q320" s="1"/>
      <c r="R320" s="5"/>
      <c r="T320" s="1"/>
      <c r="U320" s="1"/>
      <c r="V320" s="1"/>
      <c r="W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57"/>
      <c r="GM320" s="57"/>
      <c r="GN320" s="1"/>
      <c r="GO320" s="3"/>
      <c r="GP320" s="52"/>
      <c r="GQ320" s="52"/>
      <c r="GR320" s="4"/>
      <c r="GS320" s="3"/>
    </row>
    <row r="321" spans="2:201" s="29" customFormat="1">
      <c r="B321" s="21"/>
      <c r="C321" s="21"/>
      <c r="E321" s="21"/>
      <c r="G321" s="48"/>
      <c r="H321" s="21"/>
      <c r="N321" s="2"/>
      <c r="O321" s="5"/>
      <c r="P321" s="5"/>
      <c r="Q321" s="1"/>
      <c r="R321" s="5"/>
      <c r="T321" s="1"/>
      <c r="U321" s="1"/>
      <c r="V321" s="1"/>
      <c r="W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57"/>
      <c r="GM321" s="57"/>
      <c r="GN321" s="1"/>
      <c r="GO321" s="3"/>
      <c r="GP321" s="52"/>
      <c r="GQ321" s="52"/>
      <c r="GR321" s="4"/>
      <c r="GS321" s="3"/>
    </row>
    <row r="322" spans="2:201" s="29" customFormat="1">
      <c r="B322" s="21"/>
      <c r="C322" s="21"/>
      <c r="E322" s="21"/>
      <c r="G322" s="48"/>
      <c r="H322" s="21"/>
      <c r="N322" s="2"/>
      <c r="O322" s="5"/>
      <c r="P322" s="5"/>
      <c r="Q322" s="1"/>
      <c r="R322" s="5"/>
      <c r="T322" s="1"/>
      <c r="U322" s="1"/>
      <c r="V322" s="1"/>
      <c r="W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57"/>
      <c r="GM322" s="57"/>
      <c r="GN322" s="1"/>
      <c r="GO322" s="3"/>
      <c r="GP322" s="52"/>
      <c r="GQ322" s="52"/>
      <c r="GR322" s="4"/>
      <c r="GS322" s="3"/>
    </row>
    <row r="323" spans="2:201" s="29" customFormat="1">
      <c r="B323" s="21"/>
      <c r="C323" s="21"/>
      <c r="E323" s="21"/>
      <c r="G323" s="48"/>
      <c r="H323" s="21"/>
      <c r="N323" s="2"/>
      <c r="O323" s="5"/>
      <c r="P323" s="5"/>
      <c r="Q323" s="1"/>
      <c r="R323" s="5"/>
      <c r="T323" s="1"/>
      <c r="U323" s="1"/>
      <c r="V323" s="1"/>
      <c r="W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57"/>
      <c r="GM323" s="57"/>
      <c r="GN323" s="1"/>
      <c r="GO323" s="3"/>
      <c r="GP323" s="52"/>
      <c r="GQ323" s="52"/>
      <c r="GR323" s="4"/>
      <c r="GS323" s="3"/>
    </row>
    <row r="324" spans="2:201" s="29" customFormat="1">
      <c r="B324" s="21"/>
      <c r="C324" s="21"/>
      <c r="E324" s="21"/>
      <c r="G324" s="48"/>
      <c r="H324" s="21"/>
      <c r="N324" s="2"/>
      <c r="O324" s="5"/>
      <c r="P324" s="5"/>
      <c r="Q324" s="1"/>
      <c r="R324" s="5"/>
      <c r="T324" s="1"/>
      <c r="U324" s="1"/>
      <c r="V324" s="1"/>
      <c r="W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57"/>
      <c r="GM324" s="57"/>
      <c r="GN324" s="1"/>
      <c r="GO324" s="3"/>
      <c r="GP324" s="52"/>
      <c r="GQ324" s="52"/>
      <c r="GR324" s="4"/>
      <c r="GS324" s="3"/>
    </row>
    <row r="325" spans="2:201" s="29" customFormat="1">
      <c r="B325" s="21"/>
      <c r="C325" s="21"/>
      <c r="E325" s="21"/>
      <c r="G325" s="48"/>
      <c r="H325" s="21"/>
      <c r="N325" s="2"/>
      <c r="O325" s="5"/>
      <c r="P325" s="5"/>
      <c r="Q325" s="1"/>
      <c r="R325" s="5"/>
      <c r="T325" s="1"/>
      <c r="U325" s="1"/>
      <c r="V325" s="1"/>
      <c r="W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57"/>
      <c r="GM325" s="57"/>
      <c r="GN325" s="1"/>
      <c r="GO325" s="3"/>
      <c r="GP325" s="52"/>
      <c r="GQ325" s="52"/>
      <c r="GR325" s="4"/>
      <c r="GS325" s="3"/>
    </row>
    <row r="326" spans="2:201" s="29" customFormat="1">
      <c r="B326" s="21"/>
      <c r="C326" s="21"/>
      <c r="E326" s="21"/>
      <c r="G326" s="48"/>
      <c r="H326" s="21"/>
      <c r="N326" s="2"/>
      <c r="O326" s="5"/>
      <c r="P326" s="5"/>
      <c r="Q326" s="1"/>
      <c r="R326" s="5"/>
      <c r="T326" s="1"/>
      <c r="U326" s="1"/>
      <c r="V326" s="1"/>
      <c r="W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57"/>
      <c r="GM326" s="57"/>
      <c r="GN326" s="1"/>
      <c r="GO326" s="3"/>
      <c r="GP326" s="52"/>
      <c r="GQ326" s="52"/>
      <c r="GR326" s="4"/>
      <c r="GS326" s="3"/>
    </row>
    <row r="327" spans="2:201" s="29" customFormat="1">
      <c r="B327" s="21"/>
      <c r="C327" s="21"/>
      <c r="E327" s="21"/>
      <c r="G327" s="48"/>
      <c r="H327" s="21"/>
      <c r="N327" s="2"/>
      <c r="O327" s="5"/>
      <c r="P327" s="5"/>
      <c r="Q327" s="1"/>
      <c r="R327" s="5"/>
      <c r="T327" s="1"/>
      <c r="U327" s="1"/>
      <c r="V327" s="1"/>
      <c r="W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57"/>
      <c r="GM327" s="57"/>
      <c r="GN327" s="1"/>
      <c r="GO327" s="3"/>
      <c r="GP327" s="52"/>
      <c r="GQ327" s="52"/>
      <c r="GR327" s="4"/>
      <c r="GS327" s="3"/>
    </row>
    <row r="328" spans="2:201" s="29" customFormat="1">
      <c r="B328" s="21"/>
      <c r="C328" s="21"/>
      <c r="E328" s="21"/>
      <c r="G328" s="48"/>
      <c r="H328" s="21"/>
      <c r="N328" s="2"/>
      <c r="O328" s="5"/>
      <c r="P328" s="5"/>
      <c r="Q328" s="1"/>
      <c r="R328" s="5"/>
      <c r="T328" s="1"/>
      <c r="U328" s="1"/>
      <c r="V328" s="1"/>
      <c r="W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57"/>
      <c r="GM328" s="57"/>
      <c r="GN328" s="1"/>
      <c r="GO328" s="3"/>
      <c r="GP328" s="52"/>
      <c r="GQ328" s="52"/>
      <c r="GR328" s="4"/>
      <c r="GS328" s="3"/>
    </row>
    <row r="329" spans="2:201" s="29" customFormat="1">
      <c r="B329" s="21"/>
      <c r="C329" s="21"/>
      <c r="E329" s="21"/>
      <c r="G329" s="48"/>
      <c r="H329" s="21"/>
      <c r="N329" s="2"/>
      <c r="O329" s="5"/>
      <c r="P329" s="5"/>
      <c r="Q329" s="1"/>
      <c r="R329" s="5"/>
      <c r="T329" s="1"/>
      <c r="U329" s="1"/>
      <c r="V329" s="1"/>
      <c r="W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57"/>
      <c r="GM329" s="57"/>
      <c r="GN329" s="1"/>
      <c r="GO329" s="3"/>
      <c r="GP329" s="52"/>
      <c r="GQ329" s="52"/>
      <c r="GR329" s="4"/>
      <c r="GS329" s="3"/>
    </row>
    <row r="330" spans="2:201" s="29" customFormat="1">
      <c r="B330" s="21"/>
      <c r="C330" s="21"/>
      <c r="E330" s="21"/>
      <c r="G330" s="48"/>
      <c r="H330" s="21"/>
      <c r="N330" s="2"/>
      <c r="O330" s="5"/>
      <c r="P330" s="5"/>
      <c r="Q330" s="1"/>
      <c r="R330" s="5"/>
      <c r="T330" s="1"/>
      <c r="U330" s="1"/>
      <c r="V330" s="1"/>
      <c r="W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57"/>
      <c r="GM330" s="57"/>
      <c r="GN330" s="1"/>
      <c r="GO330" s="3"/>
      <c r="GP330" s="52"/>
      <c r="GQ330" s="52"/>
      <c r="GR330" s="4"/>
      <c r="GS330" s="3"/>
    </row>
    <row r="331" spans="2:201" s="29" customFormat="1">
      <c r="B331" s="21"/>
      <c r="C331" s="21"/>
      <c r="E331" s="21"/>
      <c r="G331" s="48"/>
      <c r="H331" s="21"/>
      <c r="N331" s="2"/>
      <c r="O331" s="5"/>
      <c r="P331" s="5"/>
      <c r="Q331" s="1"/>
      <c r="R331" s="5"/>
      <c r="T331" s="1"/>
      <c r="U331" s="1"/>
      <c r="V331" s="1"/>
      <c r="W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57"/>
      <c r="GM331" s="57"/>
      <c r="GN331" s="1"/>
      <c r="GO331" s="3"/>
      <c r="GP331" s="52"/>
      <c r="GQ331" s="52"/>
      <c r="GR331" s="4"/>
      <c r="GS331" s="3"/>
    </row>
    <row r="332" spans="2:201" s="29" customFormat="1">
      <c r="B332" s="21"/>
      <c r="C332" s="21"/>
      <c r="E332" s="21"/>
      <c r="G332" s="48"/>
      <c r="H332" s="21"/>
      <c r="N332" s="2"/>
      <c r="O332" s="5"/>
      <c r="P332" s="5"/>
      <c r="Q332" s="1"/>
      <c r="R332" s="5"/>
      <c r="T332" s="1"/>
      <c r="U332" s="1"/>
      <c r="V332" s="1"/>
      <c r="W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57"/>
      <c r="GM332" s="57"/>
      <c r="GN332" s="1"/>
      <c r="GO332" s="3"/>
      <c r="GP332" s="52"/>
      <c r="GQ332" s="52"/>
      <c r="GR332" s="4"/>
      <c r="GS332" s="3"/>
    </row>
    <row r="333" spans="2:201" s="29" customFormat="1">
      <c r="B333" s="21"/>
      <c r="C333" s="21"/>
      <c r="E333" s="21"/>
      <c r="G333" s="48"/>
      <c r="H333" s="21"/>
      <c r="N333" s="2"/>
      <c r="O333" s="5"/>
      <c r="P333" s="5"/>
      <c r="Q333" s="1"/>
      <c r="R333" s="5"/>
      <c r="T333" s="1"/>
      <c r="U333" s="1"/>
      <c r="V333" s="1"/>
      <c r="W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57"/>
      <c r="GM333" s="57"/>
      <c r="GN333" s="1"/>
      <c r="GO333" s="3"/>
      <c r="GP333" s="52"/>
      <c r="GQ333" s="52"/>
      <c r="GR333" s="4"/>
      <c r="GS333" s="3"/>
    </row>
    <row r="334" spans="2:201" s="29" customFormat="1">
      <c r="B334" s="21"/>
      <c r="C334" s="21"/>
      <c r="E334" s="21"/>
      <c r="G334" s="48"/>
      <c r="H334" s="21"/>
      <c r="N334" s="2"/>
      <c r="O334" s="5"/>
      <c r="P334" s="5"/>
      <c r="Q334" s="1"/>
      <c r="R334" s="5"/>
      <c r="T334" s="1"/>
      <c r="U334" s="1"/>
      <c r="V334" s="1"/>
      <c r="W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57"/>
      <c r="GM334" s="57"/>
      <c r="GN334" s="1"/>
      <c r="GO334" s="3"/>
      <c r="GP334" s="52"/>
      <c r="GQ334" s="52"/>
      <c r="GR334" s="4"/>
      <c r="GS334" s="3"/>
    </row>
    <row r="335" spans="2:201" s="29" customFormat="1">
      <c r="B335" s="21"/>
      <c r="C335" s="21"/>
      <c r="E335" s="21"/>
      <c r="G335" s="48"/>
      <c r="H335" s="21"/>
      <c r="N335" s="2"/>
      <c r="O335" s="5"/>
      <c r="P335" s="5"/>
      <c r="Q335" s="1"/>
      <c r="R335" s="5"/>
      <c r="T335" s="1"/>
      <c r="U335" s="1"/>
      <c r="V335" s="1"/>
      <c r="W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57"/>
      <c r="GM335" s="57"/>
      <c r="GN335" s="1"/>
      <c r="GO335" s="3"/>
      <c r="GP335" s="52"/>
      <c r="GQ335" s="52"/>
      <c r="GR335" s="4"/>
      <c r="GS335" s="3"/>
    </row>
    <row r="336" spans="2:201" s="29" customFormat="1">
      <c r="B336" s="21"/>
      <c r="C336" s="21"/>
      <c r="E336" s="21"/>
      <c r="G336" s="48"/>
      <c r="H336" s="21"/>
      <c r="N336" s="2"/>
      <c r="O336" s="5"/>
      <c r="P336" s="5"/>
      <c r="Q336" s="1"/>
      <c r="R336" s="5"/>
      <c r="T336" s="1"/>
      <c r="U336" s="1"/>
      <c r="V336" s="1"/>
      <c r="W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57"/>
      <c r="GM336" s="57"/>
      <c r="GN336" s="1"/>
      <c r="GO336" s="3"/>
      <c r="GP336" s="52"/>
      <c r="GQ336" s="52"/>
      <c r="GR336" s="4"/>
      <c r="GS336" s="3"/>
    </row>
    <row r="337" spans="2:201" s="29" customFormat="1">
      <c r="B337" s="21"/>
      <c r="C337" s="21"/>
      <c r="E337" s="21"/>
      <c r="G337" s="48"/>
      <c r="H337" s="21"/>
      <c r="N337" s="2"/>
      <c r="O337" s="5"/>
      <c r="P337" s="5"/>
      <c r="Q337" s="1"/>
      <c r="R337" s="5"/>
      <c r="T337" s="1"/>
      <c r="U337" s="1"/>
      <c r="V337" s="1"/>
      <c r="W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57"/>
      <c r="GM337" s="57"/>
      <c r="GN337" s="1"/>
      <c r="GO337" s="3"/>
      <c r="GP337" s="52"/>
      <c r="GQ337" s="52"/>
      <c r="GR337" s="4"/>
      <c r="GS337" s="3"/>
    </row>
    <row r="338" spans="2:201" s="29" customFormat="1">
      <c r="B338" s="21"/>
      <c r="C338" s="21"/>
      <c r="E338" s="21"/>
      <c r="G338" s="48"/>
      <c r="H338" s="21"/>
      <c r="N338" s="2"/>
      <c r="O338" s="5"/>
      <c r="P338" s="5"/>
      <c r="Q338" s="1"/>
      <c r="R338" s="5"/>
      <c r="T338" s="1"/>
      <c r="U338" s="1"/>
      <c r="V338" s="1"/>
      <c r="W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57"/>
      <c r="GM338" s="57"/>
      <c r="GN338" s="1"/>
      <c r="GO338" s="3"/>
      <c r="GP338" s="52"/>
      <c r="GQ338" s="52"/>
      <c r="GR338" s="4"/>
      <c r="GS338" s="3"/>
    </row>
    <row r="339" spans="2:201" s="29" customFormat="1">
      <c r="B339" s="21"/>
      <c r="C339" s="21"/>
      <c r="E339" s="21"/>
      <c r="G339" s="48"/>
      <c r="H339" s="21"/>
      <c r="N339" s="2"/>
      <c r="O339" s="5"/>
      <c r="P339" s="5"/>
      <c r="Q339" s="1"/>
      <c r="R339" s="5"/>
      <c r="T339" s="1"/>
      <c r="U339" s="1"/>
      <c r="V339" s="1"/>
      <c r="W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57"/>
      <c r="GM339" s="57"/>
      <c r="GN339" s="1"/>
      <c r="GO339" s="3"/>
      <c r="GP339" s="52"/>
      <c r="GQ339" s="52"/>
      <c r="GR339" s="4"/>
      <c r="GS339" s="3"/>
    </row>
    <row r="340" spans="2:201" s="29" customFormat="1">
      <c r="B340" s="21"/>
      <c r="C340" s="21"/>
      <c r="E340" s="21"/>
      <c r="G340" s="48"/>
      <c r="H340" s="21"/>
      <c r="N340" s="6"/>
      <c r="O340" s="5"/>
      <c r="P340" s="5"/>
      <c r="Q340" s="1"/>
      <c r="R340" s="5"/>
      <c r="S340" s="49"/>
      <c r="T340" s="1"/>
      <c r="U340" s="1"/>
      <c r="V340" s="1"/>
      <c r="W340" s="1"/>
      <c r="X340" s="49"/>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57"/>
      <c r="GM340" s="57"/>
      <c r="GN340" s="1"/>
      <c r="GO340" s="3"/>
      <c r="GP340" s="52"/>
      <c r="GQ340" s="52"/>
      <c r="GR340" s="4"/>
      <c r="GS340" s="3"/>
    </row>
    <row r="341" spans="2:201" s="29" customFormat="1">
      <c r="B341" s="21"/>
      <c r="C341" s="21"/>
      <c r="E341" s="21"/>
      <c r="G341" s="21"/>
      <c r="H341" s="21"/>
      <c r="N341" s="6"/>
      <c r="S341" s="49"/>
      <c r="X341" s="49"/>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P341" s="52"/>
      <c r="GQ341" s="52"/>
      <c r="GR341" s="52"/>
      <c r="GS341" s="52"/>
    </row>
  </sheetData>
  <autoFilter ref="A4:GT56" xr:uid="{00000000-0001-0000-0000-000000000000}"/>
  <mergeCells count="42">
    <mergeCell ref="EX3:FB3"/>
    <mergeCell ref="FC3:FG3"/>
    <mergeCell ref="GP62:GQ62"/>
    <mergeCell ref="FH3:FL3"/>
    <mergeCell ref="FM3:FQ3"/>
    <mergeCell ref="FR3:FV3"/>
    <mergeCell ref="FW3:GA3"/>
    <mergeCell ref="GB3:GF3"/>
    <mergeCell ref="GL3:GS3"/>
    <mergeCell ref="GG3:GK3"/>
    <mergeCell ref="B2:GO2"/>
    <mergeCell ref="BV3:BZ3"/>
    <mergeCell ref="CA3:CE3"/>
    <mergeCell ref="CK3:CO3"/>
    <mergeCell ref="CP3:CT3"/>
    <mergeCell ref="CZ3:DD3"/>
    <mergeCell ref="CU3:CY3"/>
    <mergeCell ref="DE3:DI3"/>
    <mergeCell ref="DJ3:DN3"/>
    <mergeCell ref="DO3:DS3"/>
    <mergeCell ref="DT3:DX3"/>
    <mergeCell ref="DY3:EC3"/>
    <mergeCell ref="ED3:EH3"/>
    <mergeCell ref="EI3:EM3"/>
    <mergeCell ref="EN3:ER3"/>
    <mergeCell ref="ES3:EW3"/>
    <mergeCell ref="B1:GO1"/>
    <mergeCell ref="N3:R3"/>
    <mergeCell ref="S3:W3"/>
    <mergeCell ref="X3:AB3"/>
    <mergeCell ref="B3:H3"/>
    <mergeCell ref="AC3:AG3"/>
    <mergeCell ref="AH3:AL3"/>
    <mergeCell ref="AM3:AQ3"/>
    <mergeCell ref="AR3:AV3"/>
    <mergeCell ref="AW3:BA3"/>
    <mergeCell ref="BB3:BF3"/>
    <mergeCell ref="BL3:BP3"/>
    <mergeCell ref="BQ3:BU3"/>
    <mergeCell ref="BG3:BK3"/>
    <mergeCell ref="I3:M3"/>
    <mergeCell ref="CF3:CJ3"/>
  </mergeCells>
  <conditionalFormatting sqref="GO4">
    <cfRule type="cellIs" dxfId="3" priority="6" operator="greaterThan">
      <formula>0.2</formula>
    </cfRule>
  </conditionalFormatting>
  <conditionalFormatting sqref="GO10:GO55 GS10:GS55">
    <cfRule type="cellIs" dxfId="2" priority="3" operator="lessThan">
      <formula>0.4</formula>
    </cfRule>
  </conditionalFormatting>
  <conditionalFormatting sqref="GS4">
    <cfRule type="cellIs" dxfId="1" priority="5" operator="greaterThan">
      <formula>0.2</formula>
    </cfRule>
  </conditionalFormatting>
  <conditionalFormatting sqref="GS57:GS340">
    <cfRule type="cellIs" dxfId="0" priority="4" operator="greaterThan">
      <formula>0.21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APORTES FDLE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dcterms:created xsi:type="dcterms:W3CDTF">2023-04-17T02:22:11Z</dcterms:created>
  <dcterms:modified xsi:type="dcterms:W3CDTF">2025-07-17T16:05:38Z</dcterms:modified>
</cp:coreProperties>
</file>