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D:\Documents\GAIRA 2025\BIENES Y SERVICIOS\ACT. LOGISTICAS CAMPESENA\"/>
    </mc:Choice>
  </mc:AlternateContent>
  <xr:revisionPtr revIDLastSave="0" documentId="13_ncr:1_{F2EA20A5-A7FA-4959-BC08-F71DD0E8F433}" xr6:coauthVersionLast="36" xr6:coauthVersionMax="36" xr10:uidLastSave="{00000000-0000-0000-0000-000000000000}"/>
  <bookViews>
    <workbookView xWindow="0" yWindow="0" windowWidth="28800" windowHeight="12225" xr2:uid="{00000000-000D-0000-FFFF-FFFF00000000}"/>
  </bookViews>
  <sheets>
    <sheet name="LOTE 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16" i="1" l="1"/>
  <c r="N15" i="1"/>
  <c r="N14" i="1"/>
  <c r="N13" i="1"/>
  <c r="N12" i="1"/>
  <c r="N11" i="1"/>
  <c r="N10" i="1"/>
  <c r="N9" i="1"/>
  <c r="N8" i="1"/>
  <c r="J16" i="1" l="1"/>
  <c r="J15" i="1"/>
  <c r="J14" i="1"/>
  <c r="J13" i="1"/>
  <c r="J12" i="1"/>
  <c r="J11" i="1"/>
  <c r="J10" i="1"/>
  <c r="J9" i="1"/>
  <c r="J8" i="1"/>
  <c r="F16" i="1"/>
  <c r="F15" i="1"/>
  <c r="F14" i="1"/>
  <c r="F13" i="1"/>
  <c r="F12" i="1"/>
  <c r="F11" i="1"/>
  <c r="F10" i="1"/>
  <c r="F9" i="1"/>
  <c r="F8" i="1"/>
  <c r="O16" i="1" l="1"/>
  <c r="P16" i="1" s="1"/>
  <c r="Q16" i="1" s="1"/>
  <c r="O15" i="1"/>
  <c r="P15" i="1" s="1"/>
  <c r="Q15" i="1" s="1"/>
  <c r="O14" i="1"/>
  <c r="P14" i="1" s="1"/>
  <c r="Q14" i="1" s="1"/>
  <c r="O13" i="1"/>
  <c r="P13" i="1" s="1"/>
  <c r="Q13" i="1" s="1"/>
  <c r="O12" i="1"/>
  <c r="P12" i="1" s="1"/>
  <c r="Q12" i="1" s="1"/>
  <c r="O11" i="1"/>
  <c r="P11" i="1" s="1"/>
  <c r="Q11" i="1" s="1"/>
  <c r="O10" i="1"/>
  <c r="P10" i="1" s="1"/>
  <c r="Q10" i="1" s="1"/>
  <c r="O9" i="1"/>
  <c r="P9" i="1" s="1"/>
  <c r="Q9" i="1" s="1"/>
  <c r="O8" i="1"/>
  <c r="P8" i="1" s="1"/>
  <c r="Q8" i="1" s="1"/>
  <c r="K16" i="1"/>
  <c r="L16" i="1" s="1"/>
  <c r="M16" i="1" s="1"/>
  <c r="K15" i="1"/>
  <c r="L15" i="1" s="1"/>
  <c r="M15" i="1" s="1"/>
  <c r="K14" i="1"/>
  <c r="L14" i="1" s="1"/>
  <c r="M14" i="1" s="1"/>
  <c r="K13" i="1"/>
  <c r="L13" i="1" s="1"/>
  <c r="M13" i="1" s="1"/>
  <c r="K12" i="1"/>
  <c r="L12" i="1" s="1"/>
  <c r="M12" i="1" s="1"/>
  <c r="K11" i="1"/>
  <c r="L11" i="1" s="1"/>
  <c r="M11" i="1" s="1"/>
  <c r="K10" i="1"/>
  <c r="L10" i="1" s="1"/>
  <c r="M10" i="1" s="1"/>
  <c r="K9" i="1"/>
  <c r="L9" i="1" s="1"/>
  <c r="M9" i="1" s="1"/>
  <c r="K8" i="1"/>
  <c r="L8" i="1" s="1"/>
  <c r="M8" i="1" s="1"/>
  <c r="G16" i="1"/>
  <c r="H16" i="1" s="1"/>
  <c r="I16" i="1" s="1"/>
  <c r="G15" i="1"/>
  <c r="H15" i="1" s="1"/>
  <c r="G14" i="1"/>
  <c r="H14" i="1" s="1"/>
  <c r="I14" i="1" s="1"/>
  <c r="G13" i="1"/>
  <c r="H13" i="1" s="1"/>
  <c r="G12" i="1"/>
  <c r="H12" i="1" s="1"/>
  <c r="G11" i="1"/>
  <c r="H11" i="1" s="1"/>
  <c r="G10" i="1"/>
  <c r="H10" i="1" s="1"/>
  <c r="G9" i="1"/>
  <c r="H9" i="1" s="1"/>
  <c r="I9" i="1" s="1"/>
  <c r="G8" i="1"/>
  <c r="H8" i="1" s="1"/>
  <c r="M17" i="1" l="1"/>
  <c r="R8" i="1"/>
  <c r="S8" i="1" s="1"/>
  <c r="T8" i="1" s="1"/>
  <c r="R12" i="1"/>
  <c r="S12" i="1" s="1"/>
  <c r="T12" i="1" s="1"/>
  <c r="I12" i="1"/>
  <c r="R13" i="1"/>
  <c r="S13" i="1" s="1"/>
  <c r="T13" i="1" s="1"/>
  <c r="I13" i="1"/>
  <c r="R15" i="1"/>
  <c r="S15" i="1" s="1"/>
  <c r="T15" i="1" s="1"/>
  <c r="I15" i="1"/>
  <c r="R11" i="1"/>
  <c r="S11" i="1" s="1"/>
  <c r="T11" i="1" s="1"/>
  <c r="I11" i="1"/>
  <c r="I8" i="1"/>
  <c r="R9" i="1"/>
  <c r="S9" i="1" s="1"/>
  <c r="T9" i="1" s="1"/>
  <c r="R10" i="1"/>
  <c r="S10" i="1" s="1"/>
  <c r="T10" i="1" s="1"/>
  <c r="I10" i="1"/>
  <c r="R14" i="1"/>
  <c r="S14" i="1" s="1"/>
  <c r="T14" i="1" s="1"/>
  <c r="R16" i="1"/>
  <c r="S16" i="1" s="1"/>
  <c r="T16" i="1" s="1"/>
  <c r="T17" i="1" l="1"/>
  <c r="I17" i="1"/>
  <c r="Q17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Usuario de Windows</author>
    <author>Adriana Janeth Vesga Maldonado</author>
  </authors>
  <commentList>
    <comment ref="C7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 xml:space="preserve">Especificaciones tecnicas: Detallar el producto de manera especifica, que aborde cada componente o caracteristica interna o externa del producto o servicio. Ejemplo: Tamaño, caracteristicas del material.
</t>
        </r>
      </text>
    </comment>
    <comment ref="D7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Unidad de Medida:
Presentación en la que viene el producto. Ejemplo: Metros, Rollos, Oz, Lts, Gramos, etc.</t>
        </r>
      </text>
    </comment>
    <comment ref="E7" authorId="1" shapeId="0" xr:uid="{00000000-0006-0000-0000-000003000000}">
      <text>
        <r>
          <rPr>
            <b/>
            <sz val="9"/>
            <color indexed="81"/>
            <rFont val="Tahoma"/>
            <family val="2"/>
          </rPr>
          <t>Adriana Janeth Vesga Maldonado:</t>
        </r>
        <r>
          <rPr>
            <sz val="9"/>
            <color indexed="81"/>
            <rFont val="Tahoma"/>
            <family val="2"/>
          </rPr>
          <t xml:space="preserve">
Si el elemento a solicitar pertenece al rubro de materiales de formación o a otro rubro del centro</t>
        </r>
      </text>
    </comment>
  </commentList>
</comments>
</file>

<file path=xl/sharedStrings.xml><?xml version="1.0" encoding="utf-8"?>
<sst xmlns="http://schemas.openxmlformats.org/spreadsheetml/2006/main" count="57" uniqueCount="38">
  <si>
    <t>ANALISIS DE PRECIOS</t>
  </si>
  <si>
    <t>COTIZACIONES:</t>
  </si>
  <si>
    <t>PROMEDIO</t>
  </si>
  <si>
    <t>ITEM</t>
  </si>
  <si>
    <t>NECESIDAD</t>
  </si>
  <si>
    <t>ESPECIFICACIONES TÉCNICAS</t>
  </si>
  <si>
    <t>UNIDAD DE MEDIDA</t>
  </si>
  <si>
    <t>CANTIDAD SOLICITDA</t>
  </si>
  <si>
    <t>VALOR UNITARIO</t>
  </si>
  <si>
    <t>VALOR IVA</t>
  </si>
  <si>
    <t>VALOR UNITARIO + IVA</t>
  </si>
  <si>
    <t>VALOR TOTAL</t>
  </si>
  <si>
    <t>VALOR PROMEDIO UNITARIO</t>
  </si>
  <si>
    <t>VALOR SECOP II</t>
  </si>
  <si>
    <t>VALOR PROMEDIO TOTAL</t>
  </si>
  <si>
    <t>TOTAL</t>
  </si>
  <si>
    <t>Unidad</t>
  </si>
  <si>
    <t>MESAS</t>
  </si>
  <si>
    <t>SILLAS</t>
  </si>
  <si>
    <t>CARPAS</t>
  </si>
  <si>
    <t>REFRIGERIOS</t>
  </si>
  <si>
    <t>HIDRATACIÓN</t>
  </si>
  <si>
    <t>ALMUERZOS</t>
  </si>
  <si>
    <t>ESCARAPELAS</t>
  </si>
  <si>
    <t>SONIDO</t>
  </si>
  <si>
    <t xml:space="preserve">PENDON </t>
  </si>
  <si>
    <t>Mesas plásticas plegable de banquete de 
1,5 mtrs * 60 cm con 10 extensiones de 7 
minimo metros, armadas, vestidas y puesta en sitio</t>
  </si>
  <si>
    <t>Sillas plásticas blancas sin brazo</t>
  </si>
  <si>
    <t>Carpas completas blancas de 4 * 4 mtrs, 
con instalación</t>
  </si>
  <si>
    <t xml:space="preserve">Porción personal de croissan acompañado de jugo natural (incluye utencilios de entrega) </t>
  </si>
  <si>
    <t xml:space="preserve">Estación de agua y café para de toda la jornada en los dos (2) eventos, dirigidos a 60 participantes. </t>
  </si>
  <si>
    <t>Preparación y suministro de almuerzo a base de 250 gramos de proteina, ya sea, (carne/pollo/cerdo/pescado), acompañado de porción personal de arroz y como guarnición: ensalada con los ingredientes tomate, cebolla, lechuga, vinagreta; patacón y/o tajadas de platano - incluyendo bebida de fruta natural. (el servicio incluye platos, cubiertos y vasos).</t>
  </si>
  <si>
    <t>Elaboración y entrega de escarapelas marcadas con el nombre del evento, del asistente por asociación y logos del programa CampeSENA y SENA. El arte gráfico será entregado por el SENA al contratista. (incluye porta- escarapela y cordón)</t>
  </si>
  <si>
    <t>Suministro de sonido para ambiente abierto y/o cerrado, con capacidad de audio para 60 personas por evento (total de eventos: Dos (2); incluye insumos de conexión: como extensiones, computador y micrófono.</t>
  </si>
  <si>
    <t>Pendón principal del evento con estructura 
que soporte el aviso. Con dimension de 2 * 2 
mtrs con forma de arco ( el diseño será el 
entregado por la entidad) armado e instalado en sitio</t>
  </si>
  <si>
    <t>SERVID CO</t>
  </si>
  <si>
    <t>ESCALERAS</t>
  </si>
  <si>
    <t>GAVA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</si>
</sst>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(* #,##0.00_);_(* \(#,##0.00\);_(* &quot;-&quot;??_);_(@_)"/>
    <numFmt numFmtId="165" formatCode="_(* #,##0_);_(* \(#,##0\);_(* &quot;-&quot;??_);_(@_)"/>
    <numFmt numFmtId="166" formatCode="&quot;$&quot;#,##0.00"/>
    <numFmt numFmtId="167" formatCode="_-&quot;$&quot;\ * #,##0_-;\-&quot;$&quot;\ * #,##0_-;_-&quot;$&quot;\ * &quot;-&quot;??_-;_-@_-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8"/>
      <name val="Calibri"/>
      <family val="2"/>
      <scheme val="minor"/>
    </font>
    <font>
      <b/>
      <sz val="12"/>
      <name val="Arial"/>
      <family val="2"/>
    </font>
    <font>
      <b/>
      <sz val="12"/>
      <color theme="1"/>
      <name val="Arial"/>
      <family val="2"/>
    </font>
    <font>
      <b/>
      <sz val="20"/>
      <name val="Arial"/>
      <family val="2"/>
    </font>
    <font>
      <sz val="10"/>
      <color rgb="FF000000"/>
      <name val="Calibri"/>
      <family val="2"/>
      <scheme val="minor"/>
    </font>
    <font>
      <sz val="10"/>
      <color theme="1"/>
      <name val="Arial"/>
      <family val="2"/>
    </font>
    <font>
      <sz val="10"/>
      <color rgb="FF000000"/>
      <name val="Arial"/>
      <family val="2"/>
    </font>
    <font>
      <b/>
      <sz val="10"/>
      <color theme="1"/>
      <name val="Arial"/>
      <family val="2"/>
    </font>
    <font>
      <sz val="8"/>
      <color rgb="FF000000"/>
      <name val="Arial"/>
      <family val="2"/>
    </font>
    <font>
      <sz val="8"/>
      <color theme="1"/>
      <name val="Arial"/>
      <family val="2"/>
    </font>
    <font>
      <sz val="11"/>
      <color theme="0"/>
      <name val="Calibri"/>
      <family val="2"/>
      <scheme val="minor"/>
    </font>
    <font>
      <sz val="11"/>
      <color theme="1"/>
      <name val="Arial"/>
      <family val="2"/>
    </font>
    <font>
      <sz val="11"/>
      <name val="Arial"/>
      <family val="2"/>
    </font>
    <font>
      <sz val="11"/>
      <color rgb="FF00000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DDF8"/>
        <bgColor indexed="64"/>
      </patternFill>
    </fill>
    <fill>
      <patternFill patternType="solid">
        <fgColor theme="5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</borders>
  <cellStyleXfs count="9">
    <xf numFmtId="0" fontId="0" fillId="0" borderId="0"/>
    <xf numFmtId="43" fontId="1" fillId="0" borderId="0" applyFont="0" applyFill="0" applyBorder="0" applyAlignment="0" applyProtection="0"/>
    <xf numFmtId="0" fontId="2" fillId="0" borderId="0"/>
    <xf numFmtId="16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2" fillId="0" borderId="0"/>
    <xf numFmtId="0" fontId="16" fillId="8" borderId="0" applyNumberFormat="0" applyBorder="0" applyAlignment="0" applyProtection="0"/>
  </cellStyleXfs>
  <cellXfs count="113">
    <xf numFmtId="0" fontId="0" fillId="0" borderId="0" xfId="0"/>
    <xf numFmtId="0" fontId="7" fillId="2" borderId="1" xfId="2" applyFont="1" applyFill="1" applyBorder="1" applyAlignment="1">
      <alignment horizontal="center" vertical="center" wrapText="1"/>
    </xf>
    <xf numFmtId="0" fontId="7" fillId="2" borderId="15" xfId="2" applyFont="1" applyFill="1" applyBorder="1" applyAlignment="1">
      <alignment horizontal="center" vertical="center" wrapText="1"/>
    </xf>
    <xf numFmtId="0" fontId="7" fillId="2" borderId="0" xfId="2" applyFont="1" applyFill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8" fillId="3" borderId="2" xfId="0" applyFont="1" applyFill="1" applyBorder="1" applyAlignment="1">
      <alignment horizontal="center" vertical="center" wrapText="1"/>
    </xf>
    <xf numFmtId="167" fontId="11" fillId="2" borderId="7" xfId="4" applyNumberFormat="1" applyFont="1" applyFill="1" applyBorder="1" applyAlignment="1">
      <alignment vertical="center"/>
    </xf>
    <xf numFmtId="0" fontId="12" fillId="0" borderId="0" xfId="0" applyFont="1" applyAlignment="1">
      <alignment horizontal="center" vertical="center" wrapText="1"/>
    </xf>
    <xf numFmtId="164" fontId="11" fillId="3" borderId="7" xfId="3" applyFont="1" applyFill="1" applyBorder="1" applyAlignment="1">
      <alignment horizontal="center" vertical="center" wrapText="1"/>
    </xf>
    <xf numFmtId="164" fontId="2" fillId="0" borderId="7" xfId="3" applyFont="1" applyFill="1" applyBorder="1" applyAlignment="1">
      <alignment horizontal="center" vertical="center" wrapText="1"/>
    </xf>
    <xf numFmtId="43" fontId="2" fillId="7" borderId="7" xfId="0" applyNumberFormat="1" applyFont="1" applyFill="1" applyBorder="1" applyAlignment="1">
      <alignment horizontal="center" vertical="center" wrapText="1"/>
    </xf>
    <xf numFmtId="0" fontId="13" fillId="4" borderId="9" xfId="0" applyFont="1" applyFill="1" applyBorder="1" applyAlignment="1">
      <alignment vertical="center"/>
    </xf>
    <xf numFmtId="0" fontId="11" fillId="0" borderId="0" xfId="0" applyFont="1"/>
    <xf numFmtId="44" fontId="11" fillId="0" borderId="0" xfId="4" applyFont="1"/>
    <xf numFmtId="0" fontId="13" fillId="0" borderId="0" xfId="0" applyFont="1"/>
    <xf numFmtId="165" fontId="11" fillId="0" borderId="0" xfId="0" applyNumberFormat="1" applyFont="1"/>
    <xf numFmtId="0" fontId="19" fillId="0" borderId="7" xfId="0" applyFont="1" applyBorder="1" applyAlignment="1">
      <alignment vertical="center" wrapText="1"/>
    </xf>
    <xf numFmtId="0" fontId="17" fillId="0" borderId="7" xfId="0" applyFont="1" applyBorder="1" applyAlignment="1">
      <alignment horizontal="center" vertical="center"/>
    </xf>
    <xf numFmtId="0" fontId="17" fillId="0" borderId="7" xfId="0" applyFont="1" applyBorder="1" applyAlignment="1">
      <alignment horizontal="center"/>
    </xf>
    <xf numFmtId="0" fontId="3" fillId="2" borderId="4" xfId="2" applyFont="1" applyFill="1" applyBorder="1" applyAlignment="1">
      <alignment horizontal="center" vertical="center"/>
    </xf>
    <xf numFmtId="0" fontId="3" fillId="2" borderId="5" xfId="2" applyFont="1" applyFill="1" applyBorder="1" applyAlignment="1">
      <alignment horizontal="center" vertical="center"/>
    </xf>
    <xf numFmtId="0" fontId="3" fillId="2" borderId="6" xfId="2" applyFont="1" applyFill="1" applyBorder="1" applyAlignment="1">
      <alignment horizontal="center" vertical="center"/>
    </xf>
    <xf numFmtId="0" fontId="7" fillId="2" borderId="11" xfId="2" applyFont="1" applyFill="1" applyBorder="1" applyAlignment="1">
      <alignment horizontal="center" vertical="center" wrapText="1"/>
    </xf>
    <xf numFmtId="0" fontId="7" fillId="3" borderId="10" xfId="0" applyFont="1" applyFill="1" applyBorder="1" applyAlignment="1">
      <alignment horizontal="center" vertical="center" wrapText="1"/>
    </xf>
    <xf numFmtId="0" fontId="7" fillId="3" borderId="11" xfId="0" applyFont="1" applyFill="1" applyBorder="1" applyAlignment="1">
      <alignment horizontal="center" vertical="center" wrapText="1"/>
    </xf>
    <xf numFmtId="0" fontId="7" fillId="3" borderId="9" xfId="0" applyFont="1" applyFill="1" applyBorder="1" applyAlignment="1">
      <alignment horizontal="center" vertical="center" wrapText="1"/>
    </xf>
    <xf numFmtId="0" fontId="7" fillId="7" borderId="10" xfId="0" applyFont="1" applyFill="1" applyBorder="1" applyAlignment="1">
      <alignment horizontal="center" vertical="center"/>
    </xf>
    <xf numFmtId="0" fontId="7" fillId="7" borderId="11" xfId="0" applyFont="1" applyFill="1" applyBorder="1" applyAlignment="1">
      <alignment horizontal="center" vertical="center"/>
    </xf>
    <xf numFmtId="0" fontId="7" fillId="7" borderId="9" xfId="0" applyFont="1" applyFill="1" applyBorder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8" fillId="4" borderId="10" xfId="0" applyFont="1" applyFill="1" applyBorder="1" applyAlignment="1">
      <alignment horizontal="center" vertical="center"/>
    </xf>
    <xf numFmtId="0" fontId="8" fillId="4" borderId="11" xfId="0" applyFont="1" applyFill="1" applyBorder="1" applyAlignment="1">
      <alignment horizontal="center" vertical="center"/>
    </xf>
    <xf numFmtId="0" fontId="8" fillId="4" borderId="9" xfId="0" applyFont="1" applyFill="1" applyBorder="1" applyAlignment="1">
      <alignment horizontal="center" vertical="center"/>
    </xf>
    <xf numFmtId="0" fontId="7" fillId="6" borderId="10" xfId="0" applyFont="1" applyFill="1" applyBorder="1" applyAlignment="1">
      <alignment horizontal="center" vertical="center" wrapText="1"/>
    </xf>
    <xf numFmtId="0" fontId="7" fillId="6" borderId="11" xfId="0" applyFont="1" applyFill="1" applyBorder="1" applyAlignment="1">
      <alignment horizontal="center" vertical="center" wrapText="1"/>
    </xf>
    <xf numFmtId="0" fontId="7" fillId="2" borderId="16" xfId="2" applyFont="1" applyFill="1" applyBorder="1" applyAlignment="1">
      <alignment horizontal="center" vertical="center" wrapText="1"/>
    </xf>
    <xf numFmtId="0" fontId="7" fillId="2" borderId="0" xfId="2" applyFont="1" applyFill="1" applyBorder="1" applyAlignment="1">
      <alignment horizontal="center" vertical="center" wrapText="1"/>
    </xf>
    <xf numFmtId="165" fontId="7" fillId="2" borderId="15" xfId="1" applyNumberFormat="1" applyFont="1" applyFill="1" applyBorder="1" applyAlignment="1">
      <alignment horizontal="center" vertical="center" wrapText="1"/>
    </xf>
    <xf numFmtId="0" fontId="8" fillId="3" borderId="16" xfId="0" applyFont="1" applyFill="1" applyBorder="1" applyAlignment="1">
      <alignment horizontal="center" vertical="center" wrapText="1"/>
    </xf>
    <xf numFmtId="0" fontId="8" fillId="7" borderId="16" xfId="0" applyFont="1" applyFill="1" applyBorder="1" applyAlignment="1">
      <alignment horizontal="center" vertical="center" wrapText="1"/>
    </xf>
    <xf numFmtId="0" fontId="8" fillId="7" borderId="2" xfId="0" applyFont="1" applyFill="1" applyBorder="1" applyAlignment="1">
      <alignment horizontal="center" vertical="center" wrapText="1"/>
    </xf>
    <xf numFmtId="0" fontId="8" fillId="7" borderId="3" xfId="0" applyFont="1" applyFill="1" applyBorder="1" applyAlignment="1">
      <alignment horizontal="center" vertical="center" wrapText="1"/>
    </xf>
    <xf numFmtId="0" fontId="8" fillId="6" borderId="1" xfId="0" applyFont="1" applyFill="1" applyBorder="1" applyAlignment="1">
      <alignment horizontal="center" vertical="center" wrapText="1"/>
    </xf>
    <xf numFmtId="0" fontId="8" fillId="6" borderId="16" xfId="0" applyFont="1" applyFill="1" applyBorder="1" applyAlignment="1">
      <alignment horizontal="center" vertical="center" wrapText="1"/>
    </xf>
    <xf numFmtId="0" fontId="8" fillId="6" borderId="3" xfId="0" applyFont="1" applyFill="1" applyBorder="1" applyAlignment="1">
      <alignment horizontal="center" vertical="center" wrapText="1"/>
    </xf>
    <xf numFmtId="0" fontId="8" fillId="5" borderId="16" xfId="0" applyFont="1" applyFill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13" fillId="4" borderId="17" xfId="0" applyFont="1" applyFill="1" applyBorder="1" applyAlignment="1">
      <alignment vertical="center"/>
    </xf>
    <xf numFmtId="0" fontId="13" fillId="3" borderId="5" xfId="0" applyFont="1" applyFill="1" applyBorder="1" applyAlignment="1">
      <alignment vertical="center"/>
    </xf>
    <xf numFmtId="165" fontId="13" fillId="3" borderId="17" xfId="0" applyNumberFormat="1" applyFont="1" applyFill="1" applyBorder="1" applyAlignment="1">
      <alignment vertical="center"/>
    </xf>
    <xf numFmtId="43" fontId="13" fillId="4" borderId="5" xfId="0" applyNumberFormat="1" applyFont="1" applyFill="1" applyBorder="1" applyAlignment="1">
      <alignment vertical="center"/>
    </xf>
    <xf numFmtId="0" fontId="13" fillId="7" borderId="5" xfId="0" applyFont="1" applyFill="1" applyBorder="1" applyAlignment="1">
      <alignment vertical="center"/>
    </xf>
    <xf numFmtId="165" fontId="13" fillId="7" borderId="17" xfId="0" applyNumberFormat="1" applyFont="1" applyFill="1" applyBorder="1" applyAlignment="1">
      <alignment vertical="center"/>
    </xf>
    <xf numFmtId="0" fontId="13" fillId="4" borderId="5" xfId="0" applyFont="1" applyFill="1" applyBorder="1" applyAlignment="1">
      <alignment vertical="center"/>
    </xf>
    <xf numFmtId="0" fontId="13" fillId="6" borderId="5" xfId="0" applyFont="1" applyFill="1" applyBorder="1" applyAlignment="1">
      <alignment vertical="center"/>
    </xf>
    <xf numFmtId="165" fontId="13" fillId="6" borderId="17" xfId="0" applyNumberFormat="1" applyFont="1" applyFill="1" applyBorder="1" applyAlignment="1">
      <alignment vertical="center"/>
    </xf>
    <xf numFmtId="0" fontId="13" fillId="4" borderId="12" xfId="0" applyFont="1" applyFill="1" applyBorder="1" applyAlignment="1">
      <alignment horizontal="right" vertical="center"/>
    </xf>
    <xf numFmtId="165" fontId="13" fillId="4" borderId="12" xfId="0" applyNumberFormat="1" applyFont="1" applyFill="1" applyBorder="1" applyAlignment="1">
      <alignment vertical="center"/>
    </xf>
    <xf numFmtId="0" fontId="18" fillId="0" borderId="18" xfId="8" applyFont="1" applyFill="1" applyBorder="1" applyAlignment="1">
      <alignment horizontal="left" vertical="center" wrapText="1"/>
    </xf>
    <xf numFmtId="0" fontId="17" fillId="0" borderId="18" xfId="0" applyFont="1" applyBorder="1" applyAlignment="1">
      <alignment horizontal="center" vertical="center"/>
    </xf>
    <xf numFmtId="164" fontId="11" fillId="3" borderId="18" xfId="3" applyFont="1" applyFill="1" applyBorder="1" applyAlignment="1">
      <alignment horizontal="center" vertical="center" wrapText="1"/>
    </xf>
    <xf numFmtId="167" fontId="11" fillId="2" borderId="18" xfId="4" applyNumberFormat="1" applyFont="1" applyFill="1" applyBorder="1" applyAlignment="1">
      <alignment vertical="center"/>
    </xf>
    <xf numFmtId="164" fontId="2" fillId="0" borderId="18" xfId="3" applyFont="1" applyFill="1" applyBorder="1" applyAlignment="1">
      <alignment horizontal="center" vertical="center" wrapText="1"/>
    </xf>
    <xf numFmtId="43" fontId="2" fillId="7" borderId="18" xfId="0" applyNumberFormat="1" applyFont="1" applyFill="1" applyBorder="1" applyAlignment="1">
      <alignment horizontal="center" vertical="center" wrapText="1"/>
    </xf>
    <xf numFmtId="43" fontId="2" fillId="6" borderId="18" xfId="0" applyNumberFormat="1" applyFont="1" applyFill="1" applyBorder="1" applyAlignment="1">
      <alignment horizontal="center" vertical="center" wrapText="1"/>
    </xf>
    <xf numFmtId="164" fontId="13" fillId="0" borderId="13" xfId="3" applyFont="1" applyFill="1" applyBorder="1" applyAlignment="1">
      <alignment horizontal="center" vertical="center" wrapText="1"/>
    </xf>
    <xf numFmtId="0" fontId="19" fillId="0" borderId="19" xfId="0" applyFont="1" applyBorder="1" applyAlignment="1">
      <alignment vertical="center" wrapText="1"/>
    </xf>
    <xf numFmtId="0" fontId="17" fillId="0" borderId="19" xfId="0" applyFont="1" applyBorder="1" applyAlignment="1">
      <alignment horizontal="center" vertical="center"/>
    </xf>
    <xf numFmtId="164" fontId="11" fillId="3" borderId="19" xfId="3" applyFont="1" applyFill="1" applyBorder="1" applyAlignment="1">
      <alignment horizontal="center" vertical="center" wrapText="1"/>
    </xf>
    <xf numFmtId="167" fontId="11" fillId="2" borderId="19" xfId="4" applyNumberFormat="1" applyFont="1" applyFill="1" applyBorder="1" applyAlignment="1">
      <alignment vertical="center"/>
    </xf>
    <xf numFmtId="164" fontId="2" fillId="0" borderId="19" xfId="3" applyFont="1" applyFill="1" applyBorder="1" applyAlignment="1">
      <alignment horizontal="center" vertical="center" wrapText="1"/>
    </xf>
    <xf numFmtId="43" fontId="2" fillId="7" borderId="19" xfId="0" applyNumberFormat="1" applyFont="1" applyFill="1" applyBorder="1" applyAlignment="1">
      <alignment horizontal="center" vertical="center" wrapText="1"/>
    </xf>
    <xf numFmtId="43" fontId="2" fillId="6" borderId="7" xfId="0" applyNumberFormat="1" applyFont="1" applyFill="1" applyBorder="1" applyAlignment="1">
      <alignment horizontal="center" vertical="center" wrapText="1"/>
    </xf>
    <xf numFmtId="164" fontId="13" fillId="0" borderId="7" xfId="3" applyFont="1" applyFill="1" applyBorder="1" applyAlignment="1">
      <alignment horizontal="center" vertical="center" wrapText="1"/>
    </xf>
    <xf numFmtId="0" fontId="15" fillId="0" borderId="7" xfId="0" applyFont="1" applyBorder="1" applyAlignment="1">
      <alignment horizontal="center" vertical="center"/>
    </xf>
    <xf numFmtId="166" fontId="2" fillId="0" borderId="7" xfId="0" applyNumberFormat="1" applyFont="1" applyBorder="1" applyAlignment="1">
      <alignment vertical="center"/>
    </xf>
    <xf numFmtId="0" fontId="15" fillId="0" borderId="7" xfId="0" applyFont="1" applyBorder="1" applyAlignment="1">
      <alignment horizontal="center" vertical="center" wrapText="1"/>
    </xf>
    <xf numFmtId="0" fontId="15" fillId="0" borderId="18" xfId="0" applyFont="1" applyBorder="1" applyAlignment="1">
      <alignment horizontal="center" vertical="center"/>
    </xf>
    <xf numFmtId="166" fontId="2" fillId="0" borderId="18" xfId="0" applyNumberFormat="1" applyFont="1" applyBorder="1" applyAlignment="1">
      <alignment vertical="center"/>
    </xf>
    <xf numFmtId="164" fontId="13" fillId="0" borderId="18" xfId="3" applyFont="1" applyFill="1" applyBorder="1" applyAlignment="1">
      <alignment horizontal="center" vertical="center" wrapText="1"/>
    </xf>
    <xf numFmtId="164" fontId="13" fillId="0" borderId="8" xfId="3" applyFont="1" applyFill="1" applyBorder="1" applyAlignment="1">
      <alignment horizontal="center" vertical="center" wrapText="1"/>
    </xf>
    <xf numFmtId="0" fontId="15" fillId="0" borderId="19" xfId="0" applyFont="1" applyBorder="1" applyAlignment="1">
      <alignment horizontal="center" vertical="center"/>
    </xf>
    <xf numFmtId="166" fontId="2" fillId="0" borderId="19" xfId="0" applyNumberFormat="1" applyFont="1" applyBorder="1" applyAlignment="1">
      <alignment vertical="center"/>
    </xf>
    <xf numFmtId="43" fontId="2" fillId="6" borderId="19" xfId="0" applyNumberFormat="1" applyFont="1" applyFill="1" applyBorder="1" applyAlignment="1">
      <alignment horizontal="center" vertical="center" wrapText="1"/>
    </xf>
    <xf numFmtId="164" fontId="13" fillId="0" borderId="19" xfId="3" applyFont="1" applyFill="1" applyBorder="1" applyAlignment="1">
      <alignment horizontal="center" vertical="center" wrapText="1"/>
    </xf>
    <xf numFmtId="164" fontId="13" fillId="0" borderId="20" xfId="3" applyFont="1" applyFill="1" applyBorder="1" applyAlignment="1">
      <alignment horizontal="center" vertical="center" wrapText="1"/>
    </xf>
    <xf numFmtId="0" fontId="9" fillId="2" borderId="1" xfId="2" applyFont="1" applyFill="1" applyBorder="1" applyAlignment="1">
      <alignment horizontal="center" vertical="center"/>
    </xf>
    <xf numFmtId="0" fontId="3" fillId="2" borderId="2" xfId="2" applyFont="1" applyFill="1" applyBorder="1" applyAlignment="1">
      <alignment horizontal="center" vertical="center"/>
    </xf>
    <xf numFmtId="0" fontId="3" fillId="2" borderId="3" xfId="2" applyFont="1" applyFill="1" applyBorder="1" applyAlignment="1">
      <alignment horizontal="center" vertical="center"/>
    </xf>
    <xf numFmtId="0" fontId="3" fillId="2" borderId="0" xfId="2" applyFont="1" applyFill="1" applyBorder="1" applyAlignment="1">
      <alignment horizontal="center" vertical="center"/>
    </xf>
    <xf numFmtId="0" fontId="3" fillId="2" borderId="23" xfId="2" applyFont="1" applyFill="1" applyBorder="1" applyAlignment="1">
      <alignment horizontal="center" vertical="center"/>
    </xf>
    <xf numFmtId="0" fontId="3" fillId="2" borderId="17" xfId="2" applyFont="1" applyFill="1" applyBorder="1" applyAlignment="1">
      <alignment horizontal="center" vertical="center"/>
    </xf>
    <xf numFmtId="164" fontId="11" fillId="0" borderId="18" xfId="3" applyFont="1" applyFill="1" applyBorder="1" applyAlignment="1">
      <alignment horizontal="center" vertical="center" wrapText="1"/>
    </xf>
    <xf numFmtId="164" fontId="11" fillId="0" borderId="7" xfId="3" applyFont="1" applyFill="1" applyBorder="1" applyAlignment="1">
      <alignment horizontal="center" vertical="center" wrapText="1"/>
    </xf>
    <xf numFmtId="164" fontId="11" fillId="0" borderId="19" xfId="3" applyFont="1" applyFill="1" applyBorder="1" applyAlignment="1">
      <alignment horizontal="center" vertical="center" wrapText="1"/>
    </xf>
    <xf numFmtId="165" fontId="11" fillId="0" borderId="18" xfId="0" applyNumberFormat="1" applyFont="1" applyBorder="1" applyAlignment="1">
      <alignment horizontal="center" vertical="center" wrapText="1"/>
    </xf>
    <xf numFmtId="165" fontId="2" fillId="0" borderId="18" xfId="0" applyNumberFormat="1" applyFont="1" applyBorder="1" applyAlignment="1">
      <alignment horizontal="center" vertical="center" wrapText="1"/>
    </xf>
    <xf numFmtId="165" fontId="11" fillId="0" borderId="7" xfId="0" applyNumberFormat="1" applyFont="1" applyBorder="1" applyAlignment="1">
      <alignment horizontal="center" vertical="center" wrapText="1"/>
    </xf>
    <xf numFmtId="165" fontId="2" fillId="0" borderId="7" xfId="0" applyNumberFormat="1" applyFont="1" applyBorder="1" applyAlignment="1">
      <alignment horizontal="center" vertical="center" wrapText="1"/>
    </xf>
    <xf numFmtId="165" fontId="11" fillId="0" borderId="19" xfId="0" applyNumberFormat="1" applyFont="1" applyBorder="1" applyAlignment="1">
      <alignment horizontal="center" vertical="center" wrapText="1"/>
    </xf>
    <xf numFmtId="165" fontId="2" fillId="0" borderId="19" xfId="0" applyNumberFormat="1" applyFont="1" applyBorder="1" applyAlignment="1">
      <alignment horizontal="center" vertical="center" wrapText="1"/>
    </xf>
    <xf numFmtId="164" fontId="13" fillId="4" borderId="10" xfId="0" applyNumberFormat="1" applyFont="1" applyFill="1" applyBorder="1" applyAlignment="1">
      <alignment vertical="center"/>
    </xf>
    <xf numFmtId="0" fontId="14" fillId="0" borderId="14" xfId="0" applyFont="1" applyBorder="1" applyAlignment="1">
      <alignment horizontal="center" vertical="center"/>
    </xf>
    <xf numFmtId="0" fontId="17" fillId="0" borderId="18" xfId="0" applyFont="1" applyBorder="1" applyAlignment="1">
      <alignment horizontal="center" vertical="center" wrapText="1"/>
    </xf>
    <xf numFmtId="0" fontId="14" fillId="0" borderId="21" xfId="0" applyFont="1" applyBorder="1" applyAlignment="1">
      <alignment horizontal="center" vertical="center"/>
    </xf>
    <xf numFmtId="0" fontId="17" fillId="0" borderId="7" xfId="0" applyFont="1" applyBorder="1" applyAlignment="1">
      <alignment horizontal="center" vertical="center" wrapText="1"/>
    </xf>
    <xf numFmtId="0" fontId="14" fillId="0" borderId="22" xfId="0" applyFont="1" applyBorder="1" applyAlignment="1">
      <alignment horizontal="center" vertical="center"/>
    </xf>
    <xf numFmtId="0" fontId="17" fillId="0" borderId="19" xfId="0" applyFont="1" applyBorder="1" applyAlignment="1">
      <alignment horizontal="center" vertical="center" wrapText="1"/>
    </xf>
    <xf numFmtId="0" fontId="11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9">
    <cellStyle name="Énfasis2" xfId="8" builtinId="33"/>
    <cellStyle name="Millares" xfId="1" builtinId="3"/>
    <cellStyle name="Millares 5" xfId="3" xr:uid="{00000000-0005-0000-0000-000001000000}"/>
    <cellStyle name="Moneda" xfId="4" builtinId="4"/>
    <cellStyle name="Moneda 2" xfId="6" xr:uid="{36367579-7B2D-4E50-8999-74A06D89F1E5}"/>
    <cellStyle name="Normal" xfId="0" builtinId="0"/>
    <cellStyle name="Normal 2" xfId="2" xr:uid="{00000000-0005-0000-0000-000004000000}"/>
    <cellStyle name="Normal 6" xfId="7" xr:uid="{B6CC2DB7-C4DA-4056-961A-AD958C6CC9A7}"/>
    <cellStyle name="Normal 7" xfId="5" xr:uid="{2A3FE158-5495-499C-927F-9DC0D1D809DC}"/>
  </cellStyles>
  <dxfs count="0"/>
  <tableStyles count="0" defaultTableStyle="TableStyleMedium2" defaultPivotStyle="PivotStyleLight16"/>
  <colors>
    <mruColors>
      <color rgb="FFFFDDF8"/>
      <color rgb="FFDFEDE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733425</xdr:colOff>
          <xdr:row>0</xdr:row>
          <xdr:rowOff>38100</xdr:rowOff>
        </xdr:from>
        <xdr:to>
          <xdr:col>1</xdr:col>
          <xdr:colOff>1609725</xdr:colOff>
          <xdr:row>4</xdr:row>
          <xdr:rowOff>47625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00CC99"/>
                  </a:solidFill>
                </a14:hiddenFill>
              </a:ext>
            </a:extLst>
          </xdr:spPr>
        </xdr:sp>
        <xdr:clientData/>
      </xdr:twoCellAnchor>
    </mc:Choice>
    <mc:Fallback/>
  </mc:AlternateContent>
  <xdr:twoCellAnchor editAs="oneCell">
    <xdr:from>
      <xdr:col>6</xdr:col>
      <xdr:colOff>0</xdr:colOff>
      <xdr:row>16</xdr:row>
      <xdr:rowOff>0</xdr:rowOff>
    </xdr:from>
    <xdr:to>
      <xdr:col>6</xdr:col>
      <xdr:colOff>304800</xdr:colOff>
      <xdr:row>17</xdr:row>
      <xdr:rowOff>91902</xdr:rowOff>
    </xdr:to>
    <xdr:sp macro="" textlink="">
      <xdr:nvSpPr>
        <xdr:cNvPr id="3" name="AutoShape 36" descr="Resultado de imagen para inmovilizador de cabeza para camilla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Aspect="1" noChangeArrowheads="1"/>
        </xdr:cNvSpPr>
      </xdr:nvSpPr>
      <xdr:spPr bwMode="auto">
        <a:xfrm>
          <a:off x="7886700" y="39319200"/>
          <a:ext cx="304800" cy="28484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16</xdr:row>
      <xdr:rowOff>0</xdr:rowOff>
    </xdr:from>
    <xdr:to>
      <xdr:col>7</xdr:col>
      <xdr:colOff>304800</xdr:colOff>
      <xdr:row>17</xdr:row>
      <xdr:rowOff>91902</xdr:rowOff>
    </xdr:to>
    <xdr:sp macro="" textlink="">
      <xdr:nvSpPr>
        <xdr:cNvPr id="4" name="AutoShape 37" descr="Resultado de imagen para inmovilizador de cabeza para camilla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Aspect="1" noChangeArrowheads="1"/>
        </xdr:cNvSpPr>
      </xdr:nvSpPr>
      <xdr:spPr bwMode="auto">
        <a:xfrm>
          <a:off x="7886700" y="39319200"/>
          <a:ext cx="304800" cy="28484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</xdr:col>
      <xdr:colOff>0</xdr:colOff>
      <xdr:row>16</xdr:row>
      <xdr:rowOff>0</xdr:rowOff>
    </xdr:from>
    <xdr:to>
      <xdr:col>6</xdr:col>
      <xdr:colOff>304800</xdr:colOff>
      <xdr:row>17</xdr:row>
      <xdr:rowOff>88540</xdr:rowOff>
    </xdr:to>
    <xdr:sp macro="" textlink="">
      <xdr:nvSpPr>
        <xdr:cNvPr id="5" name="AutoShape 29" descr="Resultado de imagen para KIT DE RESCATE EN ALTURAS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7886700" y="39319200"/>
          <a:ext cx="304800" cy="28148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16</xdr:row>
      <xdr:rowOff>0</xdr:rowOff>
    </xdr:from>
    <xdr:to>
      <xdr:col>7</xdr:col>
      <xdr:colOff>304800</xdr:colOff>
      <xdr:row>17</xdr:row>
      <xdr:rowOff>88540</xdr:rowOff>
    </xdr:to>
    <xdr:sp macro="" textlink="">
      <xdr:nvSpPr>
        <xdr:cNvPr id="6" name="AutoShape 31" descr="Resultado de imagen para KIT DE RESCATE EN ALTURAS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 noChangeAspect="1" noChangeArrowheads="1"/>
        </xdr:cNvSpPr>
      </xdr:nvSpPr>
      <xdr:spPr bwMode="auto">
        <a:xfrm>
          <a:off x="7886700" y="39319200"/>
          <a:ext cx="304800" cy="28148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304800</xdr:colOff>
      <xdr:row>43</xdr:row>
      <xdr:rowOff>52261</xdr:rowOff>
    </xdr:to>
    <xdr:sp macro="" textlink="">
      <xdr:nvSpPr>
        <xdr:cNvPr id="7" name="AutoShape 2" descr="Imagen 1 de 4 de Molinos De Martillos O Pulverizadores En Hierro O Acero Inox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5676900" y="188087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0</xdr:colOff>
      <xdr:row>16</xdr:row>
      <xdr:rowOff>0</xdr:rowOff>
    </xdr:from>
    <xdr:to>
      <xdr:col>4</xdr:col>
      <xdr:colOff>300038</xdr:colOff>
      <xdr:row>43</xdr:row>
      <xdr:rowOff>52261</xdr:rowOff>
    </xdr:to>
    <xdr:sp macro="" textlink="">
      <xdr:nvSpPr>
        <xdr:cNvPr id="8" name="AutoShape 5" descr="Imagen 1 de 4 de Molinos De Martillos O Pulverizadores En Hierro O Acero Inox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6737350" y="188087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0</xdr:colOff>
      <xdr:row>16</xdr:row>
      <xdr:rowOff>0</xdr:rowOff>
    </xdr:from>
    <xdr:to>
      <xdr:col>4</xdr:col>
      <xdr:colOff>300038</xdr:colOff>
      <xdr:row>31</xdr:row>
      <xdr:rowOff>137634</xdr:rowOff>
    </xdr:to>
    <xdr:sp macro="" textlink="">
      <xdr:nvSpPr>
        <xdr:cNvPr id="9" name="AutoShape 9" descr="Imagen 1 de 2 de Bota Pantanera Caucho Pvc Bata Agricola Impermeable Suelacol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6737350" y="34074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</xdr:col>
      <xdr:colOff>0</xdr:colOff>
      <xdr:row>16</xdr:row>
      <xdr:rowOff>0</xdr:rowOff>
    </xdr:from>
    <xdr:to>
      <xdr:col>6</xdr:col>
      <xdr:colOff>304800</xdr:colOff>
      <xdr:row>17</xdr:row>
      <xdr:rowOff>129266</xdr:rowOff>
    </xdr:to>
    <xdr:sp macro="" textlink="">
      <xdr:nvSpPr>
        <xdr:cNvPr id="10" name="AutoShape 36" descr="Resultado de imagen para inmovilizador de cabeza para camilla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11791950" y="208883250"/>
          <a:ext cx="304800" cy="31341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</xdr:col>
      <xdr:colOff>0</xdr:colOff>
      <xdr:row>16</xdr:row>
      <xdr:rowOff>0</xdr:rowOff>
    </xdr:from>
    <xdr:to>
      <xdr:col>6</xdr:col>
      <xdr:colOff>304800</xdr:colOff>
      <xdr:row>17</xdr:row>
      <xdr:rowOff>125904</xdr:rowOff>
    </xdr:to>
    <xdr:sp macro="" textlink="">
      <xdr:nvSpPr>
        <xdr:cNvPr id="12" name="AutoShape 29" descr="Resultado de imagen para KIT DE RESCATE EN ALTURAS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11791950" y="208883250"/>
          <a:ext cx="304800" cy="310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6</xdr:col>
      <xdr:colOff>0</xdr:colOff>
      <xdr:row>16</xdr:row>
      <xdr:rowOff>0</xdr:rowOff>
    </xdr:from>
    <xdr:ext cx="304800" cy="300263"/>
    <xdr:sp macro="" textlink="">
      <xdr:nvSpPr>
        <xdr:cNvPr id="2" name="AutoShape 36" descr="Resultado de imagen para inmovilizador de cabeza para camilla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Aspect="1" noChangeArrowheads="1"/>
        </xdr:cNvSpPr>
      </xdr:nvSpPr>
      <xdr:spPr bwMode="auto">
        <a:xfrm>
          <a:off x="10491107" y="123008571"/>
          <a:ext cx="304800" cy="30026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296901"/>
    <xdr:sp macro="" textlink="">
      <xdr:nvSpPr>
        <xdr:cNvPr id="11" name="AutoShape 29" descr="Resultado de imagen para KIT DE RESCATE EN ALTURAS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10491107" y="123008571"/>
          <a:ext cx="304800" cy="2969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6</xdr:col>
      <xdr:colOff>0</xdr:colOff>
      <xdr:row>16</xdr:row>
      <xdr:rowOff>0</xdr:rowOff>
    </xdr:from>
    <xdr:to>
      <xdr:col>6</xdr:col>
      <xdr:colOff>299442</xdr:colOff>
      <xdr:row>17</xdr:row>
      <xdr:rowOff>91901</xdr:rowOff>
    </xdr:to>
    <xdr:sp macro="" textlink="">
      <xdr:nvSpPr>
        <xdr:cNvPr id="13" name="AutoShape 36" descr="Resultado de imagen para inmovilizador de cabeza para camilla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10668000" y="19345275"/>
          <a:ext cx="299442" cy="30145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16</xdr:row>
      <xdr:rowOff>0</xdr:rowOff>
    </xdr:from>
    <xdr:to>
      <xdr:col>7</xdr:col>
      <xdr:colOff>304800</xdr:colOff>
      <xdr:row>17</xdr:row>
      <xdr:rowOff>91901</xdr:rowOff>
    </xdr:to>
    <xdr:sp macro="" textlink="">
      <xdr:nvSpPr>
        <xdr:cNvPr id="14" name="AutoShape 37" descr="Resultado de imagen para inmovilizador de cabeza para camilla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10677525" y="19345275"/>
          <a:ext cx="304800" cy="30145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</xdr:col>
      <xdr:colOff>0</xdr:colOff>
      <xdr:row>16</xdr:row>
      <xdr:rowOff>0</xdr:rowOff>
    </xdr:from>
    <xdr:to>
      <xdr:col>6</xdr:col>
      <xdr:colOff>299442</xdr:colOff>
      <xdr:row>17</xdr:row>
      <xdr:rowOff>88539</xdr:rowOff>
    </xdr:to>
    <xdr:sp macro="" textlink="">
      <xdr:nvSpPr>
        <xdr:cNvPr id="15" name="AutoShape 29" descr="Resultado de imagen para KIT DE RESCATE EN ALTURAS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10668000" y="19345275"/>
          <a:ext cx="299442" cy="29809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16</xdr:row>
      <xdr:rowOff>0</xdr:rowOff>
    </xdr:from>
    <xdr:to>
      <xdr:col>7</xdr:col>
      <xdr:colOff>304800</xdr:colOff>
      <xdr:row>17</xdr:row>
      <xdr:rowOff>88539</xdr:rowOff>
    </xdr:to>
    <xdr:sp macro="" textlink="">
      <xdr:nvSpPr>
        <xdr:cNvPr id="16" name="AutoShape 31" descr="Resultado de imagen para KIT DE RESCATE EN ALTURAS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10677525" y="19345275"/>
          <a:ext cx="304800" cy="29809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</xdr:col>
      <xdr:colOff>0</xdr:colOff>
      <xdr:row>16</xdr:row>
      <xdr:rowOff>0</xdr:rowOff>
    </xdr:from>
    <xdr:to>
      <xdr:col>6</xdr:col>
      <xdr:colOff>299442</xdr:colOff>
      <xdr:row>17</xdr:row>
      <xdr:rowOff>129265</xdr:rowOff>
    </xdr:to>
    <xdr:sp macro="" textlink="">
      <xdr:nvSpPr>
        <xdr:cNvPr id="17" name="AutoShape 36" descr="Resultado de imagen para inmovilizador de cabeza para camilla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10668000" y="19345275"/>
          <a:ext cx="299442" cy="33881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</xdr:col>
      <xdr:colOff>0</xdr:colOff>
      <xdr:row>16</xdr:row>
      <xdr:rowOff>0</xdr:rowOff>
    </xdr:from>
    <xdr:to>
      <xdr:col>6</xdr:col>
      <xdr:colOff>299442</xdr:colOff>
      <xdr:row>17</xdr:row>
      <xdr:rowOff>125903</xdr:rowOff>
    </xdr:to>
    <xdr:sp macro="" textlink="">
      <xdr:nvSpPr>
        <xdr:cNvPr id="18" name="AutoShape 29" descr="Resultado de imagen para KIT DE RESCATE EN ALTURAS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10668000" y="19345275"/>
          <a:ext cx="299442" cy="3354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6</xdr:col>
      <xdr:colOff>0</xdr:colOff>
      <xdr:row>16</xdr:row>
      <xdr:rowOff>0</xdr:rowOff>
    </xdr:from>
    <xdr:ext cx="304800" cy="300263"/>
    <xdr:sp macro="" textlink="">
      <xdr:nvSpPr>
        <xdr:cNvPr id="19" name="AutoShape 36" descr="Resultado de imagen para inmovilizador de cabeza para camilla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10668000" y="19345275"/>
          <a:ext cx="304800" cy="30026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16</xdr:row>
      <xdr:rowOff>0</xdr:rowOff>
    </xdr:from>
    <xdr:ext cx="304800" cy="296901"/>
    <xdr:sp macro="" textlink="">
      <xdr:nvSpPr>
        <xdr:cNvPr id="20" name="AutoShape 29" descr="Resultado de imagen para KIT DE RESCATE EN ALTURAS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10668000" y="19345275"/>
          <a:ext cx="304800" cy="2969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16</xdr:row>
      <xdr:rowOff>0</xdr:rowOff>
    </xdr:from>
    <xdr:ext cx="304800" cy="300263"/>
    <xdr:sp macro="" textlink="">
      <xdr:nvSpPr>
        <xdr:cNvPr id="21" name="AutoShape 37" descr="Resultado de imagen para inmovilizador de cabeza para camilla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11846719" y="39603164"/>
          <a:ext cx="304800" cy="30026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16</xdr:row>
      <xdr:rowOff>0</xdr:rowOff>
    </xdr:from>
    <xdr:ext cx="304800" cy="296901"/>
    <xdr:sp macro="" textlink="">
      <xdr:nvSpPr>
        <xdr:cNvPr id="22" name="AutoShape 31" descr="Resultado de imagen para KIT DE RESCATE EN ALTURAS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11846719" y="39603164"/>
          <a:ext cx="304800" cy="2969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16</xdr:row>
      <xdr:rowOff>0</xdr:rowOff>
    </xdr:from>
    <xdr:ext cx="304800" cy="300262"/>
    <xdr:sp macro="" textlink="">
      <xdr:nvSpPr>
        <xdr:cNvPr id="23" name="AutoShape 37" descr="Resultado de imagen para inmovilizador de cabeza para camilla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11846719" y="39603164"/>
          <a:ext cx="304800" cy="30026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16</xdr:row>
      <xdr:rowOff>0</xdr:rowOff>
    </xdr:from>
    <xdr:ext cx="304800" cy="296900"/>
    <xdr:sp macro="" textlink="">
      <xdr:nvSpPr>
        <xdr:cNvPr id="24" name="AutoShape 31" descr="Resultado de imagen para KIT DE RESCATE EN ALTURAS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11846719" y="39603164"/>
          <a:ext cx="304800" cy="296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image" Target="../media/image1.emf"/><Relationship Id="rId4" Type="http://schemas.openxmlformats.org/officeDocument/2006/relationships/oleObject" Target="../embeddings/oleObject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57"/>
  <sheetViews>
    <sheetView tabSelected="1" zoomScale="80" zoomScaleNormal="80" workbookViewId="0">
      <selection activeCell="D12" sqref="D12"/>
    </sheetView>
  </sheetViews>
  <sheetFormatPr baseColWidth="10" defaultRowHeight="15" x14ac:dyDescent="0.25"/>
  <cols>
    <col min="1" max="1" width="7.5703125" style="112" customWidth="1"/>
    <col min="2" max="2" width="35.7109375" style="112" customWidth="1"/>
    <col min="3" max="3" width="52.42578125" bestFit="1" customWidth="1"/>
    <col min="4" max="4" width="14.42578125" customWidth="1"/>
    <col min="5" max="5" width="13.85546875" customWidth="1"/>
    <col min="6" max="6" width="16" bestFit="1" customWidth="1"/>
    <col min="7" max="7" width="12.7109375" bestFit="1" customWidth="1"/>
    <col min="8" max="8" width="13.85546875" bestFit="1" customWidth="1"/>
    <col min="9" max="9" width="14.42578125" bestFit="1" customWidth="1"/>
    <col min="10" max="10" width="16" bestFit="1" customWidth="1"/>
    <col min="11" max="11" width="12.7109375" bestFit="1" customWidth="1"/>
    <col min="12" max="13" width="14.42578125" bestFit="1" customWidth="1"/>
    <col min="14" max="14" width="14.5703125" bestFit="1" customWidth="1"/>
    <col min="15" max="15" width="16.42578125" bestFit="1" customWidth="1"/>
    <col min="16" max="16" width="18.42578125" bestFit="1" customWidth="1"/>
    <col min="17" max="17" width="20.140625" bestFit="1" customWidth="1"/>
    <col min="18" max="19" width="18.7109375" bestFit="1" customWidth="1"/>
    <col min="20" max="20" width="19.85546875" bestFit="1" customWidth="1"/>
  </cols>
  <sheetData>
    <row r="1" spans="1:20" x14ac:dyDescent="0.25">
      <c r="A1" s="89" t="s">
        <v>0</v>
      </c>
      <c r="B1" s="90"/>
      <c r="C1" s="90"/>
      <c r="D1" s="90"/>
      <c r="E1" s="90"/>
      <c r="F1" s="90"/>
      <c r="G1" s="90"/>
      <c r="H1" s="90"/>
      <c r="I1" s="90"/>
      <c r="J1" s="90"/>
      <c r="K1" s="90"/>
      <c r="L1" s="90"/>
      <c r="M1" s="90"/>
      <c r="N1" s="90"/>
      <c r="O1" s="90"/>
      <c r="P1" s="90"/>
      <c r="Q1" s="91"/>
    </row>
    <row r="2" spans="1:20" x14ac:dyDescent="0.25">
      <c r="A2" s="20"/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2"/>
      <c r="P2" s="92"/>
      <c r="Q2" s="93"/>
    </row>
    <row r="3" spans="1:20" x14ac:dyDescent="0.25">
      <c r="A3" s="20"/>
      <c r="B3" s="92"/>
      <c r="C3" s="92"/>
      <c r="D3" s="92"/>
      <c r="E3" s="92"/>
      <c r="F3" s="92"/>
      <c r="G3" s="92"/>
      <c r="H3" s="92"/>
      <c r="I3" s="92"/>
      <c r="J3" s="92"/>
      <c r="K3" s="92"/>
      <c r="L3" s="92"/>
      <c r="M3" s="92"/>
      <c r="N3" s="92"/>
      <c r="O3" s="92"/>
      <c r="P3" s="92"/>
      <c r="Q3" s="93"/>
    </row>
    <row r="4" spans="1:20" x14ac:dyDescent="0.25">
      <c r="A4" s="20"/>
      <c r="B4" s="92"/>
      <c r="C4" s="92"/>
      <c r="D4" s="92"/>
      <c r="E4" s="92"/>
      <c r="F4" s="92"/>
      <c r="G4" s="92"/>
      <c r="H4" s="92"/>
      <c r="I4" s="92"/>
      <c r="J4" s="92"/>
      <c r="K4" s="92"/>
      <c r="L4" s="92"/>
      <c r="M4" s="92"/>
      <c r="N4" s="92"/>
      <c r="O4" s="92"/>
      <c r="P4" s="92"/>
      <c r="Q4" s="93"/>
    </row>
    <row r="5" spans="1:20" ht="15.75" thickBot="1" x14ac:dyDescent="0.3">
      <c r="A5" s="21"/>
      <c r="B5" s="22"/>
      <c r="C5" s="22"/>
      <c r="D5" s="22"/>
      <c r="E5" s="22"/>
      <c r="F5" s="22"/>
      <c r="G5" s="22"/>
      <c r="H5" s="22"/>
      <c r="I5" s="22"/>
      <c r="J5" s="22"/>
      <c r="K5" s="22"/>
      <c r="L5" s="22"/>
      <c r="M5" s="22"/>
      <c r="N5" s="22"/>
      <c r="O5" s="22"/>
      <c r="P5" s="22"/>
      <c r="Q5" s="94"/>
    </row>
    <row r="6" spans="1:20" ht="15" customHeight="1" thickBot="1" x14ac:dyDescent="0.3">
      <c r="A6" s="1"/>
      <c r="B6" s="23" t="s">
        <v>1</v>
      </c>
      <c r="C6" s="23"/>
      <c r="D6" s="23"/>
      <c r="E6" s="23"/>
      <c r="F6" s="24" t="s">
        <v>35</v>
      </c>
      <c r="G6" s="25"/>
      <c r="H6" s="25"/>
      <c r="I6" s="26"/>
      <c r="J6" s="27" t="s">
        <v>36</v>
      </c>
      <c r="K6" s="28"/>
      <c r="L6" s="28"/>
      <c r="M6" s="29"/>
      <c r="N6" s="35" t="s">
        <v>37</v>
      </c>
      <c r="O6" s="36"/>
      <c r="P6" s="36"/>
      <c r="Q6" s="36"/>
      <c r="R6" s="32" t="s">
        <v>2</v>
      </c>
      <c r="S6" s="33"/>
      <c r="T6" s="34"/>
    </row>
    <row r="7" spans="1:20" ht="85.5" customHeight="1" thickBot="1" x14ac:dyDescent="0.3">
      <c r="A7" s="1" t="s">
        <v>3</v>
      </c>
      <c r="B7" s="37" t="s">
        <v>4</v>
      </c>
      <c r="C7" s="38" t="s">
        <v>5</v>
      </c>
      <c r="D7" s="2" t="s">
        <v>6</v>
      </c>
      <c r="E7" s="39" t="s">
        <v>7</v>
      </c>
      <c r="F7" s="6" t="s">
        <v>8</v>
      </c>
      <c r="G7" s="40" t="s">
        <v>9</v>
      </c>
      <c r="H7" s="40" t="s">
        <v>10</v>
      </c>
      <c r="I7" s="40" t="s">
        <v>11</v>
      </c>
      <c r="J7" s="41" t="s">
        <v>8</v>
      </c>
      <c r="K7" s="42" t="s">
        <v>9</v>
      </c>
      <c r="L7" s="41" t="s">
        <v>10</v>
      </c>
      <c r="M7" s="43" t="s">
        <v>11</v>
      </c>
      <c r="N7" s="44" t="s">
        <v>8</v>
      </c>
      <c r="O7" s="45" t="s">
        <v>9</v>
      </c>
      <c r="P7" s="45" t="s">
        <v>10</v>
      </c>
      <c r="Q7" s="46" t="s">
        <v>11</v>
      </c>
      <c r="R7" s="47" t="s">
        <v>12</v>
      </c>
      <c r="S7" s="48" t="s">
        <v>13</v>
      </c>
      <c r="T7" s="49" t="s">
        <v>14</v>
      </c>
    </row>
    <row r="8" spans="1:20" ht="69" customHeight="1" x14ac:dyDescent="0.25">
      <c r="A8" s="105">
        <v>1</v>
      </c>
      <c r="B8" s="106" t="s">
        <v>17</v>
      </c>
      <c r="C8" s="61" t="s">
        <v>26</v>
      </c>
      <c r="D8" s="80" t="s">
        <v>16</v>
      </c>
      <c r="E8" s="62">
        <v>34</v>
      </c>
      <c r="F8" s="63">
        <f>50400/1.19</f>
        <v>42352.941176470587</v>
      </c>
      <c r="G8" s="98">
        <f>+F8*19%</f>
        <v>8047.0588235294117</v>
      </c>
      <c r="H8" s="64">
        <f>+F8+G8</f>
        <v>50400</v>
      </c>
      <c r="I8" s="65">
        <f>+H8*E8</f>
        <v>1713600</v>
      </c>
      <c r="J8" s="66">
        <f>+(51912)/1.19</f>
        <v>43623.529411764706</v>
      </c>
      <c r="K8" s="99">
        <f>+J8*19%</f>
        <v>8288.4705882352937</v>
      </c>
      <c r="L8" s="81">
        <f>+J8+K8</f>
        <v>51912</v>
      </c>
      <c r="M8" s="65">
        <f>+L8*E8</f>
        <v>1765008</v>
      </c>
      <c r="N8" s="67">
        <f>+(48000)/1.19</f>
        <v>40336.134453781517</v>
      </c>
      <c r="O8" s="65">
        <f>+N8*19%</f>
        <v>7663.8655462184879</v>
      </c>
      <c r="P8" s="95">
        <f>+N8+O8</f>
        <v>48000.000000000007</v>
      </c>
      <c r="Q8" s="82">
        <f>+P8*E8</f>
        <v>1632000.0000000002</v>
      </c>
      <c r="R8" s="82">
        <f>+(H8+L8+P8)/3</f>
        <v>50104</v>
      </c>
      <c r="S8" s="82">
        <f>+ROUND(R8,0)</f>
        <v>50104</v>
      </c>
      <c r="T8" s="68">
        <f>S8*E8</f>
        <v>1703536</v>
      </c>
    </row>
    <row r="9" spans="1:20" ht="34.5" customHeight="1" x14ac:dyDescent="0.25">
      <c r="A9" s="107">
        <v>2</v>
      </c>
      <c r="B9" s="108" t="s">
        <v>18</v>
      </c>
      <c r="C9" s="17" t="s">
        <v>27</v>
      </c>
      <c r="D9" s="77" t="s">
        <v>16</v>
      </c>
      <c r="E9" s="19">
        <v>130</v>
      </c>
      <c r="F9" s="9">
        <f>+(4200)/1.19</f>
        <v>3529.4117647058824</v>
      </c>
      <c r="G9" s="100">
        <f t="shared" ref="G9:G16" si="0">+F9*19%</f>
        <v>670.58823529411768</v>
      </c>
      <c r="H9" s="7">
        <f t="shared" ref="H9:H16" si="1">+F9+G9</f>
        <v>4200</v>
      </c>
      <c r="I9" s="10">
        <f t="shared" ref="I9:I16" si="2">+H9*E9</f>
        <v>546000</v>
      </c>
      <c r="J9" s="11">
        <f>+(4326)/1.19</f>
        <v>3635.294117647059</v>
      </c>
      <c r="K9" s="101">
        <f t="shared" ref="K9:K16" si="3">+J9*19%</f>
        <v>690.70588235294122</v>
      </c>
      <c r="L9" s="78">
        <f t="shared" ref="L9:L16" si="4">+J9+K9</f>
        <v>4326</v>
      </c>
      <c r="M9" s="10">
        <f t="shared" ref="M9:M16" si="5">+L9*E9</f>
        <v>562380</v>
      </c>
      <c r="N9" s="75">
        <f>+(4000)/1.19</f>
        <v>3361.3445378151264</v>
      </c>
      <c r="O9" s="10">
        <f t="shared" ref="O9:O16" si="6">+N9*19%</f>
        <v>638.65546218487407</v>
      </c>
      <c r="P9" s="96">
        <f t="shared" ref="P9:P16" si="7">+N9+O9</f>
        <v>4000.0000000000005</v>
      </c>
      <c r="Q9" s="76">
        <f t="shared" ref="Q9:Q16" si="8">+P9*E9</f>
        <v>520000.00000000006</v>
      </c>
      <c r="R9" s="76">
        <f t="shared" ref="R9:R16" si="9">+(H9+L9+P9)/3</f>
        <v>4175.333333333333</v>
      </c>
      <c r="S9" s="76">
        <f t="shared" ref="S9:S16" si="10">+ROUND(R9,0)</f>
        <v>4175</v>
      </c>
      <c r="T9" s="83">
        <f t="shared" ref="T9:T16" si="11">S9*E9</f>
        <v>542750</v>
      </c>
    </row>
    <row r="10" spans="1:20" ht="39.75" customHeight="1" x14ac:dyDescent="0.25">
      <c r="A10" s="107">
        <v>3</v>
      </c>
      <c r="B10" s="108" t="s">
        <v>19</v>
      </c>
      <c r="C10" s="17" t="s">
        <v>28</v>
      </c>
      <c r="D10" s="77" t="s">
        <v>16</v>
      </c>
      <c r="E10" s="18">
        <v>10</v>
      </c>
      <c r="F10" s="9">
        <f>399000/1.19</f>
        <v>335294.11764705885</v>
      </c>
      <c r="G10" s="100">
        <f t="shared" si="0"/>
        <v>63705.882352941182</v>
      </c>
      <c r="H10" s="7">
        <f t="shared" si="1"/>
        <v>399000.00000000006</v>
      </c>
      <c r="I10" s="10">
        <f t="shared" si="2"/>
        <v>3990000.0000000005</v>
      </c>
      <c r="J10" s="11">
        <f>+(410970)/1.19</f>
        <v>345352.9411764706</v>
      </c>
      <c r="K10" s="101">
        <f t="shared" si="3"/>
        <v>65617.058823529413</v>
      </c>
      <c r="L10" s="78">
        <f t="shared" si="4"/>
        <v>410970</v>
      </c>
      <c r="M10" s="10">
        <f t="shared" si="5"/>
        <v>4109700</v>
      </c>
      <c r="N10" s="75">
        <f>+(380000)/1.19</f>
        <v>319327.731092437</v>
      </c>
      <c r="O10" s="10">
        <f t="shared" si="6"/>
        <v>60672.268907563033</v>
      </c>
      <c r="P10" s="96">
        <f t="shared" si="7"/>
        <v>380000</v>
      </c>
      <c r="Q10" s="76">
        <f t="shared" si="8"/>
        <v>3800000</v>
      </c>
      <c r="R10" s="76">
        <f t="shared" si="9"/>
        <v>396656.66666666669</v>
      </c>
      <c r="S10" s="76">
        <f t="shared" si="10"/>
        <v>396657</v>
      </c>
      <c r="T10" s="83">
        <f t="shared" si="11"/>
        <v>3966570</v>
      </c>
    </row>
    <row r="11" spans="1:20" ht="46.5" customHeight="1" x14ac:dyDescent="0.25">
      <c r="A11" s="107">
        <v>4</v>
      </c>
      <c r="B11" s="108" t="s">
        <v>20</v>
      </c>
      <c r="C11" s="17" t="s">
        <v>29</v>
      </c>
      <c r="D11" s="77" t="s">
        <v>16</v>
      </c>
      <c r="E11" s="18">
        <v>120</v>
      </c>
      <c r="F11" s="9">
        <f>+(15750)/1.19</f>
        <v>13235.294117647059</v>
      </c>
      <c r="G11" s="100">
        <f t="shared" si="0"/>
        <v>2514.7058823529414</v>
      </c>
      <c r="H11" s="7">
        <f t="shared" si="1"/>
        <v>15750</v>
      </c>
      <c r="I11" s="10">
        <f t="shared" si="2"/>
        <v>1890000</v>
      </c>
      <c r="J11" s="11">
        <f>+(16223)/1.19</f>
        <v>13632.773109243699</v>
      </c>
      <c r="K11" s="101">
        <f t="shared" si="3"/>
        <v>2590.226890756303</v>
      </c>
      <c r="L11" s="78">
        <f t="shared" si="4"/>
        <v>16223.000000000002</v>
      </c>
      <c r="M11" s="10">
        <f t="shared" si="5"/>
        <v>1946760.0000000002</v>
      </c>
      <c r="N11" s="75">
        <f>+(15000)/1.19</f>
        <v>12605.042016806723</v>
      </c>
      <c r="O11" s="10">
        <f t="shared" si="6"/>
        <v>2394.9579831932774</v>
      </c>
      <c r="P11" s="96">
        <f t="shared" si="7"/>
        <v>15000</v>
      </c>
      <c r="Q11" s="76">
        <f t="shared" si="8"/>
        <v>1800000</v>
      </c>
      <c r="R11" s="76">
        <f t="shared" si="9"/>
        <v>15657.666666666666</v>
      </c>
      <c r="S11" s="76">
        <f t="shared" si="10"/>
        <v>15658</v>
      </c>
      <c r="T11" s="83">
        <f t="shared" si="11"/>
        <v>1878960</v>
      </c>
    </row>
    <row r="12" spans="1:20" ht="48.75" customHeight="1" x14ac:dyDescent="0.25">
      <c r="A12" s="107">
        <v>5</v>
      </c>
      <c r="B12" s="108" t="s">
        <v>21</v>
      </c>
      <c r="C12" s="17" t="s">
        <v>30</v>
      </c>
      <c r="D12" s="77" t="s">
        <v>16</v>
      </c>
      <c r="E12" s="18">
        <v>2</v>
      </c>
      <c r="F12" s="9">
        <f>+(682500)/1.19</f>
        <v>573529.4117647059</v>
      </c>
      <c r="G12" s="100">
        <f t="shared" si="0"/>
        <v>108970.58823529413</v>
      </c>
      <c r="H12" s="7">
        <f t="shared" si="1"/>
        <v>682500</v>
      </c>
      <c r="I12" s="10">
        <f t="shared" si="2"/>
        <v>1365000</v>
      </c>
      <c r="J12" s="11">
        <f>+(702975)/1.19</f>
        <v>590735.29411764711</v>
      </c>
      <c r="K12" s="101">
        <f t="shared" si="3"/>
        <v>112239.70588235295</v>
      </c>
      <c r="L12" s="78">
        <f t="shared" si="4"/>
        <v>702975</v>
      </c>
      <c r="M12" s="10">
        <f t="shared" si="5"/>
        <v>1405950</v>
      </c>
      <c r="N12" s="75">
        <f>+(650000)/1.19</f>
        <v>546218.48739495804</v>
      </c>
      <c r="O12" s="10">
        <f t="shared" si="6"/>
        <v>103781.51260504202</v>
      </c>
      <c r="P12" s="96">
        <f t="shared" si="7"/>
        <v>650000</v>
      </c>
      <c r="Q12" s="76">
        <f t="shared" si="8"/>
        <v>1300000</v>
      </c>
      <c r="R12" s="76">
        <f t="shared" si="9"/>
        <v>678491.66666666663</v>
      </c>
      <c r="S12" s="76">
        <f t="shared" si="10"/>
        <v>678492</v>
      </c>
      <c r="T12" s="83">
        <f t="shared" si="11"/>
        <v>1356984</v>
      </c>
    </row>
    <row r="13" spans="1:20" ht="123.75" customHeight="1" x14ac:dyDescent="0.25">
      <c r="A13" s="107">
        <v>6</v>
      </c>
      <c r="B13" s="108" t="s">
        <v>22</v>
      </c>
      <c r="C13" s="17" t="s">
        <v>31</v>
      </c>
      <c r="D13" s="77" t="s">
        <v>16</v>
      </c>
      <c r="E13" s="18">
        <v>120</v>
      </c>
      <c r="F13" s="9">
        <f>+(78750)/1.19</f>
        <v>66176.470588235301</v>
      </c>
      <c r="G13" s="100">
        <f t="shared" si="0"/>
        <v>12573.529411764708</v>
      </c>
      <c r="H13" s="7">
        <f t="shared" si="1"/>
        <v>78750.000000000015</v>
      </c>
      <c r="I13" s="10">
        <f t="shared" si="2"/>
        <v>9450000.0000000019</v>
      </c>
      <c r="J13" s="11">
        <f>+(81113)/1.19</f>
        <v>68162.184873949576</v>
      </c>
      <c r="K13" s="101">
        <f t="shared" si="3"/>
        <v>12950.81512605042</v>
      </c>
      <c r="L13" s="78">
        <f t="shared" si="4"/>
        <v>81113</v>
      </c>
      <c r="M13" s="10">
        <f t="shared" si="5"/>
        <v>9733560</v>
      </c>
      <c r="N13" s="75">
        <f>+(75000)/1.19</f>
        <v>63025.210084033613</v>
      </c>
      <c r="O13" s="10">
        <f t="shared" si="6"/>
        <v>11974.789915966387</v>
      </c>
      <c r="P13" s="96">
        <f t="shared" si="7"/>
        <v>75000</v>
      </c>
      <c r="Q13" s="76">
        <f t="shared" si="8"/>
        <v>9000000</v>
      </c>
      <c r="R13" s="76">
        <f t="shared" si="9"/>
        <v>78287.666666666672</v>
      </c>
      <c r="S13" s="76">
        <f t="shared" si="10"/>
        <v>78288</v>
      </c>
      <c r="T13" s="83">
        <f t="shared" si="11"/>
        <v>9394560</v>
      </c>
    </row>
    <row r="14" spans="1:20" ht="86.25" customHeight="1" x14ac:dyDescent="0.25">
      <c r="A14" s="107">
        <v>7</v>
      </c>
      <c r="B14" s="108" t="s">
        <v>23</v>
      </c>
      <c r="C14" s="17" t="s">
        <v>32</v>
      </c>
      <c r="D14" s="77" t="s">
        <v>16</v>
      </c>
      <c r="E14" s="18">
        <v>100</v>
      </c>
      <c r="F14" s="9">
        <f>+(12600)/1.19</f>
        <v>10588.235294117647</v>
      </c>
      <c r="G14" s="100">
        <f t="shared" si="0"/>
        <v>2011.7647058823529</v>
      </c>
      <c r="H14" s="7">
        <f t="shared" si="1"/>
        <v>12600</v>
      </c>
      <c r="I14" s="10">
        <f t="shared" si="2"/>
        <v>1260000</v>
      </c>
      <c r="J14" s="11">
        <f>+(12978)/1.19</f>
        <v>10905.882352941177</v>
      </c>
      <c r="K14" s="101">
        <f t="shared" si="3"/>
        <v>2072.1176470588234</v>
      </c>
      <c r="L14" s="78">
        <f t="shared" si="4"/>
        <v>12978</v>
      </c>
      <c r="M14" s="10">
        <f t="shared" si="5"/>
        <v>1297800</v>
      </c>
      <c r="N14" s="75">
        <f>+(12000)/1.19</f>
        <v>10084.033613445379</v>
      </c>
      <c r="O14" s="10">
        <f t="shared" si="6"/>
        <v>1915.966386554622</v>
      </c>
      <c r="P14" s="96">
        <f t="shared" si="7"/>
        <v>12000.000000000002</v>
      </c>
      <c r="Q14" s="76">
        <f t="shared" si="8"/>
        <v>1200000.0000000002</v>
      </c>
      <c r="R14" s="76">
        <f t="shared" si="9"/>
        <v>12526</v>
      </c>
      <c r="S14" s="76">
        <f t="shared" si="10"/>
        <v>12526</v>
      </c>
      <c r="T14" s="83">
        <f t="shared" si="11"/>
        <v>1252600</v>
      </c>
    </row>
    <row r="15" spans="1:20" ht="86.25" customHeight="1" x14ac:dyDescent="0.25">
      <c r="A15" s="107">
        <v>8</v>
      </c>
      <c r="B15" s="108" t="s">
        <v>24</v>
      </c>
      <c r="C15" s="17" t="s">
        <v>33</v>
      </c>
      <c r="D15" s="79" t="s">
        <v>16</v>
      </c>
      <c r="E15" s="18">
        <v>2</v>
      </c>
      <c r="F15" s="9">
        <f>+(2625000)/1.19</f>
        <v>2205882.3529411764</v>
      </c>
      <c r="G15" s="100">
        <f t="shared" si="0"/>
        <v>419117.6470588235</v>
      </c>
      <c r="H15" s="7">
        <f t="shared" si="1"/>
        <v>2625000</v>
      </c>
      <c r="I15" s="10">
        <f t="shared" si="2"/>
        <v>5250000</v>
      </c>
      <c r="J15" s="11">
        <f>+(2703750)/1.19</f>
        <v>2272058.823529412</v>
      </c>
      <c r="K15" s="101">
        <f t="shared" si="3"/>
        <v>431691.17647058831</v>
      </c>
      <c r="L15" s="78">
        <f t="shared" si="4"/>
        <v>2703750.0000000005</v>
      </c>
      <c r="M15" s="10">
        <f t="shared" si="5"/>
        <v>5407500.0000000009</v>
      </c>
      <c r="N15" s="75">
        <f>+(2500000)/1.19</f>
        <v>2100840.3361344538</v>
      </c>
      <c r="O15" s="10">
        <f t="shared" si="6"/>
        <v>399159.66386554623</v>
      </c>
      <c r="P15" s="96">
        <f t="shared" si="7"/>
        <v>2500000</v>
      </c>
      <c r="Q15" s="76">
        <f t="shared" si="8"/>
        <v>5000000</v>
      </c>
      <c r="R15" s="76">
        <f t="shared" si="9"/>
        <v>2609583.3333333335</v>
      </c>
      <c r="S15" s="76">
        <f t="shared" si="10"/>
        <v>2609583</v>
      </c>
      <c r="T15" s="83">
        <f t="shared" si="11"/>
        <v>5219166</v>
      </c>
    </row>
    <row r="16" spans="1:20" ht="75.75" customHeight="1" thickBot="1" x14ac:dyDescent="0.3">
      <c r="A16" s="109">
        <v>9</v>
      </c>
      <c r="B16" s="110" t="s">
        <v>25</v>
      </c>
      <c r="C16" s="69" t="s">
        <v>34</v>
      </c>
      <c r="D16" s="84" t="s">
        <v>16</v>
      </c>
      <c r="E16" s="70">
        <v>2</v>
      </c>
      <c r="F16" s="71">
        <f>+(1890000)/1.19</f>
        <v>1588235.2941176472</v>
      </c>
      <c r="G16" s="102">
        <f t="shared" si="0"/>
        <v>301764.70588235295</v>
      </c>
      <c r="H16" s="72">
        <f t="shared" si="1"/>
        <v>1890000.0000000002</v>
      </c>
      <c r="I16" s="73">
        <f t="shared" si="2"/>
        <v>3780000.0000000005</v>
      </c>
      <c r="J16" s="74">
        <f>+(1946700)/1.19</f>
        <v>1635882.3529411766</v>
      </c>
      <c r="K16" s="103">
        <f t="shared" si="3"/>
        <v>310817.64705882355</v>
      </c>
      <c r="L16" s="85">
        <f t="shared" si="4"/>
        <v>1946700.0000000002</v>
      </c>
      <c r="M16" s="73">
        <f t="shared" si="5"/>
        <v>3893400.0000000005</v>
      </c>
      <c r="N16" s="86">
        <f>+(1800000)/1.19</f>
        <v>1512605.0420168068</v>
      </c>
      <c r="O16" s="73">
        <f t="shared" si="6"/>
        <v>287394.95798319328</v>
      </c>
      <c r="P16" s="97">
        <f t="shared" si="7"/>
        <v>1800000</v>
      </c>
      <c r="Q16" s="87">
        <f t="shared" si="8"/>
        <v>3600000</v>
      </c>
      <c r="R16" s="87">
        <f t="shared" si="9"/>
        <v>1878900</v>
      </c>
      <c r="S16" s="87">
        <f t="shared" si="10"/>
        <v>1878900</v>
      </c>
      <c r="T16" s="88">
        <f t="shared" si="11"/>
        <v>3757800</v>
      </c>
    </row>
    <row r="17" spans="1:20" ht="16.5" thickBot="1" x14ac:dyDescent="0.3">
      <c r="A17" s="32" t="s">
        <v>11</v>
      </c>
      <c r="B17" s="33"/>
      <c r="C17" s="33"/>
      <c r="D17" s="33"/>
      <c r="E17" s="34"/>
      <c r="F17" s="104"/>
      <c r="G17" s="12"/>
      <c r="H17" s="51" t="s">
        <v>15</v>
      </c>
      <c r="I17" s="52">
        <f>SUM(I8:I16)</f>
        <v>29244600</v>
      </c>
      <c r="J17" s="53"/>
      <c r="K17" s="50"/>
      <c r="L17" s="54" t="s">
        <v>15</v>
      </c>
      <c r="M17" s="55">
        <f>SUM(M8:M16)</f>
        <v>30122058</v>
      </c>
      <c r="N17" s="56"/>
      <c r="O17" s="50"/>
      <c r="P17" s="57" t="s">
        <v>15</v>
      </c>
      <c r="Q17" s="58">
        <f>SUM(Q8:Q16)</f>
        <v>27852000</v>
      </c>
      <c r="R17" s="59"/>
      <c r="S17" s="59"/>
      <c r="T17" s="60">
        <f>SUM(T8:T16)</f>
        <v>29072926</v>
      </c>
    </row>
    <row r="18" spans="1:20" ht="15.75" x14ac:dyDescent="0.25">
      <c r="A18" s="3"/>
      <c r="B18" s="111"/>
      <c r="C18" s="13"/>
      <c r="D18" s="8"/>
      <c r="E18" s="13"/>
      <c r="F18" s="13"/>
      <c r="G18" s="13"/>
      <c r="H18" s="13"/>
      <c r="I18" s="14"/>
      <c r="J18" s="13"/>
      <c r="K18" s="13"/>
      <c r="L18" s="13"/>
      <c r="M18" s="14"/>
      <c r="N18" s="13"/>
      <c r="O18" s="13"/>
      <c r="P18" s="13"/>
      <c r="Q18" s="13"/>
      <c r="R18" s="13"/>
      <c r="S18" s="13"/>
      <c r="T18" s="13"/>
    </row>
    <row r="19" spans="1:20" x14ac:dyDescent="0.25">
      <c r="B19" s="111"/>
      <c r="C19" s="13"/>
      <c r="D19" s="8"/>
      <c r="E19" s="13"/>
      <c r="F19" s="13"/>
      <c r="G19" s="13"/>
      <c r="H19" s="13"/>
      <c r="I19" s="14"/>
      <c r="J19" s="13"/>
      <c r="K19" s="13"/>
      <c r="L19" s="13"/>
      <c r="M19" s="13"/>
      <c r="N19" s="13"/>
      <c r="O19" s="13"/>
      <c r="P19" s="13"/>
      <c r="Q19" s="16"/>
      <c r="R19" s="13"/>
      <c r="S19" s="13"/>
      <c r="T19" s="13"/>
    </row>
    <row r="20" spans="1:20" x14ac:dyDescent="0.25">
      <c r="B20" s="111"/>
      <c r="C20" s="13"/>
      <c r="D20" s="8"/>
      <c r="E20" s="13"/>
      <c r="F20" s="15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</row>
    <row r="21" spans="1:20" x14ac:dyDescent="0.25">
      <c r="B21" s="111"/>
      <c r="C21" s="13"/>
      <c r="D21" s="8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</row>
    <row r="22" spans="1:20" x14ac:dyDescent="0.25">
      <c r="B22" s="111"/>
      <c r="C22" s="13"/>
      <c r="D22" s="8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</row>
    <row r="23" spans="1:20" x14ac:dyDescent="0.25">
      <c r="B23" s="111"/>
      <c r="C23" s="13"/>
      <c r="D23" s="8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</row>
    <row r="24" spans="1:20" x14ac:dyDescent="0.25">
      <c r="B24" s="111"/>
      <c r="C24" s="13"/>
      <c r="D24" s="8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</row>
    <row r="25" spans="1:20" x14ac:dyDescent="0.25">
      <c r="B25" s="111"/>
      <c r="C25" s="13"/>
      <c r="D25" s="8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</row>
    <row r="26" spans="1:20" x14ac:dyDescent="0.25">
      <c r="B26" s="111"/>
      <c r="C26" s="13"/>
      <c r="D26" s="8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</row>
    <row r="27" spans="1:20" x14ac:dyDescent="0.25">
      <c r="B27" s="111"/>
      <c r="C27" s="13"/>
      <c r="D27" s="8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</row>
    <row r="28" spans="1:20" x14ac:dyDescent="0.25">
      <c r="B28" s="111"/>
      <c r="C28" s="13"/>
      <c r="D28" s="30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</row>
    <row r="29" spans="1:20" x14ac:dyDescent="0.25">
      <c r="B29" s="111"/>
      <c r="C29" s="13"/>
      <c r="D29" s="30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</row>
    <row r="30" spans="1:20" x14ac:dyDescent="0.25">
      <c r="B30" s="111"/>
      <c r="C30" s="13"/>
      <c r="D30" s="30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</row>
    <row r="31" spans="1:20" x14ac:dyDescent="0.25">
      <c r="B31" s="111"/>
      <c r="C31" s="13"/>
      <c r="D31" s="30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</row>
    <row r="32" spans="1:20" x14ac:dyDescent="0.25">
      <c r="B32" s="111"/>
      <c r="C32" s="13"/>
      <c r="D32" s="30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</row>
    <row r="33" spans="4:4" x14ac:dyDescent="0.25">
      <c r="D33" s="4"/>
    </row>
    <row r="34" spans="4:4" x14ac:dyDescent="0.25">
      <c r="D34" s="31"/>
    </row>
    <row r="35" spans="4:4" x14ac:dyDescent="0.25">
      <c r="D35" s="31"/>
    </row>
    <row r="36" spans="4:4" x14ac:dyDescent="0.25">
      <c r="D36" s="4"/>
    </row>
    <row r="37" spans="4:4" x14ac:dyDescent="0.25">
      <c r="D37" s="4"/>
    </row>
    <row r="38" spans="4:4" x14ac:dyDescent="0.25">
      <c r="D38" s="4"/>
    </row>
    <row r="39" spans="4:4" x14ac:dyDescent="0.25">
      <c r="D39" s="4"/>
    </row>
    <row r="40" spans="4:4" x14ac:dyDescent="0.25">
      <c r="D40" s="4"/>
    </row>
    <row r="41" spans="4:4" x14ac:dyDescent="0.25">
      <c r="D41" s="4"/>
    </row>
    <row r="42" spans="4:4" x14ac:dyDescent="0.25">
      <c r="D42" s="4"/>
    </row>
    <row r="43" spans="4:4" x14ac:dyDescent="0.25">
      <c r="D43" s="4"/>
    </row>
    <row r="44" spans="4:4" x14ac:dyDescent="0.25">
      <c r="D44" s="4"/>
    </row>
    <row r="45" spans="4:4" x14ac:dyDescent="0.25">
      <c r="D45" s="4"/>
    </row>
    <row r="46" spans="4:4" x14ac:dyDescent="0.25">
      <c r="D46" s="4"/>
    </row>
    <row r="47" spans="4:4" x14ac:dyDescent="0.25">
      <c r="D47" s="5"/>
    </row>
    <row r="48" spans="4:4" x14ac:dyDescent="0.25">
      <c r="D48" s="5"/>
    </row>
    <row r="49" spans="4:4" x14ac:dyDescent="0.25">
      <c r="D49" s="5"/>
    </row>
    <row r="50" spans="4:4" x14ac:dyDescent="0.25">
      <c r="D50" s="5"/>
    </row>
    <row r="51" spans="4:4" x14ac:dyDescent="0.25">
      <c r="D51" s="5"/>
    </row>
    <row r="52" spans="4:4" x14ac:dyDescent="0.25">
      <c r="D52" s="5"/>
    </row>
    <row r="53" spans="4:4" x14ac:dyDescent="0.25">
      <c r="D53" s="5"/>
    </row>
    <row r="54" spans="4:4" x14ac:dyDescent="0.25">
      <c r="D54" s="5"/>
    </row>
    <row r="55" spans="4:4" x14ac:dyDescent="0.25">
      <c r="D55" s="5"/>
    </row>
    <row r="56" spans="4:4" x14ac:dyDescent="0.25">
      <c r="D56" s="5"/>
    </row>
    <row r="57" spans="4:4" x14ac:dyDescent="0.25">
      <c r="D57" s="5"/>
    </row>
  </sheetData>
  <mergeCells count="10">
    <mergeCell ref="D28:D30"/>
    <mergeCell ref="D31:D32"/>
    <mergeCell ref="D34:D35"/>
    <mergeCell ref="R6:T6"/>
    <mergeCell ref="N6:Q6"/>
    <mergeCell ref="A17:E17"/>
    <mergeCell ref="A1:Q5"/>
    <mergeCell ref="B6:E6"/>
    <mergeCell ref="F6:I6"/>
    <mergeCell ref="J6:M6"/>
  </mergeCells>
  <phoneticPr fontId="6" type="noConversion"/>
  <pageMargins left="0.70866141732283472" right="0.70866141732283472" top="0.74803149606299213" bottom="0.74803149606299213" header="0.31496062992125984" footer="0.31496062992125984"/>
  <pageSetup paperSize="5" scale="40" orientation="landscape" r:id="rId1"/>
  <drawing r:id="rId2"/>
  <legacyDrawing r:id="rId3"/>
  <oleObjects>
    <mc:AlternateContent xmlns:mc="http://schemas.openxmlformats.org/markup-compatibility/2006">
      <mc:Choice Requires="x14">
        <oleObject progId="Word.Picture.8" shapeId="1025" r:id="rId4">
          <objectPr defaultSize="0" autoPict="0" r:id="rId5">
            <anchor moveWithCells="1" sizeWithCells="1">
              <from>
                <xdr:col>1</xdr:col>
                <xdr:colOff>733425</xdr:colOff>
                <xdr:row>0</xdr:row>
                <xdr:rowOff>38100</xdr:rowOff>
              </from>
              <to>
                <xdr:col>1</xdr:col>
                <xdr:colOff>1609725</xdr:colOff>
                <xdr:row>4</xdr:row>
                <xdr:rowOff>47625</xdr:rowOff>
              </to>
            </anchor>
          </objectPr>
        </oleObject>
      </mc:Choice>
      <mc:Fallback>
        <oleObject progId="Word.Picture.8" shapeId="1025" r:id="rId4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LOTE 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 Ramirez de la Hoz</dc:creator>
  <cp:lastModifiedBy>MILENA PAHOLA GOMEZ GUTIERREZ</cp:lastModifiedBy>
  <cp:lastPrinted>2025-07-24T19:29:46Z</cp:lastPrinted>
  <dcterms:created xsi:type="dcterms:W3CDTF">2023-06-20T15:45:21Z</dcterms:created>
  <dcterms:modified xsi:type="dcterms:W3CDTF">2025-07-24T19:30:36Z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2024-04-29T14:12:29Z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c9f1dd3d-0e3c-4d6f-a4b5-24050b07bae2</vt:lpwstr>
  </property>
  <property fmtid="{D5CDD505-2E9C-101B-9397-08002B2CF9AE}" pid="8" name="MSIP_Label_fc111285-cafa-4fc9-8a9a-bd902089b24f_ContentBits">
    <vt:lpwstr>0</vt:lpwstr>
  </property>
</Properties>
</file>