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ngyf\Documents\CONTRATOS 2020-2025\2025\001. Contratacion El Dovio 2025\7.Julio\SA - ALCANTARILLADO\1.PREPLIEGO\"/>
    </mc:Choice>
  </mc:AlternateContent>
  <xr:revisionPtr revIDLastSave="0" documentId="13_ncr:1_{C9B267F3-4510-45C9-9CE4-D86E7755941E}" xr6:coauthVersionLast="47" xr6:coauthVersionMax="47" xr10:uidLastSave="{00000000-0000-0000-0000-000000000000}"/>
  <bookViews>
    <workbookView xWindow="-108" yWindow="-108" windowWidth="23256" windowHeight="12456" xr2:uid="{772D7479-384E-4E83-8A47-0FE32D96E2B6}"/>
  </bookViews>
  <sheets>
    <sheet name="BALCANES" sheetId="1" r:id="rId1"/>
    <sheet name="EL DUMAR" sheetId="3" r:id="rId2"/>
    <sheet name="BITACO" sheetId="4" r:id="rId3"/>
    <sheet name="RESUMEN ACUEDUCTOS" sheetId="5" r:id="rId4"/>
  </sheets>
  <definedNames>
    <definedName name="_xlnm.Print_Area" localSheetId="1">'EL DUMAR'!$A$1:$F$46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4" i="4" l="1"/>
  <c r="F44" i="4" s="1"/>
  <c r="B6" i="5"/>
  <c r="F10" i="1"/>
  <c r="F11" i="1"/>
  <c r="F20" i="4"/>
  <c r="D46" i="4"/>
  <c r="F46" i="4" s="1"/>
  <c r="D51" i="4"/>
  <c r="F51" i="4" s="1"/>
  <c r="D45" i="4"/>
  <c r="F45" i="4" s="1"/>
  <c r="F53" i="4"/>
  <c r="F55" i="4"/>
  <c r="D52" i="4"/>
  <c r="F52" i="4" s="1"/>
  <c r="F47" i="4"/>
  <c r="F49" i="4"/>
  <c r="F50" i="4"/>
  <c r="F42" i="4"/>
  <c r="F40" i="4"/>
  <c r="F39" i="4"/>
  <c r="F38" i="4"/>
  <c r="F41" i="4"/>
  <c r="F35" i="4"/>
  <c r="F34" i="4"/>
  <c r="F33" i="4"/>
  <c r="E32" i="4"/>
  <c r="F32" i="4" s="1"/>
  <c r="F31" i="4"/>
  <c r="F30" i="4"/>
  <c r="E26" i="4"/>
  <c r="F26" i="4" s="1"/>
  <c r="F27" i="4"/>
  <c r="F28" i="4"/>
  <c r="F25" i="4"/>
  <c r="F23" i="4"/>
  <c r="F22" i="4"/>
  <c r="F21" i="4"/>
  <c r="F19" i="4"/>
  <c r="F17" i="4"/>
  <c r="F18" i="4"/>
  <c r="F16" i="4"/>
  <c r="F29" i="4"/>
  <c r="F37" i="4"/>
  <c r="F14" i="4"/>
  <c r="F13" i="4"/>
  <c r="F12" i="4"/>
  <c r="F48" i="4"/>
  <c r="F11" i="4"/>
  <c r="F19" i="3"/>
  <c r="E20" i="3"/>
  <c r="F20" i="3" s="1"/>
  <c r="F18" i="3"/>
  <c r="E15" i="3"/>
  <c r="F15" i="3" s="1"/>
  <c r="F14" i="3"/>
  <c r="F13" i="3"/>
  <c r="F28" i="3"/>
  <c r="F27" i="3"/>
  <c r="F26" i="3"/>
  <c r="F15" i="4"/>
  <c r="F10" i="4"/>
  <c r="F8" i="4"/>
  <c r="F7" i="4"/>
  <c r="F23" i="3"/>
  <c r="F14" i="1"/>
  <c r="F25" i="3"/>
  <c r="F24" i="3"/>
  <c r="F22" i="3"/>
  <c r="F21" i="3"/>
  <c r="F17" i="3"/>
  <c r="F11" i="3"/>
  <c r="F8" i="3"/>
  <c r="F9" i="3"/>
  <c r="F9" i="1"/>
  <c r="F12" i="3"/>
  <c r="F16" i="3"/>
  <c r="F10" i="3"/>
  <c r="F29" i="3"/>
  <c r="F7" i="3"/>
  <c r="F24" i="1"/>
  <c r="F22" i="1"/>
  <c r="F23" i="1"/>
  <c r="F13" i="1"/>
  <c r="F15" i="1"/>
  <c r="F16" i="1"/>
  <c r="F17" i="1"/>
  <c r="F18" i="1"/>
  <c r="F19" i="1"/>
  <c r="F20" i="1"/>
  <c r="F21" i="1"/>
  <c r="F12" i="1"/>
  <c r="F30" i="3" l="1"/>
  <c r="F32" i="3" s="1"/>
  <c r="D54" i="4"/>
  <c r="F54" i="4" s="1"/>
  <c r="F57" i="4" s="1"/>
  <c r="F59" i="4" s="1"/>
  <c r="F25" i="1"/>
  <c r="F28" i="1" l="1"/>
  <c r="F61" i="4"/>
  <c r="F62" i="4"/>
  <c r="F65" i="4"/>
  <c r="F60" i="4"/>
  <c r="F27" i="1"/>
  <c r="F32" i="1"/>
  <c r="F29" i="1"/>
  <c r="F35" i="3"/>
  <c r="F34" i="3"/>
  <c r="F33" i="3"/>
  <c r="F38" i="3"/>
  <c r="F30" i="1" l="1"/>
  <c r="F34" i="1" s="1"/>
  <c r="B4" i="5" s="1"/>
  <c r="F63" i="4"/>
  <c r="F67" i="4" s="1"/>
  <c r="B8" i="5" s="1"/>
  <c r="F36" i="3"/>
  <c r="F40" i="3" s="1"/>
  <c r="B10" i="5" l="1"/>
</calcChain>
</file>

<file path=xl/sharedStrings.xml><?xml version="1.0" encoding="utf-8"?>
<sst xmlns="http://schemas.openxmlformats.org/spreadsheetml/2006/main" count="252" uniqueCount="111">
  <si>
    <t>ACUEDUCTO RURAL DEL DOVIO: VEREDA BALCANES</t>
  </si>
  <si>
    <r>
      <rPr>
        <b/>
        <sz val="9.5"/>
        <rFont val="Arial"/>
        <family val="2"/>
      </rPr>
      <t xml:space="preserve">PLAZO DE ENTREGA:
</t>
    </r>
    <r>
      <rPr>
        <b/>
        <sz val="8.5"/>
        <rFont val="Arial"/>
        <family val="2"/>
      </rPr>
      <t>(DIAS CALENDARIO)</t>
    </r>
  </si>
  <si>
    <r>
      <rPr>
        <sz val="8.5"/>
        <rFont val="Arial MT"/>
        <family val="2"/>
      </rPr>
      <t>PLANEACION Y OBRAS PUBLICAS  ALCALDIA MUNICIPAL EL DOVIO VALLE NIT: 891901223-5</t>
    </r>
  </si>
  <si>
    <t xml:space="preserve"> EXCAVACIÓN EN TIERRA EN SECO A MANO ENTRE 0- 2m DE PROFUNDIDAD. (INCLUYE CORTE Y REMOCIÓN DE RAICES) </t>
  </si>
  <si>
    <t xml:space="preserve"> M3</t>
  </si>
  <si>
    <t>UND</t>
  </si>
  <si>
    <t>M</t>
  </si>
  <si>
    <t>M2</t>
  </si>
  <si>
    <t>MALLA ESLABONADA GALV # 10 ROMBO 1,1/2"</t>
  </si>
  <si>
    <t>INSTALACION MALLA ESLABONADA(E) +PINTURA</t>
  </si>
  <si>
    <t>m3</t>
  </si>
  <si>
    <t>m2</t>
  </si>
  <si>
    <t>und</t>
  </si>
  <si>
    <t>TUB. PVC PRESION 3" RDE 21</t>
  </si>
  <si>
    <t>ITEM</t>
  </si>
  <si>
    <t>DESCRIPCION</t>
  </si>
  <si>
    <t>CANT.</t>
  </si>
  <si>
    <t>VR. UNIT</t>
  </si>
  <si>
    <t>VR.TOTAL</t>
  </si>
  <si>
    <t>Obra:</t>
  </si>
  <si>
    <t>ML</t>
  </si>
  <si>
    <t>Mano de Obra Instalación tubería plástica tipo PVC,  Ø3"</t>
  </si>
  <si>
    <t>CODOS 3" x 45</t>
  </si>
  <si>
    <t>CODOS 3" x 90</t>
  </si>
  <si>
    <t>Mano de obra Instalación de accesorios (Codo, Tee, Reducción, Válvula, Hidrante, etc.)  Øs hasta 4"</t>
  </si>
  <si>
    <t>ACARREO MATERIALES, TUBERIAS Y ACCESORIOS</t>
  </si>
  <si>
    <t>ADAPTADORES MACHO 3"</t>
  </si>
  <si>
    <t>SOLDAMAX 1/4 GAL</t>
  </si>
  <si>
    <t>LIMPIAMAX 1/4 GAL</t>
  </si>
  <si>
    <t xml:space="preserve">ANCLAJE DE TUBERIAS Y ACCESORIOS </t>
  </si>
  <si>
    <t>SUBTOTAL COSTOS DIRECTOS VEREDA BALCANES</t>
  </si>
  <si>
    <t xml:space="preserve">ADMINISTRACION        </t>
  </si>
  <si>
    <t xml:space="preserve">IMPREVISTOS         </t>
  </si>
  <si>
    <t xml:space="preserve">UTILIDAD   </t>
  </si>
  <si>
    <t xml:space="preserve">TOTAL AIU     </t>
  </si>
  <si>
    <t>FACTOR DISTANCIA (% DEL TCD)</t>
  </si>
  <si>
    <t>PRESUPUESTO</t>
  </si>
  <si>
    <t>POSTE PINO INMUNIZADO D=9-10CM H=150CM</t>
  </si>
  <si>
    <t>valvula cortina roscada 206 red white 3"</t>
  </si>
  <si>
    <t>valvula cortina roscada 206 red white 2"</t>
  </si>
  <si>
    <t>valvula cortina roscada 206 red white 1"</t>
  </si>
  <si>
    <t>LOCALIZACION ACUEDUCTO</t>
  </si>
  <si>
    <t>M.O. desmonte de valvulas en mal estado</t>
  </si>
  <si>
    <t>M.O. Instalación accesorios (Codo, Válvula, Tee, Adaptadores, Hidrantes, etc) hasta 4"</t>
  </si>
  <si>
    <t>Adaptadores macho 3"</t>
  </si>
  <si>
    <t>Adaptadores macho 2"</t>
  </si>
  <si>
    <t>Adaptadores macho 1"</t>
  </si>
  <si>
    <t>Demolición caja de válvulas</t>
  </si>
  <si>
    <t>Construcción Caja para válvula  Diametro hasta 4" en concreto reforzado</t>
  </si>
  <si>
    <t xml:space="preserve">COSTO TOTAL DE OBRA           </t>
  </si>
  <si>
    <t xml:space="preserve">SUBTOTAL  COSTOS DIRECTOS ACUEDUCTO VEREDA EL DUMAR </t>
  </si>
  <si>
    <t>COSTOS DIRECTOS</t>
  </si>
  <si>
    <t>PLANEACION Y OBRAS PUBLICAS  ALCALDIA MUNICIPAL EL DOVIO VALLE NIT: 891901223-5</t>
  </si>
  <si>
    <t xml:space="preserve">Unión de reparación de 2" </t>
  </si>
  <si>
    <t>Unión de Reparación 3"</t>
  </si>
  <si>
    <t>Unión de reparacion 3"</t>
  </si>
  <si>
    <t>TUB. PVC PRESION 2" RDE 21</t>
  </si>
  <si>
    <t xml:space="preserve">Unión Universal de 1" </t>
  </si>
  <si>
    <t>TUB. PVC PRESION 1" RDE 21</t>
  </si>
  <si>
    <t xml:space="preserve">Unión lisa de 1" </t>
  </si>
  <si>
    <t>VEINTITRES MILLONES OCHOCIENTOS ONCE MIL OCHOCIENTOS QUINCE PESOS MCTE.</t>
  </si>
  <si>
    <t>collarin 3 x 1</t>
  </si>
  <si>
    <t>codos 1" x 90</t>
  </si>
  <si>
    <t>codos 2" x 90</t>
  </si>
  <si>
    <t>TEE 1" x 1"</t>
  </si>
  <si>
    <t>TEE 2" x 2"</t>
  </si>
  <si>
    <t>cinta teflon industrial</t>
  </si>
  <si>
    <t>rollo</t>
  </si>
  <si>
    <r>
      <rPr>
        <sz val="10"/>
        <rFont val="Arial MT"/>
        <family val="2"/>
      </rPr>
      <t>ZAPATA CONCRETO 3000 PSI 210 MPA</t>
    </r>
  </si>
  <si>
    <r>
      <rPr>
        <sz val="10"/>
        <rFont val="Arial MT"/>
        <family val="2"/>
      </rPr>
      <t>M3</t>
    </r>
  </si>
  <si>
    <r>
      <rPr>
        <sz val="10"/>
        <rFont val="Arial MT"/>
        <family val="2"/>
      </rPr>
      <t>M2</t>
    </r>
  </si>
  <si>
    <r>
      <rPr>
        <sz val="10"/>
        <rFont val="Arial MT"/>
        <family val="2"/>
      </rPr>
      <t>UND</t>
    </r>
  </si>
  <si>
    <t>TANQUE AGUA 2000 LTS PLASTICO negro</t>
  </si>
  <si>
    <t>TEE 3" x 3"</t>
  </si>
  <si>
    <t>TUB. PVC presion 3" RDE 21</t>
  </si>
  <si>
    <t>construcción By Pass</t>
  </si>
  <si>
    <t>Conexión Tanques Plasticos - red matriz</t>
  </si>
  <si>
    <t>TUB. PVC presion 1" RDE 21</t>
  </si>
  <si>
    <t>Conexiones generales</t>
  </si>
  <si>
    <t>Buje soldado 2" x 1"</t>
  </si>
  <si>
    <t>Manguera negra 3" (rollo x 100mts)</t>
  </si>
  <si>
    <t>VIGA CIMIENTO 3100PSI</t>
  </si>
  <si>
    <t>Cerramiento zona de tanques y operación</t>
  </si>
  <si>
    <t>solado de limpieza y nivelacion en concreto simple</t>
  </si>
  <si>
    <t>fundicion losa en concreto</t>
  </si>
  <si>
    <t>Suministro, Corte, Figure y Amarre acero de 37.000 PSI y/o 60.000 PSI</t>
  </si>
  <si>
    <t>Kg</t>
  </si>
  <si>
    <t>MURO LADRILLO</t>
  </si>
  <si>
    <t>POSTE TUBO GALV.</t>
  </si>
  <si>
    <t>FECHA: Julio 2025</t>
  </si>
  <si>
    <t>Valvula Flotador Bronce 1pg Con Bola Plastica</t>
  </si>
  <si>
    <t>COLUMNETAS EN CONCRETO</t>
  </si>
  <si>
    <t xml:space="preserve">PUERTA EN MARCO DE TUBERIA GALVANIZADA Y MALLA ESLABONADA DE UNA NAVE </t>
  </si>
  <si>
    <t>PLANEACION Y OBRAS PUBLICAS ALCALDIA MUNICIPAL EL DOVIO VALLE NIT: 891901223-5</t>
  </si>
  <si>
    <t>DE OBRA</t>
  </si>
  <si>
    <t>VALOR  TOTAL PRESUPUESTO:</t>
  </si>
  <si>
    <t>SUBTOTAL  COSTOS DIRECTOS ACUEDUCTO VEREDA BITACO</t>
  </si>
  <si>
    <t>ACUEDUCTO RURAL DEL DOVIO: VEREDA EL DUMAR</t>
  </si>
  <si>
    <t>ACUEDUCTO RURAL DEL DOVIO: VEREDA BITACO</t>
  </si>
  <si>
    <t>TOTAL INVERSION EN MEJORAMIENTO ACUEDUCTOS VEREDALES</t>
  </si>
  <si>
    <t>Z, Urbana</t>
  </si>
  <si>
    <t>Z. Rural</t>
  </si>
  <si>
    <t xml:space="preserve">Mano de obra Empalmes a Redes, Codos, Tees, Reducciones, Válvulas, Hidrantes, etc.,   Øs hasta 4", </t>
  </si>
  <si>
    <t xml:space="preserve">Construcción Caja para válvula  Diametro hasta 4" </t>
  </si>
  <si>
    <t>Z. Urbana</t>
  </si>
  <si>
    <t xml:space="preserve">FECHA: julio2025 </t>
  </si>
  <si>
    <t>M.O Instalación tubería plástica tipo PVC,  Ø3"</t>
  </si>
  <si>
    <t>Z. Urb.</t>
  </si>
  <si>
    <t>Diseño Hidraulico nuevo trazado de salida de bocatoma hasta punto de empalme con aducción</t>
  </si>
  <si>
    <t>DIECINUEVE MILLONES, DOSCIENTOS CUARENTA Y SEIS MIL, NOVECIENTOS QUINCE PESOS MCTE</t>
  </si>
  <si>
    <t>CINCUENTA Y TRES MILLONES OCHOCIENTOS NOVENTA Y UN MIL DOSCIENTOS SETENTA PESOS MCTE.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</si>
</sst>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6" formatCode="&quot;$&quot;\ #,##0;[Red]\-&quot;$&quot;\ #,##0"/>
    <numFmt numFmtId="44" formatCode="_-&quot;$&quot;\ * #,##0.00_-;\-&quot;$&quot;\ * #,##0.00_-;_-&quot;$&quot;\ * &quot;-&quot;??_-;_-@_-"/>
    <numFmt numFmtId="164" formatCode="_-&quot;$&quot;\ * #,##0_-;\-&quot;$&quot;\ * #,##0_-;_-&quot;$&quot;\ * &quot;-&quot;??_-;_-@_-"/>
    <numFmt numFmtId="165" formatCode="_(&quot;$&quot;* #,##0_);_(&quot;$&quot;* \(#,##0\);_(&quot;$&quot;* &quot;-&quot;??_);_(@_)"/>
    <numFmt numFmtId="166" formatCode="0.0"/>
  </numFmts>
  <fonts count="21">
    <font>
      <sz val="11"/>
      <color theme="1"/>
      <name val="Calibri"/>
      <family val="2"/>
      <scheme val="minor"/>
    </font>
    <font>
      <b/>
      <sz val="13.5"/>
      <name val="Arial"/>
      <family val="2"/>
    </font>
    <font>
      <b/>
      <sz val="12"/>
      <name val="Arial"/>
      <family val="2"/>
    </font>
    <font>
      <sz val="8.5"/>
      <name val="Arial MT"/>
    </font>
    <font>
      <sz val="8.5"/>
      <name val="Arial MT"/>
      <family val="2"/>
    </font>
    <font>
      <b/>
      <sz val="8.5"/>
      <name val="Arial"/>
      <family val="2"/>
    </font>
    <font>
      <b/>
      <sz val="9.5"/>
      <name val="Arial"/>
      <family val="2"/>
    </font>
    <font>
      <sz val="11"/>
      <color theme="1"/>
      <name val="Calibri"/>
      <family val="2"/>
      <scheme val="minor"/>
    </font>
    <font>
      <sz val="9"/>
      <name val="Arial"/>
      <family val="2"/>
    </font>
    <font>
      <sz val="10"/>
      <name val="Arial"/>
      <family val="2"/>
    </font>
    <font>
      <sz val="10"/>
      <name val="Arial MT"/>
    </font>
    <font>
      <sz val="10"/>
      <name val="Arial MT"/>
      <family val="2"/>
    </font>
    <font>
      <b/>
      <sz val="10"/>
      <name val="Arial"/>
      <family val="2"/>
    </font>
    <font>
      <sz val="8"/>
      <name val="Calibri"/>
      <family val="2"/>
      <scheme val="minor"/>
    </font>
    <font>
      <b/>
      <sz val="11"/>
      <name val="Arial"/>
      <family val="2"/>
    </font>
    <font>
      <sz val="8"/>
      <name val="Arial MT"/>
    </font>
    <font>
      <sz val="11"/>
      <name val="Arial"/>
      <family val="2"/>
    </font>
    <font>
      <sz val="11"/>
      <name val="Calibri"/>
      <family val="2"/>
      <scheme val="minor"/>
    </font>
    <font>
      <sz val="10"/>
      <name val="Calibri"/>
      <family val="2"/>
      <scheme val="minor"/>
    </font>
    <font>
      <b/>
      <sz val="11"/>
      <name val="Calibri"/>
      <family val="2"/>
      <scheme val="minor"/>
    </font>
    <font>
      <b/>
      <sz val="11"/>
      <name val="Arial MT"/>
    </font>
  </fonts>
  <fills count="6">
    <fill>
      <patternFill patternType="none"/>
    </fill>
    <fill>
      <patternFill patternType="gray125"/>
    </fill>
    <fill>
      <patternFill patternType="solid">
        <fgColor rgb="FFEFF1E3"/>
      </patternFill>
    </fill>
    <fill>
      <patternFill patternType="solid">
        <fgColor rgb="FFEBEBEB"/>
      </patternFill>
    </fill>
    <fill>
      <patternFill patternType="solid">
        <fgColor theme="2"/>
        <bgColor indexed="64"/>
      </patternFill>
    </fill>
    <fill>
      <patternFill patternType="solid">
        <fgColor theme="5" tint="0.59999389629810485"/>
        <bgColor indexed="64"/>
      </patternFill>
    </fill>
  </fills>
  <borders count="39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rgb="FF000000"/>
      </top>
      <bottom style="thin">
        <color indexed="64"/>
      </bottom>
      <diagonal/>
    </border>
    <border>
      <left/>
      <right/>
      <top style="thin">
        <color rgb="FF000000"/>
      </top>
      <bottom style="thin">
        <color indexed="64"/>
      </bottom>
      <diagonal/>
    </border>
    <border>
      <left/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rgb="FF000000"/>
      </bottom>
      <diagonal/>
    </border>
    <border>
      <left/>
      <right/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/>
      <top/>
      <bottom style="thin">
        <color rgb="FF000000"/>
      </bottom>
      <diagonal/>
    </border>
    <border>
      <left/>
      <right style="thin">
        <color indexed="64"/>
      </right>
      <top/>
      <bottom style="thin">
        <color rgb="FF000000"/>
      </bottom>
      <diagonal/>
    </border>
  </borders>
  <cellStyleXfs count="2">
    <xf numFmtId="0" fontId="0" fillId="0" borderId="0"/>
    <xf numFmtId="44" fontId="7" fillId="0" borderId="0" applyFont="0" applyFill="0" applyBorder="0" applyAlignment="0" applyProtection="0"/>
  </cellStyleXfs>
  <cellXfs count="138">
    <xf numFmtId="0" fontId="0" fillId="0" borderId="0" xfId="0"/>
    <xf numFmtId="0" fontId="8" fillId="0" borderId="12" xfId="0" applyFont="1" applyBorder="1" applyAlignment="1">
      <alignment horizontal="justify" vertical="top" wrapText="1"/>
    </xf>
    <xf numFmtId="0" fontId="12" fillId="2" borderId="12" xfId="0" applyFont="1" applyFill="1" applyBorder="1" applyAlignment="1">
      <alignment horizontal="left" vertical="center" wrapText="1"/>
    </xf>
    <xf numFmtId="0" fontId="12" fillId="2" borderId="12" xfId="0" applyFont="1" applyFill="1" applyBorder="1" applyAlignment="1">
      <alignment horizontal="center" vertical="center" wrapText="1"/>
    </xf>
    <xf numFmtId="0" fontId="9" fillId="0" borderId="11" xfId="0" applyFont="1" applyBorder="1" applyAlignment="1">
      <alignment horizontal="left" vertical="center" wrapText="1"/>
    </xf>
    <xf numFmtId="0" fontId="9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justify" vertical="center" wrapText="1"/>
    </xf>
    <xf numFmtId="0" fontId="3" fillId="0" borderId="0" xfId="0" applyFont="1" applyAlignment="1">
      <alignment horizontal="left" vertical="center" wrapText="1"/>
    </xf>
    <xf numFmtId="0" fontId="11" fillId="0" borderId="0" xfId="0" applyFont="1" applyAlignment="1">
      <alignment horizontal="right" vertical="center" wrapText="1"/>
    </xf>
    <xf numFmtId="10" fontId="9" fillId="0" borderId="12" xfId="0" applyNumberFormat="1" applyFont="1" applyBorder="1" applyAlignment="1">
      <alignment horizontal="right" vertical="center" wrapText="1"/>
    </xf>
    <xf numFmtId="10" fontId="12" fillId="0" borderId="12" xfId="0" applyNumberFormat="1" applyFont="1" applyBorder="1" applyAlignment="1">
      <alignment horizontal="right" vertical="center" wrapText="1"/>
    </xf>
    <xf numFmtId="10" fontId="9" fillId="0" borderId="0" xfId="0" applyNumberFormat="1" applyFont="1" applyAlignment="1">
      <alignment horizontal="right" vertical="center" wrapText="1"/>
    </xf>
    <xf numFmtId="0" fontId="12" fillId="2" borderId="20" xfId="0" applyFont="1" applyFill="1" applyBorder="1" applyAlignment="1">
      <alignment horizontal="center" vertical="center" wrapText="1"/>
    </xf>
    <xf numFmtId="0" fontId="14" fillId="0" borderId="0" xfId="0" applyFont="1" applyAlignment="1">
      <alignment horizontal="left" vertical="center" wrapText="1"/>
    </xf>
    <xf numFmtId="164" fontId="12" fillId="2" borderId="28" xfId="0" applyNumberFormat="1" applyFont="1" applyFill="1" applyBorder="1" applyAlignment="1">
      <alignment horizontal="center" vertical="center" wrapText="1"/>
    </xf>
    <xf numFmtId="164" fontId="12" fillId="2" borderId="12" xfId="0" applyNumberFormat="1" applyFont="1" applyFill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9" fillId="0" borderId="7" xfId="0" applyFont="1" applyBorder="1" applyAlignment="1">
      <alignment horizontal="left" vertical="center" wrapText="1"/>
    </xf>
    <xf numFmtId="0" fontId="11" fillId="0" borderId="12" xfId="0" applyFont="1" applyBorder="1" applyAlignment="1">
      <alignment horizontal="justify" vertical="center" wrapText="1"/>
    </xf>
    <xf numFmtId="0" fontId="9" fillId="4" borderId="0" xfId="0" applyFont="1" applyFill="1" applyAlignment="1">
      <alignment horizontal="left" vertical="center" wrapText="1"/>
    </xf>
    <xf numFmtId="0" fontId="9" fillId="0" borderId="1" xfId="0" applyFont="1" applyBorder="1" applyAlignment="1">
      <alignment horizontal="left" vertical="center" wrapText="1"/>
    </xf>
    <xf numFmtId="0" fontId="16" fillId="0" borderId="34" xfId="0" applyFont="1" applyBorder="1" applyAlignment="1">
      <alignment horizontal="left" vertical="center" wrapText="1"/>
    </xf>
    <xf numFmtId="0" fontId="9" fillId="0" borderId="6" xfId="0" applyFont="1" applyBorder="1" applyAlignment="1">
      <alignment horizontal="right" vertical="center" wrapText="1" shrinkToFit="1"/>
    </xf>
    <xf numFmtId="164" fontId="9" fillId="0" borderId="1" xfId="1" applyNumberFormat="1" applyFont="1" applyBorder="1" applyAlignment="1">
      <alignment horizontal="right" vertical="center" wrapText="1" shrinkToFit="1"/>
    </xf>
    <xf numFmtId="0" fontId="11" fillId="0" borderId="34" xfId="0" applyFont="1" applyBorder="1" applyAlignment="1">
      <alignment horizontal="left" vertical="center" wrapText="1"/>
    </xf>
    <xf numFmtId="164" fontId="9" fillId="0" borderId="34" xfId="1" applyNumberFormat="1" applyFont="1" applyBorder="1" applyAlignment="1">
      <alignment horizontal="right" vertical="center" wrapText="1" shrinkToFit="1"/>
    </xf>
    <xf numFmtId="0" fontId="9" fillId="4" borderId="12" xfId="0" applyFont="1" applyFill="1" applyBorder="1" applyAlignment="1">
      <alignment horizontal="left" vertical="center" wrapText="1"/>
    </xf>
    <xf numFmtId="0" fontId="8" fillId="0" borderId="12" xfId="0" quotePrefix="1" applyFont="1" applyBorder="1" applyAlignment="1">
      <alignment horizontal="justify" vertical="center" wrapText="1"/>
    </xf>
    <xf numFmtId="0" fontId="8" fillId="0" borderId="12" xfId="0" quotePrefix="1" applyFont="1" applyBorder="1" applyAlignment="1">
      <alignment horizontal="center" vertical="center" wrapText="1"/>
    </xf>
    <xf numFmtId="0" fontId="11" fillId="0" borderId="11" xfId="0" applyFont="1" applyBorder="1" applyAlignment="1">
      <alignment horizontal="left" vertical="center" wrapText="1"/>
    </xf>
    <xf numFmtId="0" fontId="10" fillId="0" borderId="11" xfId="0" applyFont="1" applyBorder="1" applyAlignment="1">
      <alignment horizontal="center" vertical="center" wrapText="1"/>
    </xf>
    <xf numFmtId="0" fontId="8" fillId="0" borderId="12" xfId="0" applyFont="1" applyBorder="1" applyAlignment="1">
      <alignment horizontal="center" vertical="center" wrapText="1"/>
    </xf>
    <xf numFmtId="164" fontId="9" fillId="0" borderId="12" xfId="1" applyNumberFormat="1" applyFont="1" applyBorder="1" applyAlignment="1">
      <alignment horizontal="right" vertical="center" wrapText="1" shrinkToFit="1"/>
    </xf>
    <xf numFmtId="165" fontId="9" fillId="0" borderId="20" xfId="1" applyNumberFormat="1" applyFont="1" applyFill="1" applyBorder="1" applyAlignment="1" applyProtection="1">
      <alignment horizontal="center" vertical="center" wrapText="1"/>
    </xf>
    <xf numFmtId="0" fontId="17" fillId="0" borderId="23" xfId="0" applyFont="1" applyBorder="1" applyAlignment="1">
      <alignment horizontal="left" vertical="center" wrapText="1"/>
    </xf>
    <xf numFmtId="0" fontId="17" fillId="0" borderId="0" xfId="0" applyFont="1" applyAlignment="1">
      <alignment horizontal="left" vertical="center" wrapText="1"/>
    </xf>
    <xf numFmtId="0" fontId="17" fillId="0" borderId="17" xfId="0" applyFont="1" applyBorder="1" applyAlignment="1">
      <alignment horizontal="left" vertical="center" wrapText="1"/>
    </xf>
    <xf numFmtId="0" fontId="9" fillId="0" borderId="0" xfId="0" applyFont="1" applyAlignment="1">
      <alignment horizontal="center" vertical="center" wrapText="1"/>
    </xf>
    <xf numFmtId="0" fontId="9" fillId="0" borderId="11" xfId="0" applyFont="1" applyBorder="1" applyAlignment="1">
      <alignment horizontal="right" vertical="center" wrapText="1" shrinkToFit="1"/>
    </xf>
    <xf numFmtId="164" fontId="9" fillId="0" borderId="7" xfId="1" applyNumberFormat="1" applyFont="1" applyBorder="1" applyAlignment="1">
      <alignment horizontal="right" vertical="center" wrapText="1" shrinkToFit="1"/>
    </xf>
    <xf numFmtId="164" fontId="9" fillId="0" borderId="27" xfId="1" applyNumberFormat="1" applyFont="1" applyBorder="1" applyAlignment="1">
      <alignment horizontal="right" vertical="center" wrapText="1" shrinkToFit="1"/>
    </xf>
    <xf numFmtId="164" fontId="9" fillId="0" borderId="28" xfId="1" applyNumberFormat="1" applyFont="1" applyBorder="1" applyAlignment="1">
      <alignment horizontal="right" vertical="center" wrapText="1" shrinkToFit="1"/>
    </xf>
    <xf numFmtId="164" fontId="9" fillId="0" borderId="26" xfId="1" applyNumberFormat="1" applyFont="1" applyBorder="1" applyAlignment="1">
      <alignment horizontal="right" vertical="center" wrapText="1" shrinkToFit="1"/>
    </xf>
    <xf numFmtId="164" fontId="9" fillId="0" borderId="35" xfId="1" applyNumberFormat="1" applyFont="1" applyBorder="1" applyAlignment="1">
      <alignment horizontal="right" vertical="center" wrapText="1" shrinkToFit="1"/>
    </xf>
    <xf numFmtId="0" fontId="16" fillId="0" borderId="12" xfId="0" applyFont="1" applyBorder="1" applyAlignment="1">
      <alignment horizontal="left" vertical="center" wrapText="1"/>
    </xf>
    <xf numFmtId="0" fontId="9" fillId="0" borderId="9" xfId="0" applyFont="1" applyBorder="1" applyAlignment="1">
      <alignment horizontal="center" vertical="center" wrapText="1"/>
    </xf>
    <xf numFmtId="0" fontId="9" fillId="0" borderId="12" xfId="0" applyFont="1" applyBorder="1" applyAlignment="1">
      <alignment vertical="center" wrapText="1"/>
    </xf>
    <xf numFmtId="0" fontId="9" fillId="0" borderId="20" xfId="0" applyFont="1" applyBorder="1" applyAlignment="1">
      <alignment vertical="center" wrapText="1"/>
    </xf>
    <xf numFmtId="0" fontId="18" fillId="0" borderId="11" xfId="0" applyFont="1" applyBorder="1" applyAlignment="1">
      <alignment horizontal="left" vertical="center" wrapText="1"/>
    </xf>
    <xf numFmtId="166" fontId="9" fillId="0" borderId="11" xfId="0" applyNumberFormat="1" applyFont="1" applyBorder="1" applyAlignment="1">
      <alignment horizontal="right" vertical="center" wrapText="1" shrinkToFit="1"/>
    </xf>
    <xf numFmtId="6" fontId="9" fillId="0" borderId="20" xfId="0" applyNumberFormat="1" applyFont="1" applyBorder="1" applyAlignment="1">
      <alignment horizontal="right" vertical="center" wrapText="1"/>
    </xf>
    <xf numFmtId="2" fontId="17" fillId="0" borderId="0" xfId="0" applyNumberFormat="1" applyFont="1" applyAlignment="1">
      <alignment horizontal="left" vertical="center" wrapText="1"/>
    </xf>
    <xf numFmtId="0" fontId="17" fillId="0" borderId="6" xfId="0" applyFont="1" applyBorder="1" applyAlignment="1">
      <alignment horizontal="left" vertical="center" wrapText="1"/>
    </xf>
    <xf numFmtId="164" fontId="17" fillId="0" borderId="1" xfId="1" applyNumberFormat="1" applyFont="1" applyBorder="1" applyAlignment="1">
      <alignment horizontal="right" vertical="center" wrapText="1"/>
    </xf>
    <xf numFmtId="164" fontId="19" fillId="3" borderId="12" xfId="0" applyNumberFormat="1" applyFont="1" applyFill="1" applyBorder="1" applyAlignment="1">
      <alignment horizontal="center" vertical="center" wrapText="1"/>
    </xf>
    <xf numFmtId="0" fontId="12" fillId="0" borderId="0" xfId="0" applyFont="1" applyAlignment="1">
      <alignment horizontal="right" vertical="center" wrapText="1"/>
    </xf>
    <xf numFmtId="0" fontId="8" fillId="0" borderId="12" xfId="0" applyFont="1" applyBorder="1" applyAlignment="1">
      <alignment horizontal="right" vertical="center" wrapText="1"/>
    </xf>
    <xf numFmtId="0" fontId="14" fillId="0" borderId="0" xfId="0" applyFont="1" applyAlignment="1">
      <alignment vertical="center" wrapText="1"/>
    </xf>
    <xf numFmtId="164" fontId="14" fillId="0" borderId="0" xfId="1" applyNumberFormat="1" applyFont="1" applyAlignment="1">
      <alignment vertical="center" wrapText="1"/>
    </xf>
    <xf numFmtId="0" fontId="16" fillId="0" borderId="12" xfId="0" applyFont="1" applyBorder="1" applyAlignment="1">
      <alignment vertical="center" wrapText="1"/>
    </xf>
    <xf numFmtId="164" fontId="16" fillId="0" borderId="12" xfId="1" applyNumberFormat="1" applyFont="1" applyBorder="1" applyAlignment="1">
      <alignment vertical="center" wrapText="1"/>
    </xf>
    <xf numFmtId="0" fontId="14" fillId="5" borderId="12" xfId="0" applyFont="1" applyFill="1" applyBorder="1" applyAlignment="1">
      <alignment vertical="center" wrapText="1"/>
    </xf>
    <xf numFmtId="164" fontId="14" fillId="5" borderId="12" xfId="1" applyNumberFormat="1" applyFont="1" applyFill="1" applyBorder="1" applyAlignment="1">
      <alignment vertical="center" wrapText="1"/>
    </xf>
    <xf numFmtId="0" fontId="6" fillId="0" borderId="12" xfId="0" applyFont="1" applyBorder="1" applyAlignment="1">
      <alignment horizontal="center" vertical="center" wrapText="1"/>
    </xf>
    <xf numFmtId="2" fontId="9" fillId="0" borderId="11" xfId="0" applyNumberFormat="1" applyFont="1" applyBorder="1" applyAlignment="1">
      <alignment horizontal="right" vertical="center" wrapText="1" shrinkToFit="1"/>
    </xf>
    <xf numFmtId="0" fontId="1" fillId="0" borderId="0" xfId="0" applyFont="1" applyAlignment="1">
      <alignment horizontal="center" vertical="center" wrapText="1"/>
    </xf>
    <xf numFmtId="0" fontId="2" fillId="0" borderId="0" xfId="0" applyFont="1" applyAlignment="1">
      <alignment horizontal="left" vertical="center" wrapText="1"/>
    </xf>
    <xf numFmtId="0" fontId="9" fillId="0" borderId="0" xfId="0" applyFont="1" applyAlignment="1">
      <alignment horizontal="left" vertical="center" wrapText="1"/>
    </xf>
    <xf numFmtId="17" fontId="9" fillId="0" borderId="0" xfId="0" applyNumberFormat="1" applyFont="1" applyAlignment="1">
      <alignment horizontal="left" vertical="center" wrapText="1"/>
    </xf>
    <xf numFmtId="164" fontId="9" fillId="0" borderId="11" xfId="1" applyNumberFormat="1" applyFont="1" applyBorder="1" applyAlignment="1">
      <alignment horizontal="right" vertical="center" wrapText="1" shrinkToFit="1"/>
    </xf>
    <xf numFmtId="164" fontId="9" fillId="0" borderId="26" xfId="0" applyNumberFormat="1" applyFont="1" applyBorder="1" applyAlignment="1">
      <alignment horizontal="right" vertical="center" wrapText="1" shrinkToFit="1"/>
    </xf>
    <xf numFmtId="164" fontId="9" fillId="0" borderId="27" xfId="0" applyNumberFormat="1" applyFont="1" applyBorder="1" applyAlignment="1">
      <alignment horizontal="right" vertical="center" wrapText="1" shrinkToFit="1"/>
    </xf>
    <xf numFmtId="164" fontId="12" fillId="0" borderId="29" xfId="0" applyNumberFormat="1" applyFont="1" applyBorder="1" applyAlignment="1">
      <alignment horizontal="right" vertical="center" wrapText="1" shrinkToFit="1"/>
    </xf>
    <xf numFmtId="0" fontId="17" fillId="0" borderId="12" xfId="0" applyFont="1" applyBorder="1" applyAlignment="1">
      <alignment horizontal="left" vertical="center" wrapText="1"/>
    </xf>
    <xf numFmtId="164" fontId="9" fillId="0" borderId="16" xfId="0" applyNumberFormat="1" applyFont="1" applyBorder="1" applyAlignment="1">
      <alignment horizontal="right" vertical="center" wrapText="1" shrinkToFit="1"/>
    </xf>
    <xf numFmtId="164" fontId="9" fillId="0" borderId="0" xfId="0" applyNumberFormat="1" applyFont="1" applyAlignment="1">
      <alignment horizontal="right" vertical="center" wrapText="1" shrinkToFit="1"/>
    </xf>
    <xf numFmtId="0" fontId="14" fillId="0" borderId="0" xfId="0" applyFont="1" applyAlignment="1">
      <alignment horizontal="left" vertical="center" wrapText="1"/>
    </xf>
    <xf numFmtId="0" fontId="1" fillId="0" borderId="23" xfId="0" applyFont="1" applyBorder="1" applyAlignment="1">
      <alignment horizontal="center" vertical="center" wrapText="1"/>
    </xf>
    <xf numFmtId="0" fontId="1" fillId="0" borderId="24" xfId="0" applyFont="1" applyBorder="1" applyAlignment="1">
      <alignment horizontal="center" vertical="center" wrapText="1"/>
    </xf>
    <xf numFmtId="0" fontId="1" fillId="0" borderId="25" xfId="0" applyFont="1" applyBorder="1" applyAlignment="1">
      <alignment horizontal="center" vertical="center" wrapText="1"/>
    </xf>
    <xf numFmtId="0" fontId="1" fillId="0" borderId="17" xfId="0" applyFont="1" applyBorder="1" applyAlignment="1">
      <alignment horizontal="center" vertical="center" wrapText="1"/>
    </xf>
    <xf numFmtId="0" fontId="1" fillId="0" borderId="18" xfId="0" applyFont="1" applyBorder="1" applyAlignment="1">
      <alignment horizontal="center" vertical="center" wrapText="1"/>
    </xf>
    <xf numFmtId="0" fontId="1" fillId="0" borderId="19" xfId="0" applyFont="1" applyBorder="1" applyAlignment="1">
      <alignment horizontal="center" vertical="center" wrapText="1"/>
    </xf>
    <xf numFmtId="0" fontId="2" fillId="0" borderId="23" xfId="0" applyFont="1" applyBorder="1" applyAlignment="1">
      <alignment horizontal="left" vertical="center" wrapText="1"/>
    </xf>
    <xf numFmtId="0" fontId="2" fillId="0" borderId="25" xfId="0" applyFont="1" applyBorder="1" applyAlignment="1">
      <alignment horizontal="left" vertical="center" wrapText="1"/>
    </xf>
    <xf numFmtId="0" fontId="2" fillId="0" borderId="17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  <xf numFmtId="0" fontId="9" fillId="0" borderId="12" xfId="0" applyFont="1" applyBorder="1" applyAlignment="1">
      <alignment horizontal="right" vertical="center" wrapText="1"/>
    </xf>
    <xf numFmtId="0" fontId="6" fillId="0" borderId="30" xfId="0" applyFont="1" applyBorder="1" applyAlignment="1">
      <alignment horizontal="center" vertical="center" wrapText="1"/>
    </xf>
    <xf numFmtId="0" fontId="6" fillId="0" borderId="31" xfId="0" applyFont="1" applyBorder="1" applyAlignment="1">
      <alignment horizontal="center" vertical="center" wrapText="1"/>
    </xf>
    <xf numFmtId="0" fontId="6" fillId="0" borderId="32" xfId="0" applyFont="1" applyBorder="1" applyAlignment="1">
      <alignment horizontal="center" vertical="center" wrapText="1"/>
    </xf>
    <xf numFmtId="0" fontId="10" fillId="0" borderId="13" xfId="0" applyFont="1" applyBorder="1" applyAlignment="1">
      <alignment horizontal="center" vertical="center" wrapText="1"/>
    </xf>
    <xf numFmtId="0" fontId="10" fillId="0" borderId="14" xfId="0" applyFont="1" applyBorder="1" applyAlignment="1">
      <alignment horizontal="center" vertical="center" wrapText="1"/>
    </xf>
    <xf numFmtId="0" fontId="10" fillId="0" borderId="15" xfId="0" applyFont="1" applyBorder="1" applyAlignment="1">
      <alignment horizontal="center" vertical="center" wrapText="1"/>
    </xf>
    <xf numFmtId="0" fontId="17" fillId="0" borderId="7" xfId="0" applyFont="1" applyBorder="1" applyAlignment="1">
      <alignment horizontal="right" vertical="center" wrapText="1"/>
    </xf>
    <xf numFmtId="0" fontId="17" fillId="0" borderId="8" xfId="0" applyFont="1" applyBorder="1" applyAlignment="1">
      <alignment horizontal="right" vertical="center" wrapText="1"/>
    </xf>
    <xf numFmtId="0" fontId="3" fillId="0" borderId="0" xfId="0" applyFont="1" applyAlignment="1">
      <alignment horizontal="left" vertical="center" wrapText="1"/>
    </xf>
    <xf numFmtId="0" fontId="12" fillId="2" borderId="13" xfId="0" applyFont="1" applyFill="1" applyBorder="1" applyAlignment="1">
      <alignment horizontal="center" vertical="center" wrapText="1"/>
    </xf>
    <xf numFmtId="0" fontId="12" fillId="2" borderId="14" xfId="0" applyFont="1" applyFill="1" applyBorder="1" applyAlignment="1">
      <alignment horizontal="center" vertical="center" wrapText="1"/>
    </xf>
    <xf numFmtId="0" fontId="12" fillId="0" borderId="12" xfId="0" applyFont="1" applyBorder="1" applyAlignment="1">
      <alignment horizontal="right" vertical="center" wrapText="1"/>
    </xf>
    <xf numFmtId="0" fontId="17" fillId="0" borderId="12" xfId="0" applyFont="1" applyBorder="1" applyAlignment="1">
      <alignment horizontal="right" vertical="center" wrapText="1"/>
    </xf>
    <xf numFmtId="164" fontId="6" fillId="3" borderId="30" xfId="0" applyNumberFormat="1" applyFont="1" applyFill="1" applyBorder="1" applyAlignment="1">
      <alignment horizontal="center" vertical="center" wrapText="1"/>
    </xf>
    <xf numFmtId="164" fontId="19" fillId="3" borderId="31" xfId="0" applyNumberFormat="1" applyFont="1" applyFill="1" applyBorder="1" applyAlignment="1">
      <alignment horizontal="center" vertical="center" wrapText="1"/>
    </xf>
    <xf numFmtId="164" fontId="19" fillId="3" borderId="32" xfId="0" applyNumberFormat="1" applyFont="1" applyFill="1" applyBorder="1" applyAlignment="1">
      <alignment horizontal="center" vertical="center" wrapText="1"/>
    </xf>
    <xf numFmtId="164" fontId="19" fillId="3" borderId="20" xfId="0" applyNumberFormat="1" applyFont="1" applyFill="1" applyBorder="1" applyAlignment="1">
      <alignment horizontal="center" vertical="center" wrapText="1"/>
    </xf>
    <xf numFmtId="164" fontId="19" fillId="3" borderId="22" xfId="0" applyNumberFormat="1" applyFont="1" applyFill="1" applyBorder="1" applyAlignment="1">
      <alignment horizontal="center" vertical="center" wrapText="1"/>
    </xf>
    <xf numFmtId="164" fontId="19" fillId="3" borderId="21" xfId="0" applyNumberFormat="1" applyFont="1" applyFill="1" applyBorder="1" applyAlignment="1">
      <alignment horizontal="center" vertical="center" wrapText="1"/>
    </xf>
    <xf numFmtId="0" fontId="15" fillId="0" borderId="0" xfId="0" applyFont="1" applyAlignment="1">
      <alignment horizontal="left" vertical="center" wrapText="1"/>
    </xf>
    <xf numFmtId="0" fontId="12" fillId="0" borderId="7" xfId="0" applyFont="1" applyBorder="1" applyAlignment="1">
      <alignment horizontal="center" vertical="center" wrapText="1"/>
    </xf>
    <xf numFmtId="0" fontId="12" fillId="0" borderId="8" xfId="0" applyFont="1" applyBorder="1" applyAlignment="1">
      <alignment horizontal="center" vertical="center" wrapText="1"/>
    </xf>
    <xf numFmtId="0" fontId="18" fillId="0" borderId="13" xfId="0" applyFont="1" applyBorder="1" applyAlignment="1">
      <alignment horizontal="center" vertical="center" wrapText="1"/>
    </xf>
    <xf numFmtId="0" fontId="18" fillId="0" borderId="14" xfId="0" applyFont="1" applyBorder="1" applyAlignment="1">
      <alignment horizontal="center" vertical="center" wrapText="1"/>
    </xf>
    <xf numFmtId="0" fontId="2" fillId="0" borderId="24" xfId="0" applyFont="1" applyBorder="1" applyAlignment="1">
      <alignment horizontal="left" vertical="center" wrapText="1"/>
    </xf>
    <xf numFmtId="0" fontId="2" fillId="0" borderId="18" xfId="0" applyFont="1" applyBorder="1" applyAlignment="1">
      <alignment horizontal="left" vertical="center" wrapText="1"/>
    </xf>
    <xf numFmtId="0" fontId="9" fillId="0" borderId="36" xfId="0" applyFont="1" applyBorder="1" applyAlignment="1">
      <alignment horizontal="left" vertical="center" wrapText="1"/>
    </xf>
    <xf numFmtId="0" fontId="9" fillId="0" borderId="10" xfId="0" applyFont="1" applyBorder="1" applyAlignment="1">
      <alignment horizontal="left" vertical="center" wrapText="1"/>
    </xf>
    <xf numFmtId="0" fontId="9" fillId="0" borderId="33" xfId="0" applyFont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0" fontId="9" fillId="0" borderId="4" xfId="0" applyFont="1" applyBorder="1" applyAlignment="1">
      <alignment horizontal="center" vertical="center" wrapText="1"/>
    </xf>
    <xf numFmtId="0" fontId="9" fillId="0" borderId="5" xfId="0" applyFont="1" applyBorder="1" applyAlignment="1">
      <alignment horizontal="center" vertical="center" wrapText="1"/>
    </xf>
    <xf numFmtId="0" fontId="9" fillId="0" borderId="37" xfId="0" applyFont="1" applyBorder="1" applyAlignment="1">
      <alignment horizontal="left" vertical="center" wrapText="1"/>
    </xf>
    <xf numFmtId="0" fontId="9" fillId="0" borderId="38" xfId="0" applyFont="1" applyBorder="1" applyAlignment="1">
      <alignment horizontal="left" vertical="center" wrapText="1"/>
    </xf>
    <xf numFmtId="0" fontId="9" fillId="0" borderId="13" xfId="0" applyFont="1" applyBorder="1" applyAlignment="1">
      <alignment horizontal="left" vertical="center" wrapText="1"/>
    </xf>
    <xf numFmtId="0" fontId="9" fillId="0" borderId="15" xfId="0" applyFont="1" applyBorder="1" applyAlignment="1">
      <alignment horizontal="lef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  <xf numFmtId="0" fontId="12" fillId="0" borderId="6" xfId="0" applyFont="1" applyBorder="1" applyAlignment="1">
      <alignment horizontal="left" vertical="center" wrapText="1"/>
    </xf>
    <xf numFmtId="0" fontId="12" fillId="0" borderId="10" xfId="0" applyFont="1" applyBorder="1" applyAlignment="1">
      <alignment horizontal="left" vertical="center" wrapText="1"/>
    </xf>
    <xf numFmtId="0" fontId="20" fillId="0" borderId="1" xfId="0" applyFont="1" applyBorder="1" applyAlignment="1">
      <alignment horizontal="left" vertical="center" wrapText="1"/>
    </xf>
    <xf numFmtId="0" fontId="20" fillId="0" borderId="2" xfId="0" applyFont="1" applyBorder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20" fillId="0" borderId="4" xfId="0" applyFont="1" applyBorder="1" applyAlignment="1">
      <alignment horizontal="left" vertical="center" wrapText="1"/>
    </xf>
    <xf numFmtId="0" fontId="20" fillId="0" borderId="5" xfId="0" applyFont="1" applyBorder="1" applyAlignment="1">
      <alignment horizontal="left" vertical="center" wrapText="1"/>
    </xf>
    <xf numFmtId="0" fontId="9" fillId="0" borderId="30" xfId="0" applyFont="1" applyBorder="1" applyAlignment="1">
      <alignment horizontal="left" vertical="center" wrapText="1"/>
    </xf>
    <xf numFmtId="0" fontId="9" fillId="0" borderId="32" xfId="0" applyFont="1" applyBorder="1" applyAlignment="1">
      <alignment horizontal="left" vertical="center" wrapText="1"/>
    </xf>
    <xf numFmtId="0" fontId="18" fillId="0" borderId="15" xfId="0" applyFont="1" applyBorder="1" applyAlignment="1">
      <alignment horizontal="center" vertical="center" wrapText="1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570865</xdr:colOff>
      <xdr:row>67</xdr:row>
      <xdr:rowOff>133350</xdr:rowOff>
    </xdr:from>
    <xdr:ext cx="5684266" cy="155313"/>
    <xdr:pic>
      <xdr:nvPicPr>
        <xdr:cNvPr id="2" name="image1.png">
          <a:extLst>
            <a:ext uri="{FF2B5EF4-FFF2-40B4-BE49-F238E27FC236}">
              <a16:creationId xmlns:a16="http://schemas.microsoft.com/office/drawing/2014/main" id="{5D2DD9C8-70FE-4785-B97C-D741532B59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70865" y="7305675"/>
          <a:ext cx="5684266" cy="155313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2013 - Tema de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370146-D3CE-4FFF-BB2E-075A7933D550}">
  <dimension ref="A1:F40"/>
  <sheetViews>
    <sheetView tabSelected="1" view="pageBreakPreview" zoomScale="90" zoomScaleNormal="100" zoomScaleSheetLayoutView="90" workbookViewId="0">
      <selection activeCell="O12" sqref="O12"/>
    </sheetView>
  </sheetViews>
  <sheetFormatPr baseColWidth="10" defaultColWidth="8" defaultRowHeight="14.4"/>
  <cols>
    <col min="1" max="1" width="8.44140625" style="35" bestFit="1" customWidth="1"/>
    <col min="2" max="2" width="51" style="35" bestFit="1" customWidth="1"/>
    <col min="3" max="3" width="5.44140625" style="35" bestFit="1" customWidth="1"/>
    <col min="4" max="4" width="8.6640625" style="35" bestFit="1" customWidth="1"/>
    <col min="5" max="5" width="12.44140625" style="35" bestFit="1" customWidth="1"/>
    <col min="6" max="6" width="13.44140625" style="35" bestFit="1" customWidth="1"/>
    <col min="7" max="16384" width="8" style="35"/>
  </cols>
  <sheetData>
    <row r="1" spans="1:6" ht="15.75" customHeight="1">
      <c r="A1" s="77" t="s">
        <v>93</v>
      </c>
      <c r="B1" s="78"/>
      <c r="C1" s="78"/>
      <c r="D1" s="79"/>
      <c r="E1" s="83" t="s">
        <v>36</v>
      </c>
      <c r="F1" s="84"/>
    </row>
    <row r="2" spans="1:6" ht="15.75" customHeight="1">
      <c r="A2" s="80"/>
      <c r="B2" s="81"/>
      <c r="C2" s="81"/>
      <c r="D2" s="82"/>
      <c r="E2" s="85" t="s">
        <v>94</v>
      </c>
      <c r="F2" s="86"/>
    </row>
    <row r="3" spans="1:6" ht="17.399999999999999">
      <c r="A3" s="65"/>
      <c r="B3" s="65"/>
      <c r="C3" s="65"/>
      <c r="E3" s="66"/>
      <c r="F3" s="66"/>
    </row>
    <row r="4" spans="1:6">
      <c r="A4" s="13" t="s">
        <v>19</v>
      </c>
      <c r="B4" s="76" t="s">
        <v>0</v>
      </c>
      <c r="C4" s="76"/>
      <c r="D4" s="76"/>
      <c r="E4" s="76"/>
      <c r="F4" s="76"/>
    </row>
    <row r="5" spans="1:6">
      <c r="A5" s="13"/>
      <c r="B5" s="13"/>
      <c r="C5" s="13"/>
      <c r="D5" s="13"/>
      <c r="E5" s="13"/>
      <c r="F5" s="13"/>
    </row>
    <row r="6" spans="1:6">
      <c r="A6" s="67"/>
      <c r="B6" s="68"/>
      <c r="C6" s="67"/>
      <c r="D6" s="67"/>
      <c r="E6" s="67"/>
      <c r="F6" s="67"/>
    </row>
    <row r="7" spans="1:6">
      <c r="A7" s="2" t="s">
        <v>14</v>
      </c>
      <c r="B7" s="3" t="s">
        <v>15</v>
      </c>
      <c r="C7" s="3" t="s">
        <v>5</v>
      </c>
      <c r="D7" s="2" t="s">
        <v>16</v>
      </c>
      <c r="E7" s="2" t="s">
        <v>17</v>
      </c>
      <c r="F7" s="2" t="s">
        <v>18</v>
      </c>
    </row>
    <row r="8" spans="1:6">
      <c r="A8" s="67"/>
      <c r="B8" s="67"/>
      <c r="C8" s="67"/>
      <c r="D8" s="67"/>
      <c r="E8" s="67"/>
      <c r="F8" s="67"/>
    </row>
    <row r="9" spans="1:6">
      <c r="A9" s="4"/>
      <c r="B9" s="4" t="s">
        <v>41</v>
      </c>
      <c r="C9" s="5" t="s">
        <v>20</v>
      </c>
      <c r="D9" s="38">
        <v>70</v>
      </c>
      <c r="E9" s="69">
        <v>1238</v>
      </c>
      <c r="F9" s="70">
        <f>+D9*E9</f>
        <v>86660</v>
      </c>
    </row>
    <row r="10" spans="1:6" ht="26.4">
      <c r="A10" s="4"/>
      <c r="B10" s="4" t="s">
        <v>108</v>
      </c>
      <c r="C10" s="5" t="s">
        <v>12</v>
      </c>
      <c r="D10" s="38">
        <v>1</v>
      </c>
      <c r="E10" s="39">
        <v>2500000</v>
      </c>
      <c r="F10" s="70">
        <f t="shared" ref="F10:F11" si="0">+D10*E10</f>
        <v>2500000</v>
      </c>
    </row>
    <row r="11" spans="1:6">
      <c r="A11" s="4"/>
      <c r="B11" s="4" t="s">
        <v>42</v>
      </c>
      <c r="C11" s="5" t="s">
        <v>12</v>
      </c>
      <c r="D11" s="38">
        <v>3</v>
      </c>
      <c r="E11" s="39">
        <v>55000</v>
      </c>
      <c r="F11" s="70">
        <f t="shared" si="0"/>
        <v>165000</v>
      </c>
    </row>
    <row r="12" spans="1:6">
      <c r="A12" s="4"/>
      <c r="B12" s="4" t="s">
        <v>38</v>
      </c>
      <c r="C12" s="5" t="s">
        <v>5</v>
      </c>
      <c r="D12" s="38">
        <v>3</v>
      </c>
      <c r="E12" s="39">
        <v>1116404</v>
      </c>
      <c r="F12" s="70">
        <f>+D12*E12</f>
        <v>3349212</v>
      </c>
    </row>
    <row r="13" spans="1:6">
      <c r="A13" s="4"/>
      <c r="B13" s="4" t="s">
        <v>26</v>
      </c>
      <c r="C13" s="5" t="s">
        <v>5</v>
      </c>
      <c r="D13" s="38">
        <v>6</v>
      </c>
      <c r="E13" s="39">
        <v>34260</v>
      </c>
      <c r="F13" s="71">
        <f>+D13*E13</f>
        <v>205560</v>
      </c>
    </row>
    <row r="14" spans="1:6">
      <c r="A14" s="4"/>
      <c r="B14" s="4" t="s">
        <v>55</v>
      </c>
      <c r="C14" s="5" t="s">
        <v>5</v>
      </c>
      <c r="D14" s="38">
        <v>4</v>
      </c>
      <c r="E14" s="39">
        <v>75158</v>
      </c>
      <c r="F14" s="71">
        <f>+D14*E14</f>
        <v>300632</v>
      </c>
    </row>
    <row r="15" spans="1:6">
      <c r="A15" s="4"/>
      <c r="B15" s="4" t="s">
        <v>13</v>
      </c>
      <c r="C15" s="5" t="s">
        <v>20</v>
      </c>
      <c r="D15" s="38">
        <v>18</v>
      </c>
      <c r="E15" s="39">
        <v>46757</v>
      </c>
      <c r="F15" s="71">
        <f t="shared" ref="F15:F21" si="1">+D15*E15</f>
        <v>841626</v>
      </c>
    </row>
    <row r="16" spans="1:6">
      <c r="A16" s="4"/>
      <c r="B16" s="4" t="s">
        <v>21</v>
      </c>
      <c r="C16" s="5" t="s">
        <v>20</v>
      </c>
      <c r="D16" s="38">
        <v>18</v>
      </c>
      <c r="E16" s="39">
        <v>3867</v>
      </c>
      <c r="F16" s="71">
        <f t="shared" si="1"/>
        <v>69606</v>
      </c>
    </row>
    <row r="17" spans="1:6" ht="26.4">
      <c r="A17" s="4"/>
      <c r="B17" s="4" t="s">
        <v>102</v>
      </c>
      <c r="C17" s="5" t="s">
        <v>5</v>
      </c>
      <c r="D17" s="38">
        <v>8</v>
      </c>
      <c r="E17" s="39">
        <v>226834</v>
      </c>
      <c r="F17" s="71">
        <f t="shared" si="1"/>
        <v>1814672</v>
      </c>
    </row>
    <row r="18" spans="1:6">
      <c r="A18" s="4"/>
      <c r="B18" s="4" t="s">
        <v>22</v>
      </c>
      <c r="C18" s="5" t="s">
        <v>12</v>
      </c>
      <c r="D18" s="38">
        <v>4</v>
      </c>
      <c r="E18" s="39">
        <v>61546</v>
      </c>
      <c r="F18" s="71">
        <f t="shared" si="1"/>
        <v>246184</v>
      </c>
    </row>
    <row r="19" spans="1:6">
      <c r="A19" s="4"/>
      <c r="B19" s="4" t="s">
        <v>23</v>
      </c>
      <c r="C19" s="5" t="s">
        <v>12</v>
      </c>
      <c r="D19" s="38">
        <v>4</v>
      </c>
      <c r="E19" s="39">
        <v>65027</v>
      </c>
      <c r="F19" s="71">
        <f t="shared" si="1"/>
        <v>260108</v>
      </c>
    </row>
    <row r="20" spans="1:6" ht="22.8">
      <c r="A20" s="4"/>
      <c r="B20" s="1" t="s">
        <v>24</v>
      </c>
      <c r="C20" s="5" t="s">
        <v>5</v>
      </c>
      <c r="D20" s="38">
        <v>8</v>
      </c>
      <c r="E20" s="39">
        <v>82002</v>
      </c>
      <c r="F20" s="71">
        <f t="shared" si="1"/>
        <v>656016</v>
      </c>
    </row>
    <row r="21" spans="1:6">
      <c r="A21" s="4"/>
      <c r="B21" s="4" t="s">
        <v>25</v>
      </c>
      <c r="C21" s="5" t="s">
        <v>5</v>
      </c>
      <c r="D21" s="38">
        <v>1</v>
      </c>
      <c r="E21" s="39">
        <v>620000</v>
      </c>
      <c r="F21" s="71">
        <f t="shared" si="1"/>
        <v>620000</v>
      </c>
    </row>
    <row r="22" spans="1:6">
      <c r="A22" s="4"/>
      <c r="B22" s="4" t="s">
        <v>27</v>
      </c>
      <c r="C22" s="5" t="s">
        <v>5</v>
      </c>
      <c r="D22" s="38">
        <v>1</v>
      </c>
      <c r="E22" s="39">
        <v>150369</v>
      </c>
      <c r="F22" s="71">
        <f t="shared" ref="F22:F23" si="2">+D22*E22</f>
        <v>150369</v>
      </c>
    </row>
    <row r="23" spans="1:6">
      <c r="A23" s="4"/>
      <c r="B23" s="4" t="s">
        <v>28</v>
      </c>
      <c r="C23" s="5" t="s">
        <v>5</v>
      </c>
      <c r="D23" s="38">
        <v>1</v>
      </c>
      <c r="E23" s="39">
        <v>72505</v>
      </c>
      <c r="F23" s="71">
        <f t="shared" si="2"/>
        <v>72505</v>
      </c>
    </row>
    <row r="24" spans="1:6">
      <c r="A24" s="4"/>
      <c r="B24" s="4" t="s">
        <v>29</v>
      </c>
      <c r="C24" s="5" t="s">
        <v>5</v>
      </c>
      <c r="D24" s="38">
        <v>10</v>
      </c>
      <c r="E24" s="39">
        <v>55000</v>
      </c>
      <c r="F24" s="71">
        <f t="shared" ref="F24" si="3">+D24*E24</f>
        <v>550000</v>
      </c>
    </row>
    <row r="25" spans="1:6">
      <c r="A25" s="97" t="s">
        <v>30</v>
      </c>
      <c r="B25" s="98"/>
      <c r="C25" s="98"/>
      <c r="D25" s="98"/>
      <c r="E25" s="98"/>
      <c r="F25" s="14">
        <f>SUM(F9:F24)</f>
        <v>11888150</v>
      </c>
    </row>
    <row r="27" spans="1:6" ht="15" customHeight="1">
      <c r="B27" s="87" t="s">
        <v>31</v>
      </c>
      <c r="C27" s="87"/>
      <c r="D27" s="87"/>
      <c r="E27" s="9">
        <v>0.29899999999999999</v>
      </c>
      <c r="F27" s="70">
        <f>+F25*E27</f>
        <v>3554556.8499999996</v>
      </c>
    </row>
    <row r="28" spans="1:6">
      <c r="B28" s="87" t="s">
        <v>32</v>
      </c>
      <c r="C28" s="87"/>
      <c r="D28" s="87"/>
      <c r="E28" s="9">
        <v>0.01</v>
      </c>
      <c r="F28" s="71">
        <f>+F25*E28</f>
        <v>118881.5</v>
      </c>
    </row>
    <row r="29" spans="1:6">
      <c r="B29" s="87" t="s">
        <v>33</v>
      </c>
      <c r="C29" s="87"/>
      <c r="D29" s="87"/>
      <c r="E29" s="9">
        <v>0.06</v>
      </c>
      <c r="F29" s="71">
        <f>+F25*E29</f>
        <v>713289</v>
      </c>
    </row>
    <row r="30" spans="1:6">
      <c r="B30" s="99" t="s">
        <v>34</v>
      </c>
      <c r="C30" s="99"/>
      <c r="D30" s="99"/>
      <c r="E30" s="10">
        <v>0.36899999999999999</v>
      </c>
      <c r="F30" s="72">
        <f>SUM(F27:F29)</f>
        <v>4386727.3499999996</v>
      </c>
    </row>
    <row r="31" spans="1:6">
      <c r="B31" s="8"/>
      <c r="C31" s="55"/>
      <c r="D31" s="56" t="s">
        <v>100</v>
      </c>
      <c r="E31" s="56" t="s">
        <v>101</v>
      </c>
      <c r="F31" s="73"/>
    </row>
    <row r="32" spans="1:6">
      <c r="B32" s="100" t="s">
        <v>35</v>
      </c>
      <c r="C32" s="100"/>
      <c r="D32" s="9">
        <v>0.1</v>
      </c>
      <c r="E32" s="9">
        <v>0.15</v>
      </c>
      <c r="F32" s="74">
        <f>+F25*D32+F25*E32</f>
        <v>2972037.5</v>
      </c>
    </row>
    <row r="33" spans="1:6">
      <c r="B33" s="8"/>
      <c r="C33" s="55"/>
      <c r="D33" s="55"/>
      <c r="E33" s="11"/>
      <c r="F33" s="75"/>
    </row>
    <row r="34" spans="1:6" ht="15" customHeight="1">
      <c r="A34" s="97" t="s">
        <v>49</v>
      </c>
      <c r="B34" s="98"/>
      <c r="C34" s="98"/>
      <c r="D34" s="98"/>
      <c r="E34" s="98"/>
      <c r="F34" s="15">
        <f>+F25+F30+F32</f>
        <v>19246914.850000001</v>
      </c>
    </row>
    <row r="36" spans="1:6" ht="15" customHeight="1">
      <c r="B36" s="88" t="s">
        <v>95</v>
      </c>
      <c r="C36" s="89"/>
      <c r="D36" s="89"/>
      <c r="E36" s="89"/>
      <c r="F36" s="90"/>
    </row>
    <row r="37" spans="1:6" ht="27.75" customHeight="1">
      <c r="B37" s="91" t="s">
        <v>109</v>
      </c>
      <c r="C37" s="92"/>
      <c r="D37" s="92"/>
      <c r="E37" s="92"/>
      <c r="F37" s="93"/>
    </row>
    <row r="39" spans="1:6" ht="30" customHeight="1">
      <c r="C39" s="94" t="s">
        <v>1</v>
      </c>
      <c r="D39" s="95"/>
      <c r="E39" s="95"/>
      <c r="F39" s="63">
        <v>7</v>
      </c>
    </row>
    <row r="40" spans="1:6">
      <c r="A40" s="96" t="s">
        <v>2</v>
      </c>
      <c r="B40" s="96"/>
      <c r="C40" s="96"/>
      <c r="D40" s="96"/>
      <c r="E40" s="96"/>
      <c r="F40" s="96"/>
    </row>
  </sheetData>
  <mergeCells count="15">
    <mergeCell ref="B36:F36"/>
    <mergeCell ref="B37:F37"/>
    <mergeCell ref="C39:E39"/>
    <mergeCell ref="A40:F40"/>
    <mergeCell ref="A25:E25"/>
    <mergeCell ref="A34:E34"/>
    <mergeCell ref="B28:D28"/>
    <mergeCell ref="B29:D29"/>
    <mergeCell ref="B30:D30"/>
    <mergeCell ref="B32:C32"/>
    <mergeCell ref="B4:F4"/>
    <mergeCell ref="A1:D2"/>
    <mergeCell ref="E1:F1"/>
    <mergeCell ref="E2:F2"/>
    <mergeCell ref="B27:D27"/>
  </mergeCells>
  <phoneticPr fontId="13" type="noConversion"/>
  <pageMargins left="0.70866141732283472" right="0.70866141732283472" top="0.74803149606299213" bottom="0.74803149606299213" header="0.31496062992125984" footer="0.31496062992125984"/>
  <pageSetup scale="9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022D63-0E82-46AB-8A40-9BC21529C6F5}">
  <dimension ref="A1:G46"/>
  <sheetViews>
    <sheetView view="pageBreakPreview" topLeftCell="A15" zoomScale="90" zoomScaleNormal="100" zoomScaleSheetLayoutView="90" workbookViewId="0">
      <selection activeCell="A3" sqref="A3:F42"/>
    </sheetView>
  </sheetViews>
  <sheetFormatPr baseColWidth="10" defaultColWidth="8" defaultRowHeight="14.4"/>
  <cols>
    <col min="1" max="1" width="5.88671875" style="35" bestFit="1" customWidth="1"/>
    <col min="2" max="2" width="47.109375" style="35" customWidth="1"/>
    <col min="3" max="3" width="6.5546875" style="35" customWidth="1"/>
    <col min="4" max="4" width="8.6640625" style="35" bestFit="1" customWidth="1"/>
    <col min="5" max="5" width="11.88671875" style="35" bestFit="1" customWidth="1"/>
    <col min="6" max="6" width="16.44140625" style="35" customWidth="1"/>
    <col min="7" max="7" width="9.88671875" style="35" customWidth="1"/>
    <col min="8" max="16384" width="8" style="35"/>
  </cols>
  <sheetData>
    <row r="1" spans="1:6" ht="25.5" customHeight="1">
      <c r="A1" s="77" t="s">
        <v>93</v>
      </c>
      <c r="B1" s="78"/>
      <c r="C1" s="78"/>
      <c r="D1" s="34"/>
      <c r="E1" s="112" t="s">
        <v>36</v>
      </c>
      <c r="F1" s="84"/>
    </row>
    <row r="2" spans="1:6" ht="30" customHeight="1">
      <c r="A2" s="80"/>
      <c r="B2" s="81"/>
      <c r="C2" s="81"/>
      <c r="D2" s="36"/>
      <c r="E2" s="113" t="s">
        <v>94</v>
      </c>
      <c r="F2" s="86"/>
    </row>
    <row r="3" spans="1:6" ht="12" customHeight="1">
      <c r="A3" s="114" t="s">
        <v>19</v>
      </c>
      <c r="B3" s="116" t="s">
        <v>97</v>
      </c>
      <c r="C3" s="117"/>
      <c r="D3" s="117"/>
      <c r="E3" s="120" t="s">
        <v>105</v>
      </c>
      <c r="F3" s="121"/>
    </row>
    <row r="4" spans="1:6" ht="18" customHeight="1">
      <c r="A4" s="115"/>
      <c r="B4" s="118"/>
      <c r="C4" s="119"/>
      <c r="D4" s="119"/>
      <c r="E4" s="122"/>
      <c r="F4" s="123"/>
    </row>
    <row r="5" spans="1:6" ht="16.5" customHeight="1"/>
    <row r="6" spans="1:6" s="37" customFormat="1" ht="14.1" customHeight="1">
      <c r="A6" s="3" t="s">
        <v>14</v>
      </c>
      <c r="B6" s="3" t="s">
        <v>15</v>
      </c>
      <c r="C6" s="3" t="s">
        <v>5</v>
      </c>
      <c r="D6" s="3" t="s">
        <v>16</v>
      </c>
      <c r="E6" s="3" t="s">
        <v>17</v>
      </c>
      <c r="F6" s="3" t="s">
        <v>18</v>
      </c>
    </row>
    <row r="7" spans="1:6" ht="12" customHeight="1">
      <c r="A7" s="4"/>
      <c r="B7" s="4" t="s">
        <v>41</v>
      </c>
      <c r="C7" s="5" t="s">
        <v>20</v>
      </c>
      <c r="D7" s="38">
        <v>70</v>
      </c>
      <c r="E7" s="39">
        <v>1238</v>
      </c>
      <c r="F7" s="42">
        <f>+D7*E7</f>
        <v>86660</v>
      </c>
    </row>
    <row r="8" spans="1:6" ht="12" customHeight="1">
      <c r="A8" s="4"/>
      <c r="B8" s="4" t="s">
        <v>42</v>
      </c>
      <c r="C8" s="5" t="s">
        <v>12</v>
      </c>
      <c r="D8" s="38">
        <v>8</v>
      </c>
      <c r="E8" s="39">
        <v>55000</v>
      </c>
      <c r="F8" s="40">
        <f t="shared" ref="F8:F9" si="0">+D8*E8</f>
        <v>440000</v>
      </c>
    </row>
    <row r="9" spans="1:6" ht="22.8">
      <c r="A9" s="4"/>
      <c r="B9" s="6" t="s">
        <v>43</v>
      </c>
      <c r="C9" s="5" t="s">
        <v>5</v>
      </c>
      <c r="D9" s="38">
        <v>24</v>
      </c>
      <c r="E9" s="39">
        <v>82002</v>
      </c>
      <c r="F9" s="40">
        <f t="shared" si="0"/>
        <v>1968048</v>
      </c>
    </row>
    <row r="10" spans="1:6" ht="12" customHeight="1">
      <c r="A10" s="4"/>
      <c r="B10" s="4" t="s">
        <v>38</v>
      </c>
      <c r="C10" s="5" t="s">
        <v>5</v>
      </c>
      <c r="D10" s="38">
        <v>4</v>
      </c>
      <c r="E10" s="39">
        <v>1116404</v>
      </c>
      <c r="F10" s="40">
        <f t="shared" ref="F10:F29" si="1">+D10*E10</f>
        <v>4465616</v>
      </c>
    </row>
    <row r="11" spans="1:6" ht="12" customHeight="1">
      <c r="A11" s="4"/>
      <c r="B11" s="4" t="s">
        <v>44</v>
      </c>
      <c r="C11" s="5" t="s">
        <v>5</v>
      </c>
      <c r="D11" s="38">
        <v>8</v>
      </c>
      <c r="E11" s="39">
        <v>34260</v>
      </c>
      <c r="F11" s="40">
        <f t="shared" ref="F11" si="2">+D11*E11</f>
        <v>274080</v>
      </c>
    </row>
    <row r="12" spans="1:6" ht="12" customHeight="1">
      <c r="A12" s="4"/>
      <c r="B12" s="4" t="s">
        <v>39</v>
      </c>
      <c r="C12" s="5" t="s">
        <v>5</v>
      </c>
      <c r="D12" s="38">
        <v>2</v>
      </c>
      <c r="E12" s="39">
        <v>460649</v>
      </c>
      <c r="F12" s="40">
        <f t="shared" ref="F12:F16" si="3">+D12*E12</f>
        <v>921298</v>
      </c>
    </row>
    <row r="13" spans="1:6" ht="12" customHeight="1">
      <c r="A13" s="4"/>
      <c r="B13" s="4" t="s">
        <v>45</v>
      </c>
      <c r="C13" s="5" t="s">
        <v>5</v>
      </c>
      <c r="D13" s="38">
        <v>4</v>
      </c>
      <c r="E13" s="39">
        <v>8716</v>
      </c>
      <c r="F13" s="40">
        <f t="shared" ref="F13" si="4">+D13*E13</f>
        <v>34864</v>
      </c>
    </row>
    <row r="14" spans="1:6" ht="12" customHeight="1">
      <c r="A14" s="4"/>
      <c r="B14" s="4" t="s">
        <v>53</v>
      </c>
      <c r="C14" s="5" t="s">
        <v>5</v>
      </c>
      <c r="D14" s="38">
        <v>2</v>
      </c>
      <c r="E14" s="39">
        <v>47186</v>
      </c>
      <c r="F14" s="40">
        <f t="shared" ref="F14" si="5">+D14*E14</f>
        <v>94372</v>
      </c>
    </row>
    <row r="15" spans="1:6" ht="12" customHeight="1">
      <c r="A15" s="4"/>
      <c r="B15" s="4" t="s">
        <v>56</v>
      </c>
      <c r="C15" s="5" t="s">
        <v>20</v>
      </c>
      <c r="D15" s="38">
        <v>6</v>
      </c>
      <c r="E15" s="39">
        <f>117919/6</f>
        <v>19653.166666666668</v>
      </c>
      <c r="F15" s="40">
        <f t="shared" ref="F15" si="6">+D15*E15</f>
        <v>117919</v>
      </c>
    </row>
    <row r="16" spans="1:6" ht="12" customHeight="1">
      <c r="A16" s="4"/>
      <c r="B16" s="4" t="s">
        <v>40</v>
      </c>
      <c r="C16" s="5" t="s">
        <v>5</v>
      </c>
      <c r="D16" s="38">
        <v>2</v>
      </c>
      <c r="E16" s="39">
        <v>158370</v>
      </c>
      <c r="F16" s="32">
        <f t="shared" si="3"/>
        <v>316740</v>
      </c>
    </row>
    <row r="17" spans="1:6" ht="12" customHeight="1">
      <c r="A17" s="4"/>
      <c r="B17" s="4" t="s">
        <v>46</v>
      </c>
      <c r="C17" s="5" t="s">
        <v>5</v>
      </c>
      <c r="D17" s="38">
        <v>4</v>
      </c>
      <c r="E17" s="39">
        <v>2474</v>
      </c>
      <c r="F17" s="32">
        <f t="shared" ref="F17" si="7">+D17*E17</f>
        <v>9896</v>
      </c>
    </row>
    <row r="18" spans="1:6" ht="12" customHeight="1">
      <c r="A18" s="4"/>
      <c r="B18" s="4" t="s">
        <v>57</v>
      </c>
      <c r="C18" s="5" t="s">
        <v>5</v>
      </c>
      <c r="D18" s="38">
        <v>4</v>
      </c>
      <c r="E18" s="39">
        <v>14125</v>
      </c>
      <c r="F18" s="32">
        <f t="shared" ref="F18" si="8">+D18*E18</f>
        <v>56500</v>
      </c>
    </row>
    <row r="19" spans="1:6" ht="12" customHeight="1">
      <c r="A19" s="4"/>
      <c r="B19" s="4" t="s">
        <v>59</v>
      </c>
      <c r="C19" s="5" t="s">
        <v>5</v>
      </c>
      <c r="D19" s="38">
        <v>4</v>
      </c>
      <c r="E19" s="39">
        <v>1567</v>
      </c>
      <c r="F19" s="32">
        <f t="shared" ref="F19" si="9">+D19*E19</f>
        <v>6268</v>
      </c>
    </row>
    <row r="20" spans="1:6" ht="12" customHeight="1">
      <c r="A20" s="4"/>
      <c r="B20" s="4" t="s">
        <v>58</v>
      </c>
      <c r="C20" s="5" t="s">
        <v>20</v>
      </c>
      <c r="D20" s="38">
        <v>6</v>
      </c>
      <c r="E20" s="39">
        <f>42621/6</f>
        <v>7103.5</v>
      </c>
      <c r="F20" s="32">
        <f t="shared" ref="F20" si="10">+D20*E20</f>
        <v>42621</v>
      </c>
    </row>
    <row r="21" spans="1:6" ht="12" customHeight="1">
      <c r="A21" s="4"/>
      <c r="B21" s="4" t="s">
        <v>47</v>
      </c>
      <c r="C21" s="5" t="s">
        <v>5</v>
      </c>
      <c r="D21" s="38">
        <v>2</v>
      </c>
      <c r="E21" s="39">
        <v>76530</v>
      </c>
      <c r="F21" s="32">
        <f t="shared" ref="F21" si="11">+D21*E21</f>
        <v>153060</v>
      </c>
    </row>
    <row r="22" spans="1:6">
      <c r="A22" s="4"/>
      <c r="B22" s="4" t="s">
        <v>103</v>
      </c>
      <c r="C22" s="5" t="s">
        <v>5</v>
      </c>
      <c r="D22" s="38">
        <v>2</v>
      </c>
      <c r="E22" s="39">
        <v>1053254</v>
      </c>
      <c r="F22" s="32">
        <f t="shared" ref="F22" si="12">+D22*E22</f>
        <v>2106508</v>
      </c>
    </row>
    <row r="23" spans="1:6">
      <c r="A23" s="4"/>
      <c r="B23" s="4" t="s">
        <v>106</v>
      </c>
      <c r="C23" s="5" t="s">
        <v>20</v>
      </c>
      <c r="D23" s="38">
        <v>24</v>
      </c>
      <c r="E23" s="39">
        <v>3867</v>
      </c>
      <c r="F23" s="32">
        <f t="shared" ref="F23" si="13">+D23*E23</f>
        <v>92808</v>
      </c>
    </row>
    <row r="24" spans="1:6" ht="12" customHeight="1">
      <c r="A24" s="4"/>
      <c r="B24" s="4" t="s">
        <v>74</v>
      </c>
      <c r="C24" s="5" t="s">
        <v>20</v>
      </c>
      <c r="D24" s="38">
        <v>24</v>
      </c>
      <c r="E24" s="39">
        <v>46757</v>
      </c>
      <c r="F24" s="32">
        <f t="shared" ref="F24" si="14">+D24*E24</f>
        <v>1122168</v>
      </c>
    </row>
    <row r="25" spans="1:6" ht="12" customHeight="1">
      <c r="A25" s="4"/>
      <c r="B25" s="4" t="s">
        <v>54</v>
      </c>
      <c r="C25" s="5" t="s">
        <v>5</v>
      </c>
      <c r="D25" s="38">
        <v>10</v>
      </c>
      <c r="E25" s="39">
        <v>75158</v>
      </c>
      <c r="F25" s="43">
        <f t="shared" ref="F25:F27" si="15">+D25*E25</f>
        <v>751580</v>
      </c>
    </row>
    <row r="26" spans="1:6">
      <c r="A26" s="4"/>
      <c r="B26" s="4" t="s">
        <v>27</v>
      </c>
      <c r="C26" s="5" t="s">
        <v>5</v>
      </c>
      <c r="D26" s="38">
        <v>1</v>
      </c>
      <c r="E26" s="39">
        <v>150369</v>
      </c>
      <c r="F26" s="41">
        <f t="shared" si="15"/>
        <v>150369</v>
      </c>
    </row>
    <row r="27" spans="1:6">
      <c r="A27" s="4"/>
      <c r="B27" s="4" t="s">
        <v>28</v>
      </c>
      <c r="C27" s="5" t="s">
        <v>5</v>
      </c>
      <c r="D27" s="38">
        <v>1</v>
      </c>
      <c r="E27" s="39">
        <v>72505</v>
      </c>
      <c r="F27" s="42">
        <f t="shared" si="15"/>
        <v>72505</v>
      </c>
    </row>
    <row r="28" spans="1:6" ht="12" customHeight="1">
      <c r="A28" s="4"/>
      <c r="B28" s="4" t="s">
        <v>37</v>
      </c>
      <c r="C28" s="5" t="s">
        <v>5</v>
      </c>
      <c r="D28" s="38">
        <v>10</v>
      </c>
      <c r="E28" s="39">
        <v>80385</v>
      </c>
      <c r="F28" s="40">
        <f t="shared" si="1"/>
        <v>803850</v>
      </c>
    </row>
    <row r="29" spans="1:6">
      <c r="A29" s="4"/>
      <c r="B29" s="4" t="s">
        <v>25</v>
      </c>
      <c r="C29" s="5" t="s">
        <v>5</v>
      </c>
      <c r="D29" s="38">
        <v>1</v>
      </c>
      <c r="E29" s="39">
        <v>620000</v>
      </c>
      <c r="F29" s="41">
        <f t="shared" si="1"/>
        <v>620000</v>
      </c>
    </row>
    <row r="30" spans="1:6">
      <c r="A30" s="104" t="s">
        <v>50</v>
      </c>
      <c r="B30" s="105"/>
      <c r="C30" s="105"/>
      <c r="D30" s="105"/>
      <c r="E30" s="106"/>
      <c r="F30" s="54">
        <f>SUM(F7:F29)</f>
        <v>14707730</v>
      </c>
    </row>
    <row r="32" spans="1:6">
      <c r="B32" s="101" t="s">
        <v>51</v>
      </c>
      <c r="C32" s="102"/>
      <c r="D32" s="102"/>
      <c r="E32" s="103"/>
      <c r="F32" s="54">
        <f>+F30</f>
        <v>14707730</v>
      </c>
    </row>
    <row r="33" spans="1:7">
      <c r="B33" s="87" t="s">
        <v>31</v>
      </c>
      <c r="C33" s="87"/>
      <c r="D33" s="87"/>
      <c r="E33" s="9">
        <v>0.29899999999999999</v>
      </c>
      <c r="F33" s="40">
        <f>+F32*E33</f>
        <v>4397611.2699999996</v>
      </c>
    </row>
    <row r="34" spans="1:7">
      <c r="B34" s="87" t="s">
        <v>32</v>
      </c>
      <c r="C34" s="87"/>
      <c r="D34" s="87"/>
      <c r="E34" s="9">
        <v>0.01</v>
      </c>
      <c r="F34" s="40">
        <f>+F32*E34</f>
        <v>147077.30000000002</v>
      </c>
    </row>
    <row r="35" spans="1:7">
      <c r="B35" s="87" t="s">
        <v>33</v>
      </c>
      <c r="C35" s="87"/>
      <c r="D35" s="87"/>
      <c r="E35" s="9">
        <v>0.06</v>
      </c>
      <c r="F35" s="40">
        <f>+F32*E35</f>
        <v>882463.79999999993</v>
      </c>
    </row>
    <row r="36" spans="1:7">
      <c r="B36" s="99" t="s">
        <v>34</v>
      </c>
      <c r="C36" s="99"/>
      <c r="D36" s="99"/>
      <c r="E36" s="10">
        <v>0.36899999999999999</v>
      </c>
      <c r="F36" s="40">
        <f>SUM(F33:F35)</f>
        <v>5427152.3699999992</v>
      </c>
    </row>
    <row r="37" spans="1:7">
      <c r="B37" s="8"/>
      <c r="C37" s="55"/>
      <c r="D37" s="56" t="s">
        <v>104</v>
      </c>
      <c r="E37" s="56" t="s">
        <v>101</v>
      </c>
      <c r="F37" s="40"/>
    </row>
    <row r="38" spans="1:7" ht="13.5" customHeight="1">
      <c r="B38" s="100" t="s">
        <v>35</v>
      </c>
      <c r="C38" s="100"/>
      <c r="D38" s="9">
        <v>0.1</v>
      </c>
      <c r="E38" s="9">
        <v>0.15</v>
      </c>
      <c r="F38" s="41">
        <f>+F32*D38+F32*E38</f>
        <v>3676932.5</v>
      </c>
    </row>
    <row r="39" spans="1:7" ht="13.5" customHeight="1">
      <c r="B39" s="8"/>
      <c r="C39" s="55"/>
      <c r="D39" s="55"/>
      <c r="E39" s="11"/>
    </row>
    <row r="40" spans="1:7" ht="13.5" customHeight="1">
      <c r="A40" s="97" t="s">
        <v>49</v>
      </c>
      <c r="B40" s="98"/>
      <c r="C40" s="98"/>
      <c r="D40" s="98"/>
      <c r="E40" s="98"/>
      <c r="F40" s="54">
        <f>+F32+F36+F38</f>
        <v>23811814.869999997</v>
      </c>
    </row>
    <row r="41" spans="1:7" ht="11.1" customHeight="1"/>
    <row r="42" spans="1:7" ht="13.5" customHeight="1">
      <c r="B42" s="108" t="s">
        <v>95</v>
      </c>
      <c r="C42" s="109"/>
      <c r="D42" s="109"/>
      <c r="E42" s="109"/>
      <c r="F42" s="109"/>
    </row>
    <row r="43" spans="1:7" ht="21.75" customHeight="1">
      <c r="B43" s="110" t="s">
        <v>60</v>
      </c>
      <c r="C43" s="111"/>
      <c r="D43" s="111"/>
      <c r="E43" s="111"/>
      <c r="F43" s="111"/>
    </row>
    <row r="45" spans="1:7" ht="25.5" customHeight="1">
      <c r="C45" s="94" t="s">
        <v>1</v>
      </c>
      <c r="D45" s="95"/>
      <c r="E45" s="95"/>
      <c r="F45" s="63">
        <v>10</v>
      </c>
    </row>
    <row r="46" spans="1:7">
      <c r="A46" s="107" t="s">
        <v>52</v>
      </c>
      <c r="B46" s="107"/>
      <c r="C46" s="107"/>
      <c r="D46" s="107"/>
      <c r="E46" s="107"/>
      <c r="F46" s="107"/>
      <c r="G46" s="7"/>
    </row>
  </sheetData>
  <mergeCells count="19">
    <mergeCell ref="A1:C2"/>
    <mergeCell ref="E1:F1"/>
    <mergeCell ref="E2:F2"/>
    <mergeCell ref="A3:A4"/>
    <mergeCell ref="B3:D4"/>
    <mergeCell ref="E3:F3"/>
    <mergeCell ref="E4:F4"/>
    <mergeCell ref="B32:E32"/>
    <mergeCell ref="B33:D33"/>
    <mergeCell ref="A30:E30"/>
    <mergeCell ref="A46:F46"/>
    <mergeCell ref="B34:D34"/>
    <mergeCell ref="B35:D35"/>
    <mergeCell ref="B36:D36"/>
    <mergeCell ref="B38:C38"/>
    <mergeCell ref="A40:E40"/>
    <mergeCell ref="B42:F42"/>
    <mergeCell ref="B43:F43"/>
    <mergeCell ref="C45:E45"/>
  </mergeCells>
  <pageMargins left="0.7" right="0.7" top="0.75" bottom="0.75" header="0.3" footer="0.3"/>
  <pageSetup scale="96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C7D5D69-93ED-402D-85EB-6C334D8CD0E5}">
  <dimension ref="A1:H73"/>
  <sheetViews>
    <sheetView view="pageBreakPreview" zoomScaleNormal="100" zoomScaleSheetLayoutView="100" workbookViewId="0">
      <selection activeCell="A3" sqref="A3:F69"/>
    </sheetView>
  </sheetViews>
  <sheetFormatPr baseColWidth="10" defaultColWidth="8" defaultRowHeight="14.4"/>
  <cols>
    <col min="1" max="1" width="5.5546875" style="35" bestFit="1" customWidth="1"/>
    <col min="2" max="2" width="49.109375" style="35" customWidth="1"/>
    <col min="3" max="3" width="4.88671875" style="35" bestFit="1" customWidth="1"/>
    <col min="4" max="4" width="7.33203125" style="35" bestFit="1" customWidth="1"/>
    <col min="5" max="5" width="12.109375" style="35" customWidth="1"/>
    <col min="6" max="7" width="12.88671875" style="35" bestFit="1" customWidth="1"/>
    <col min="8" max="16384" width="8" style="35"/>
  </cols>
  <sheetData>
    <row r="1" spans="1:7" ht="25.5" customHeight="1">
      <c r="A1" s="124" t="s">
        <v>93</v>
      </c>
      <c r="B1" s="125"/>
      <c r="C1" s="125"/>
      <c r="D1" s="34"/>
      <c r="E1" s="112" t="s">
        <v>36</v>
      </c>
      <c r="F1" s="84"/>
    </row>
    <row r="2" spans="1:7" ht="30" customHeight="1">
      <c r="A2" s="126"/>
      <c r="B2" s="127"/>
      <c r="C2" s="127"/>
      <c r="D2" s="36"/>
      <c r="E2" s="113" t="s">
        <v>94</v>
      </c>
      <c r="F2" s="86"/>
    </row>
    <row r="3" spans="1:7" ht="12" customHeight="1">
      <c r="A3" s="128" t="s">
        <v>19</v>
      </c>
      <c r="B3" s="130" t="s">
        <v>98</v>
      </c>
      <c r="C3" s="131"/>
      <c r="D3" s="132"/>
      <c r="E3" s="135" t="s">
        <v>89</v>
      </c>
      <c r="F3" s="136"/>
    </row>
    <row r="4" spans="1:7" ht="18" customHeight="1">
      <c r="A4" s="129"/>
      <c r="B4" s="133"/>
      <c r="C4" s="134"/>
      <c r="D4" s="134"/>
      <c r="E4" s="122"/>
      <c r="F4" s="123"/>
    </row>
    <row r="5" spans="1:7" ht="16.5" customHeight="1"/>
    <row r="6" spans="1:7" s="37" customFormat="1" ht="14.1" customHeight="1">
      <c r="A6" s="3" t="s">
        <v>14</v>
      </c>
      <c r="B6" s="3" t="s">
        <v>15</v>
      </c>
      <c r="C6" s="3" t="s">
        <v>5</v>
      </c>
      <c r="D6" s="3" t="s">
        <v>16</v>
      </c>
      <c r="E6" s="12" t="s">
        <v>17</v>
      </c>
      <c r="F6" s="3" t="s">
        <v>18</v>
      </c>
      <c r="G6" s="35"/>
    </row>
    <row r="7" spans="1:7" ht="12" customHeight="1">
      <c r="A7" s="4"/>
      <c r="B7" s="4" t="s">
        <v>41</v>
      </c>
      <c r="C7" s="5" t="s">
        <v>20</v>
      </c>
      <c r="D7" s="64">
        <v>79</v>
      </c>
      <c r="E7" s="39">
        <v>1238</v>
      </c>
      <c r="F7" s="40">
        <f>+D7*E7</f>
        <v>97802</v>
      </c>
    </row>
    <row r="8" spans="1:7" ht="12" customHeight="1">
      <c r="A8" s="4"/>
      <c r="B8" s="4" t="s">
        <v>42</v>
      </c>
      <c r="C8" s="5" t="s">
        <v>12</v>
      </c>
      <c r="D8" s="38">
        <v>3</v>
      </c>
      <c r="E8" s="39">
        <v>55000</v>
      </c>
      <c r="F8" s="40">
        <f t="shared" ref="F8" si="0">+D8*E8</f>
        <v>165000</v>
      </c>
    </row>
    <row r="9" spans="1:7" ht="12" customHeight="1">
      <c r="A9" s="4"/>
      <c r="B9" s="19" t="s">
        <v>75</v>
      </c>
      <c r="C9" s="5"/>
      <c r="D9" s="38"/>
      <c r="E9" s="39"/>
      <c r="F9" s="40"/>
    </row>
    <row r="10" spans="1:7" ht="22.8">
      <c r="A10" s="4"/>
      <c r="B10" s="6" t="s">
        <v>43</v>
      </c>
      <c r="C10" s="5" t="s">
        <v>5</v>
      </c>
      <c r="D10" s="38">
        <v>40</v>
      </c>
      <c r="E10" s="39">
        <v>82002</v>
      </c>
      <c r="F10" s="40">
        <f>+D10*E10</f>
        <v>3280080</v>
      </c>
    </row>
    <row r="11" spans="1:7">
      <c r="A11" s="4"/>
      <c r="B11" s="18" t="s">
        <v>72</v>
      </c>
      <c r="C11" s="5" t="s">
        <v>71</v>
      </c>
      <c r="D11" s="38">
        <v>1</v>
      </c>
      <c r="E11" s="39">
        <v>2410148.5</v>
      </c>
      <c r="F11" s="40">
        <f>+D11*E11</f>
        <v>2410148.5</v>
      </c>
    </row>
    <row r="12" spans="1:7" ht="12" customHeight="1">
      <c r="A12" s="4"/>
      <c r="B12" s="4" t="s">
        <v>27</v>
      </c>
      <c r="C12" s="5" t="s">
        <v>5</v>
      </c>
      <c r="D12" s="38">
        <v>1</v>
      </c>
      <c r="E12" s="39">
        <v>150369</v>
      </c>
      <c r="F12" s="41">
        <f t="shared" ref="F12:F14" si="1">+D12*E12</f>
        <v>150369</v>
      </c>
    </row>
    <row r="13" spans="1:7" ht="12" customHeight="1">
      <c r="A13" s="4"/>
      <c r="B13" s="4" t="s">
        <v>28</v>
      </c>
      <c r="C13" s="5" t="s">
        <v>5</v>
      </c>
      <c r="D13" s="38">
        <v>1</v>
      </c>
      <c r="E13" s="39">
        <v>72505</v>
      </c>
      <c r="F13" s="42">
        <f t="shared" si="1"/>
        <v>72505</v>
      </c>
    </row>
    <row r="14" spans="1:7" ht="12" customHeight="1">
      <c r="A14" s="4"/>
      <c r="B14" s="4" t="s">
        <v>38</v>
      </c>
      <c r="C14" s="5" t="s">
        <v>5</v>
      </c>
      <c r="D14" s="38">
        <v>4</v>
      </c>
      <c r="E14" s="39">
        <v>1116404</v>
      </c>
      <c r="F14" s="40">
        <f t="shared" si="1"/>
        <v>4465616</v>
      </c>
    </row>
    <row r="15" spans="1:7" ht="12" customHeight="1">
      <c r="A15" s="4"/>
      <c r="B15" s="4" t="s">
        <v>44</v>
      </c>
      <c r="C15" s="5" t="s">
        <v>5</v>
      </c>
      <c r="D15" s="38">
        <v>10</v>
      </c>
      <c r="E15" s="39">
        <v>34260</v>
      </c>
      <c r="F15" s="40">
        <f>+D15*E15</f>
        <v>342600</v>
      </c>
    </row>
    <row r="16" spans="1:7" ht="12" customHeight="1">
      <c r="A16" s="4"/>
      <c r="B16" s="4" t="s">
        <v>73</v>
      </c>
      <c r="C16" s="5" t="s">
        <v>5</v>
      </c>
      <c r="D16" s="38">
        <v>3</v>
      </c>
      <c r="E16" s="39">
        <v>168431</v>
      </c>
      <c r="F16" s="40">
        <f>+D16*E16</f>
        <v>505293</v>
      </c>
    </row>
    <row r="17" spans="1:6" ht="12" customHeight="1">
      <c r="A17" s="4"/>
      <c r="B17" s="4" t="s">
        <v>22</v>
      </c>
      <c r="C17" s="5" t="s">
        <v>12</v>
      </c>
      <c r="D17" s="38">
        <v>2</v>
      </c>
      <c r="E17" s="39">
        <v>61546</v>
      </c>
      <c r="F17" s="40">
        <f t="shared" ref="F17:F23" si="2">+D17*E17</f>
        <v>123092</v>
      </c>
    </row>
    <row r="18" spans="1:6" ht="12" customHeight="1">
      <c r="A18" s="4"/>
      <c r="B18" s="4" t="s">
        <v>23</v>
      </c>
      <c r="C18" s="5" t="s">
        <v>12</v>
      </c>
      <c r="D18" s="38">
        <v>2</v>
      </c>
      <c r="E18" s="39">
        <v>65027</v>
      </c>
      <c r="F18" s="40">
        <f t="shared" si="2"/>
        <v>130054</v>
      </c>
    </row>
    <row r="19" spans="1:6" ht="12" customHeight="1">
      <c r="A19" s="4"/>
      <c r="B19" s="4" t="s">
        <v>74</v>
      </c>
      <c r="C19" s="5" t="s">
        <v>20</v>
      </c>
      <c r="D19" s="38">
        <v>12</v>
      </c>
      <c r="E19" s="39">
        <v>46757</v>
      </c>
      <c r="F19" s="32">
        <f t="shared" si="2"/>
        <v>561084</v>
      </c>
    </row>
    <row r="20" spans="1:6">
      <c r="A20" s="4"/>
      <c r="B20" s="4" t="s">
        <v>21</v>
      </c>
      <c r="C20" s="5" t="s">
        <v>20</v>
      </c>
      <c r="D20" s="38">
        <v>18</v>
      </c>
      <c r="E20" s="39">
        <v>3867</v>
      </c>
      <c r="F20" s="32">
        <f>+D20*E20</f>
        <v>69606</v>
      </c>
    </row>
    <row r="21" spans="1:6">
      <c r="A21" s="4"/>
      <c r="B21" s="4" t="s">
        <v>54</v>
      </c>
      <c r="C21" s="5" t="s">
        <v>5</v>
      </c>
      <c r="D21" s="38">
        <v>6</v>
      </c>
      <c r="E21" s="39">
        <v>75158</v>
      </c>
      <c r="F21" s="43">
        <f t="shared" si="2"/>
        <v>450948</v>
      </c>
    </row>
    <row r="22" spans="1:6">
      <c r="A22" s="4"/>
      <c r="B22" s="4" t="s">
        <v>47</v>
      </c>
      <c r="C22" s="5" t="s">
        <v>5</v>
      </c>
      <c r="D22" s="38">
        <v>2</v>
      </c>
      <c r="E22" s="39">
        <v>76530</v>
      </c>
      <c r="F22" s="32">
        <f t="shared" si="2"/>
        <v>153060</v>
      </c>
    </row>
    <row r="23" spans="1:6" ht="12" customHeight="1">
      <c r="A23" s="4"/>
      <c r="B23" s="4" t="s">
        <v>48</v>
      </c>
      <c r="C23" s="5" t="s">
        <v>5</v>
      </c>
      <c r="D23" s="38">
        <v>2</v>
      </c>
      <c r="E23" s="39">
        <v>550000</v>
      </c>
      <c r="F23" s="32">
        <f t="shared" si="2"/>
        <v>1100000</v>
      </c>
    </row>
    <row r="24" spans="1:6" ht="12" customHeight="1">
      <c r="A24" s="4"/>
      <c r="B24" s="19" t="s">
        <v>76</v>
      </c>
      <c r="C24" s="5"/>
      <c r="D24" s="38"/>
      <c r="E24" s="39"/>
      <c r="F24" s="32"/>
    </row>
    <row r="25" spans="1:6" ht="12" customHeight="1">
      <c r="A25" s="4"/>
      <c r="B25" s="4" t="s">
        <v>64</v>
      </c>
      <c r="C25" s="5" t="s">
        <v>5</v>
      </c>
      <c r="D25" s="38">
        <v>4</v>
      </c>
      <c r="E25" s="39">
        <v>4130</v>
      </c>
      <c r="F25" s="32">
        <f>+D25*E25</f>
        <v>16520</v>
      </c>
    </row>
    <row r="26" spans="1:6" ht="12" customHeight="1">
      <c r="A26" s="4"/>
      <c r="B26" s="4" t="s">
        <v>77</v>
      </c>
      <c r="C26" s="5" t="s">
        <v>20</v>
      </c>
      <c r="D26" s="38">
        <v>6</v>
      </c>
      <c r="E26" s="39">
        <f>42621/6</f>
        <v>7103.5</v>
      </c>
      <c r="F26" s="32">
        <f t="shared" ref="F26:F32" si="3">+D26*E26</f>
        <v>42621</v>
      </c>
    </row>
    <row r="27" spans="1:6" ht="12" customHeight="1">
      <c r="A27" s="4"/>
      <c r="B27" s="4" t="s">
        <v>61</v>
      </c>
      <c r="C27" s="5" t="s">
        <v>5</v>
      </c>
      <c r="D27" s="38">
        <v>1</v>
      </c>
      <c r="E27" s="39">
        <v>42308</v>
      </c>
      <c r="F27" s="32">
        <f t="shared" si="3"/>
        <v>42308</v>
      </c>
    </row>
    <row r="28" spans="1:6">
      <c r="A28" s="4"/>
      <c r="B28" s="4" t="s">
        <v>62</v>
      </c>
      <c r="C28" s="5" t="s">
        <v>5</v>
      </c>
      <c r="D28" s="38">
        <v>4</v>
      </c>
      <c r="E28" s="39">
        <v>2969</v>
      </c>
      <c r="F28" s="32">
        <f t="shared" si="3"/>
        <v>11876</v>
      </c>
    </row>
    <row r="29" spans="1:6">
      <c r="A29" s="4"/>
      <c r="B29" s="4" t="s">
        <v>39</v>
      </c>
      <c r="C29" s="5" t="s">
        <v>5</v>
      </c>
      <c r="D29" s="38">
        <v>1</v>
      </c>
      <c r="E29" s="39">
        <v>460649</v>
      </c>
      <c r="F29" s="40">
        <f>+D29*E29</f>
        <v>460649</v>
      </c>
    </row>
    <row r="30" spans="1:6">
      <c r="A30" s="4"/>
      <c r="B30" s="4" t="s">
        <v>45</v>
      </c>
      <c r="C30" s="5" t="s">
        <v>5</v>
      </c>
      <c r="D30" s="38">
        <v>4</v>
      </c>
      <c r="E30" s="39">
        <v>8716</v>
      </c>
      <c r="F30" s="40">
        <f t="shared" si="3"/>
        <v>34864</v>
      </c>
    </row>
    <row r="31" spans="1:6" ht="11.4" customHeight="1">
      <c r="A31" s="4"/>
      <c r="B31" s="4" t="s">
        <v>53</v>
      </c>
      <c r="C31" s="5" t="s">
        <v>5</v>
      </c>
      <c r="D31" s="38">
        <v>2</v>
      </c>
      <c r="E31" s="39">
        <v>47186</v>
      </c>
      <c r="F31" s="40">
        <f t="shared" si="3"/>
        <v>94372</v>
      </c>
    </row>
    <row r="32" spans="1:6" ht="13.5" customHeight="1">
      <c r="A32" s="4"/>
      <c r="B32" s="4" t="s">
        <v>56</v>
      </c>
      <c r="C32" s="5" t="s">
        <v>20</v>
      </c>
      <c r="D32" s="38">
        <v>12</v>
      </c>
      <c r="E32" s="39">
        <f>117919/6</f>
        <v>19653.166666666668</v>
      </c>
      <c r="F32" s="40">
        <f t="shared" si="3"/>
        <v>235838</v>
      </c>
    </row>
    <row r="33" spans="1:8" ht="13.5" customHeight="1">
      <c r="A33" s="4"/>
      <c r="B33" s="4" t="s">
        <v>63</v>
      </c>
      <c r="C33" s="5" t="s">
        <v>5</v>
      </c>
      <c r="D33" s="38">
        <v>10</v>
      </c>
      <c r="E33" s="39">
        <v>17449</v>
      </c>
      <c r="F33" s="32">
        <f t="shared" ref="F33" si="4">+D33*E33</f>
        <v>174490</v>
      </c>
    </row>
    <row r="34" spans="1:8">
      <c r="A34" s="4"/>
      <c r="B34" s="4" t="s">
        <v>65</v>
      </c>
      <c r="C34" s="5" t="s">
        <v>5</v>
      </c>
      <c r="D34" s="38">
        <v>4</v>
      </c>
      <c r="E34" s="39">
        <v>22294</v>
      </c>
      <c r="F34" s="32">
        <f>+D34*E34</f>
        <v>89176</v>
      </c>
    </row>
    <row r="35" spans="1:8">
      <c r="A35" s="4"/>
      <c r="B35" s="4" t="s">
        <v>90</v>
      </c>
      <c r="C35" s="5" t="s">
        <v>5</v>
      </c>
      <c r="D35" s="38">
        <v>2</v>
      </c>
      <c r="E35" s="39">
        <v>133900</v>
      </c>
      <c r="F35" s="32">
        <f>+D35*E35</f>
        <v>267800</v>
      </c>
    </row>
    <row r="36" spans="1:8">
      <c r="A36" s="4"/>
      <c r="B36" s="19" t="s">
        <v>78</v>
      </c>
      <c r="C36" s="5"/>
      <c r="D36" s="38"/>
      <c r="E36" s="39"/>
      <c r="F36" s="32"/>
    </row>
    <row r="37" spans="1:8">
      <c r="A37" s="17"/>
      <c r="B37" s="44" t="s">
        <v>40</v>
      </c>
      <c r="C37" s="45" t="s">
        <v>5</v>
      </c>
      <c r="D37" s="38">
        <v>1</v>
      </c>
      <c r="E37" s="39">
        <v>158370</v>
      </c>
      <c r="F37" s="32">
        <f>+D37*E37</f>
        <v>158370</v>
      </c>
    </row>
    <row r="38" spans="1:8">
      <c r="A38" s="17"/>
      <c r="B38" s="44" t="s">
        <v>79</v>
      </c>
      <c r="C38" s="45" t="s">
        <v>12</v>
      </c>
      <c r="D38" s="38">
        <v>2</v>
      </c>
      <c r="E38" s="39">
        <v>8288</v>
      </c>
      <c r="F38" s="32">
        <f t="shared" ref="F38:F41" si="5">+D38*E38</f>
        <v>16576</v>
      </c>
    </row>
    <row r="39" spans="1:8">
      <c r="A39" s="17"/>
      <c r="B39" s="44" t="s">
        <v>46</v>
      </c>
      <c r="C39" s="45" t="s">
        <v>5</v>
      </c>
      <c r="D39" s="38">
        <v>2</v>
      </c>
      <c r="E39" s="39">
        <v>2474</v>
      </c>
      <c r="F39" s="32">
        <f t="shared" si="5"/>
        <v>4948</v>
      </c>
    </row>
    <row r="40" spans="1:8">
      <c r="A40" s="17"/>
      <c r="B40" s="44" t="s">
        <v>57</v>
      </c>
      <c r="C40" s="45" t="s">
        <v>5</v>
      </c>
      <c r="D40" s="38">
        <v>2</v>
      </c>
      <c r="E40" s="39">
        <v>14125</v>
      </c>
      <c r="F40" s="32">
        <f t="shared" si="5"/>
        <v>28250</v>
      </c>
    </row>
    <row r="41" spans="1:8">
      <c r="A41" s="17"/>
      <c r="B41" s="44" t="s">
        <v>66</v>
      </c>
      <c r="C41" s="45" t="s">
        <v>67</v>
      </c>
      <c r="D41" s="38">
        <v>5</v>
      </c>
      <c r="E41" s="39">
        <v>39156</v>
      </c>
      <c r="F41" s="32">
        <f t="shared" si="5"/>
        <v>195780</v>
      </c>
    </row>
    <row r="42" spans="1:8">
      <c r="A42" s="20"/>
      <c r="B42" s="21" t="s">
        <v>80</v>
      </c>
      <c r="C42" s="16" t="s">
        <v>67</v>
      </c>
      <c r="D42" s="22">
        <v>0.5</v>
      </c>
      <c r="E42" s="23">
        <v>1300000</v>
      </c>
      <c r="F42" s="25">
        <f t="shared" ref="F42" si="6">+D42*E42</f>
        <v>650000</v>
      </c>
    </row>
    <row r="43" spans="1:8">
      <c r="A43" s="46"/>
      <c r="B43" s="26" t="s">
        <v>82</v>
      </c>
      <c r="C43" s="46"/>
      <c r="D43" s="46"/>
      <c r="E43" s="47"/>
      <c r="F43" s="25"/>
    </row>
    <row r="44" spans="1:8" ht="34.200000000000003">
      <c r="A44" s="48"/>
      <c r="B44" s="27" t="s">
        <v>3</v>
      </c>
      <c r="C44" s="28" t="s">
        <v>4</v>
      </c>
      <c r="D44" s="22">
        <f>7*7*0.81</f>
        <v>39.690000000000005</v>
      </c>
      <c r="E44" s="33">
        <v>33630</v>
      </c>
      <c r="F44" s="25">
        <f>+D44*E44</f>
        <v>1334774.7000000002</v>
      </c>
    </row>
    <row r="45" spans="1:8">
      <c r="A45" s="48"/>
      <c r="B45" s="29" t="s">
        <v>83</v>
      </c>
      <c r="C45" s="30" t="s">
        <v>11</v>
      </c>
      <c r="D45" s="49">
        <f>7*7</f>
        <v>49</v>
      </c>
      <c r="E45" s="23">
        <v>43026</v>
      </c>
      <c r="F45" s="25">
        <f>+D45*E45</f>
        <v>2108274</v>
      </c>
    </row>
    <row r="46" spans="1:8">
      <c r="A46" s="48"/>
      <c r="B46" s="29" t="s">
        <v>84</v>
      </c>
      <c r="C46" s="30" t="s">
        <v>10</v>
      </c>
      <c r="D46" s="49">
        <f>4*4*0.2</f>
        <v>3.2</v>
      </c>
      <c r="E46" s="23">
        <v>592896</v>
      </c>
      <c r="F46" s="25">
        <f>+D46*E46</f>
        <v>1897267.2000000002</v>
      </c>
    </row>
    <row r="47" spans="1:8" ht="22.8">
      <c r="A47" s="48"/>
      <c r="B47" s="1" t="s">
        <v>85</v>
      </c>
      <c r="C47" s="31" t="s">
        <v>86</v>
      </c>
      <c r="D47" s="49">
        <v>80</v>
      </c>
      <c r="E47" s="50">
        <v>8865</v>
      </c>
      <c r="F47" s="25">
        <f>+D47*E47</f>
        <v>709200</v>
      </c>
    </row>
    <row r="48" spans="1:8">
      <c r="A48" s="20"/>
      <c r="B48" s="21" t="s">
        <v>68</v>
      </c>
      <c r="C48" s="16" t="s">
        <v>69</v>
      </c>
      <c r="D48" s="22">
        <v>1</v>
      </c>
      <c r="E48" s="23">
        <v>861389</v>
      </c>
      <c r="F48" s="25">
        <f>+D48*E48</f>
        <v>861389</v>
      </c>
      <c r="G48" s="51"/>
      <c r="H48" s="51"/>
    </row>
    <row r="49" spans="1:7">
      <c r="A49" s="46"/>
      <c r="B49" s="24" t="s">
        <v>81</v>
      </c>
      <c r="C49" s="16" t="s">
        <v>69</v>
      </c>
      <c r="D49" s="22">
        <v>3</v>
      </c>
      <c r="E49" s="23">
        <v>861389</v>
      </c>
      <c r="F49" s="25">
        <f t="shared" ref="F49:F50" si="7">+D49*E49</f>
        <v>2584167</v>
      </c>
      <c r="G49" s="51"/>
    </row>
    <row r="50" spans="1:7">
      <c r="A50" s="48"/>
      <c r="B50" s="29" t="s">
        <v>91</v>
      </c>
      <c r="C50" s="30" t="s">
        <v>69</v>
      </c>
      <c r="D50" s="38">
        <v>1</v>
      </c>
      <c r="E50" s="23">
        <v>861389</v>
      </c>
      <c r="F50" s="25">
        <f t="shared" si="7"/>
        <v>861389</v>
      </c>
      <c r="G50" s="51"/>
    </row>
    <row r="51" spans="1:7">
      <c r="A51" s="48"/>
      <c r="B51" s="29" t="s">
        <v>87</v>
      </c>
      <c r="C51" s="16" t="s">
        <v>70</v>
      </c>
      <c r="D51" s="38">
        <f>7*7*0.5</f>
        <v>24.5</v>
      </c>
      <c r="E51" s="23">
        <v>100170</v>
      </c>
      <c r="F51" s="25">
        <f t="shared" ref="F51" si="8">+D51*E51</f>
        <v>2454165</v>
      </c>
      <c r="G51" s="51"/>
    </row>
    <row r="52" spans="1:7">
      <c r="A52" s="48"/>
      <c r="B52" s="29" t="s">
        <v>8</v>
      </c>
      <c r="C52" s="16" t="s">
        <v>7</v>
      </c>
      <c r="D52" s="38">
        <f>7*7*1.5</f>
        <v>73.5</v>
      </c>
      <c r="E52" s="23">
        <v>20444</v>
      </c>
      <c r="F52" s="25">
        <f t="shared" ref="F52" si="9">+D52*E52</f>
        <v>1502634</v>
      </c>
      <c r="G52" s="51"/>
    </row>
    <row r="53" spans="1:7" ht="26.4">
      <c r="A53" s="48"/>
      <c r="B53" s="29" t="s">
        <v>92</v>
      </c>
      <c r="C53" s="16" t="s">
        <v>5</v>
      </c>
      <c r="D53" s="38">
        <v>1</v>
      </c>
      <c r="E53" s="23">
        <v>575777</v>
      </c>
      <c r="F53" s="25">
        <f t="shared" ref="F53:F55" si="10">+D53*E53</f>
        <v>575777</v>
      </c>
      <c r="G53" s="51"/>
    </row>
    <row r="54" spans="1:7">
      <c r="A54" s="48"/>
      <c r="B54" s="29" t="s">
        <v>9</v>
      </c>
      <c r="C54" s="16" t="s">
        <v>7</v>
      </c>
      <c r="D54" s="38">
        <f>+D52</f>
        <v>73.5</v>
      </c>
      <c r="E54" s="23">
        <v>15946</v>
      </c>
      <c r="F54" s="25">
        <f t="shared" si="10"/>
        <v>1172031</v>
      </c>
      <c r="G54" s="51"/>
    </row>
    <row r="55" spans="1:7">
      <c r="A55" s="48"/>
      <c r="B55" s="29" t="s">
        <v>88</v>
      </c>
      <c r="C55" s="16" t="s">
        <v>6</v>
      </c>
      <c r="D55" s="38">
        <v>6</v>
      </c>
      <c r="E55" s="23">
        <v>104000</v>
      </c>
      <c r="F55" s="25">
        <f t="shared" si="10"/>
        <v>624000</v>
      </c>
      <c r="G55" s="51"/>
    </row>
    <row r="56" spans="1:7">
      <c r="A56" s="52"/>
      <c r="B56" s="52"/>
      <c r="C56" s="16"/>
      <c r="D56" s="52"/>
      <c r="E56" s="52"/>
      <c r="F56" s="53"/>
    </row>
    <row r="57" spans="1:7">
      <c r="A57" s="104" t="s">
        <v>96</v>
      </c>
      <c r="B57" s="105"/>
      <c r="C57" s="105"/>
      <c r="D57" s="105"/>
      <c r="E57" s="106"/>
      <c r="F57" s="54">
        <f>SUM(F7:F56)</f>
        <v>33286763.399999999</v>
      </c>
    </row>
    <row r="59" spans="1:7">
      <c r="B59" s="101" t="s">
        <v>51</v>
      </c>
      <c r="C59" s="102"/>
      <c r="D59" s="102"/>
      <c r="E59" s="103"/>
      <c r="F59" s="54">
        <f>+F57</f>
        <v>33286763.399999999</v>
      </c>
    </row>
    <row r="60" spans="1:7">
      <c r="B60" s="87" t="s">
        <v>31</v>
      </c>
      <c r="C60" s="87"/>
      <c r="D60" s="87"/>
      <c r="E60" s="9">
        <v>0.29899999999999999</v>
      </c>
      <c r="F60" s="40">
        <f>+F59*E60</f>
        <v>9952742.2566</v>
      </c>
    </row>
    <row r="61" spans="1:7">
      <c r="B61" s="87" t="s">
        <v>32</v>
      </c>
      <c r="C61" s="87"/>
      <c r="D61" s="87"/>
      <c r="E61" s="9">
        <v>0.01</v>
      </c>
      <c r="F61" s="40">
        <f>+F59*E61</f>
        <v>332867.63400000002</v>
      </c>
    </row>
    <row r="62" spans="1:7">
      <c r="B62" s="87" t="s">
        <v>33</v>
      </c>
      <c r="C62" s="87"/>
      <c r="D62" s="87"/>
      <c r="E62" s="9">
        <v>0.06</v>
      </c>
      <c r="F62" s="40">
        <f>+F59*E62</f>
        <v>1997205.8039999998</v>
      </c>
    </row>
    <row r="63" spans="1:7">
      <c r="B63" s="99" t="s">
        <v>34</v>
      </c>
      <c r="C63" s="99"/>
      <c r="D63" s="99"/>
      <c r="E63" s="10">
        <v>0.36899999999999999</v>
      </c>
      <c r="F63" s="40">
        <f>SUM(F60:F62)</f>
        <v>12282815.694599999</v>
      </c>
    </row>
    <row r="64" spans="1:7">
      <c r="B64" s="8"/>
      <c r="C64" s="55"/>
      <c r="D64" s="56" t="s">
        <v>107</v>
      </c>
      <c r="E64" s="56" t="s">
        <v>101</v>
      </c>
      <c r="F64" s="40"/>
    </row>
    <row r="65" spans="1:6">
      <c r="B65" s="100" t="s">
        <v>35</v>
      </c>
      <c r="C65" s="100"/>
      <c r="D65" s="9">
        <v>0.1</v>
      </c>
      <c r="E65" s="9">
        <v>0.15</v>
      </c>
      <c r="F65" s="41">
        <f>+F59*D65+F59*E65</f>
        <v>8321690.8499999996</v>
      </c>
    </row>
    <row r="66" spans="1:6">
      <c r="B66" s="8"/>
      <c r="C66" s="55"/>
      <c r="D66" s="55"/>
      <c r="E66" s="11"/>
    </row>
    <row r="67" spans="1:6">
      <c r="A67" s="97" t="s">
        <v>49</v>
      </c>
      <c r="B67" s="98"/>
      <c r="C67" s="98"/>
      <c r="D67" s="98"/>
      <c r="E67" s="98"/>
      <c r="F67" s="54">
        <f>+F59+F63+F65</f>
        <v>53891269.944600001</v>
      </c>
    </row>
    <row r="69" spans="1:6">
      <c r="B69" s="88" t="s">
        <v>95</v>
      </c>
      <c r="C69" s="89"/>
      <c r="D69" s="89"/>
      <c r="E69" s="89"/>
      <c r="F69" s="90"/>
    </row>
    <row r="70" spans="1:6">
      <c r="B70" s="110" t="s">
        <v>110</v>
      </c>
      <c r="C70" s="111"/>
      <c r="D70" s="111"/>
      <c r="E70" s="111"/>
      <c r="F70" s="137"/>
    </row>
    <row r="72" spans="1:6" ht="24" customHeight="1">
      <c r="C72" s="94" t="s">
        <v>1</v>
      </c>
      <c r="D72" s="95"/>
      <c r="E72" s="95"/>
      <c r="F72" s="63">
        <v>20</v>
      </c>
    </row>
    <row r="73" spans="1:6">
      <c r="A73" s="107" t="s">
        <v>52</v>
      </c>
      <c r="B73" s="107"/>
      <c r="C73" s="107"/>
      <c r="D73" s="107"/>
      <c r="E73" s="107"/>
      <c r="F73" s="107"/>
    </row>
  </sheetData>
  <mergeCells count="19">
    <mergeCell ref="B69:F69"/>
    <mergeCell ref="B70:F70"/>
    <mergeCell ref="C72:E72"/>
    <mergeCell ref="A73:F73"/>
    <mergeCell ref="B63:D63"/>
    <mergeCell ref="B65:C65"/>
    <mergeCell ref="A67:E67"/>
    <mergeCell ref="B60:D60"/>
    <mergeCell ref="B61:D61"/>
    <mergeCell ref="B62:D62"/>
    <mergeCell ref="A57:E57"/>
    <mergeCell ref="B59:E59"/>
    <mergeCell ref="A1:C2"/>
    <mergeCell ref="E1:F1"/>
    <mergeCell ref="E2:F2"/>
    <mergeCell ref="A3:A4"/>
    <mergeCell ref="B3:D4"/>
    <mergeCell ref="E3:F3"/>
    <mergeCell ref="E4:F4"/>
  </mergeCells>
  <phoneticPr fontId="13" type="noConversion"/>
  <pageMargins left="0.70866141732283472" right="0.70866141732283472" top="0.74803149606299213" bottom="0.74803149606299213" header="0.31496062992125984" footer="0.31496062992125984"/>
  <pageSetup scale="90" orientation="portrait" r:id="rId1"/>
  <rowBreaks count="1" manualBreakCount="1">
    <brk id="42" max="16383" man="1"/>
  </rowBreaks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829E28-5000-416D-9260-B87E3C7C8593}">
  <dimension ref="A4:E10"/>
  <sheetViews>
    <sheetView workbookViewId="0">
      <selection activeCell="D17" sqref="D17"/>
    </sheetView>
  </sheetViews>
  <sheetFormatPr baseColWidth="10" defaultRowHeight="14.4"/>
  <cols>
    <col min="1" max="1" width="72.88671875" bestFit="1" customWidth="1"/>
    <col min="2" max="2" width="17.109375" bestFit="1" customWidth="1"/>
    <col min="3" max="3" width="13" bestFit="1" customWidth="1"/>
    <col min="4" max="4" width="14.109375" bestFit="1" customWidth="1"/>
  </cols>
  <sheetData>
    <row r="4" spans="1:5" ht="15" customHeight="1">
      <c r="A4" s="59" t="s">
        <v>0</v>
      </c>
      <c r="B4" s="60">
        <f>+BALCANES!F34</f>
        <v>19246914.850000001</v>
      </c>
      <c r="C4" s="57"/>
      <c r="D4" s="57"/>
      <c r="E4" s="57"/>
    </row>
    <row r="6" spans="1:5" ht="15" customHeight="1">
      <c r="A6" s="59" t="s">
        <v>97</v>
      </c>
      <c r="B6" s="60">
        <f>+'EL DUMAR'!F40</f>
        <v>23811814.869999997</v>
      </c>
      <c r="C6" s="58"/>
      <c r="D6" s="57"/>
      <c r="E6" s="57"/>
    </row>
    <row r="8" spans="1:5">
      <c r="A8" s="59" t="s">
        <v>98</v>
      </c>
      <c r="B8" s="60">
        <f>+BITACO!F67</f>
        <v>53891269.944600001</v>
      </c>
      <c r="C8" s="57"/>
      <c r="D8" s="57"/>
      <c r="E8" s="57"/>
    </row>
    <row r="9" spans="1:5">
      <c r="A9" s="57"/>
      <c r="B9" s="57"/>
    </row>
    <row r="10" spans="1:5">
      <c r="A10" s="61" t="s">
        <v>99</v>
      </c>
      <c r="B10" s="62">
        <f>SUM(B4:B9)</f>
        <v>96949999.6646</v>
      </c>
      <c r="C10" s="57"/>
      <c r="D10" s="57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4</vt:i4>
      </vt:variant>
      <vt:variant>
        <vt:lpstr>Rangos con nombre</vt:lpstr>
      </vt:variant>
      <vt:variant>
        <vt:i4>1</vt:i4>
      </vt:variant>
    </vt:vector>
  </HeadingPairs>
  <TitlesOfParts>
    <vt:vector size="5" baseType="lpstr">
      <vt:lpstr>BALCANES</vt:lpstr>
      <vt:lpstr>EL DUMAR</vt:lpstr>
      <vt:lpstr>BITACO</vt:lpstr>
      <vt:lpstr>RESUMEN ACUEDUCTOS</vt:lpstr>
      <vt:lpstr>'EL DUMAR'!Área_de_impresión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angy forero</cp:lastModifiedBy>
  <cp:lastPrinted>2025-07-08T23:26:27Z</cp:lastPrinted>
  <dcterms:created xsi:type="dcterms:W3CDTF">2025-07-07T18:35:13Z</dcterms:created>
  <dcterms:modified xsi:type="dcterms:W3CDTF">2025-07-31T13:53:29Z</dcterms:modified>
</cp:coreProperties>
</file>